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05" yWindow="-105" windowWidth="23250" windowHeight="12570" tabRatio="753"/>
  </bookViews>
  <sheets>
    <sheet name="予算事業一覧" sheetId="1" r:id="rId1"/>
  </sheets>
  <definedNames>
    <definedName name="_xlnm._FilterDatabase" localSheetId="0" hidden="1">予算事業一覧!$A$11:$GL$281</definedName>
    <definedName name="_xlnm.Print_Area" localSheetId="0">予算事業一覧!$A$5:$G$281</definedName>
    <definedName name="_xlnm.Print_Titles" localSheetId="0">予算事業一覧!$7:$11</definedName>
    <definedName name="Z_0D3A1F18_965F_4184_8433_CEE3DD9B061F_.wvu.FilterData" localSheetId="0" hidden="1">予算事業一覧!$A$11:$GL$281</definedName>
    <definedName name="Z_29A7D7E8_3854_4B8C_9200_882B8DB4E620_.wvu.FilterData" localSheetId="0" hidden="1">予算事業一覧!$A$11:$GL$281</definedName>
    <definedName name="Z_2D4AB886_0D30_4674_94E8_47194C72478B_.wvu.FilterData" localSheetId="0" hidden="1">予算事業一覧!$A$11:$GL$281</definedName>
    <definedName name="Z_2F58A2D1_66F0_4D88_A35E_8DB8A1FCF76D_.wvu.FilterData" localSheetId="0" hidden="1">予算事業一覧!$A$11:$GL$281</definedName>
    <definedName name="Z_4CC484F8_5E38_48D7_87FC_FE47BD208A80_.wvu.FilterData" localSheetId="0" hidden="1">予算事業一覧!$A$11:$GL$281</definedName>
    <definedName name="Z_96332EED_4A50_440D_B5FF_F2B386A966CD_.wvu.FilterData" localSheetId="0" hidden="1">予算事業一覧!$A$11:$GL$281</definedName>
    <definedName name="Z_D8206E3E_9964_4D92_8B97_327FAB5C2D47_.wvu.FilterData" localSheetId="0" hidden="1">予算事業一覧!$A$11:$GL$281</definedName>
  </definedNames>
  <calcPr calcId="162913"/>
</workbook>
</file>

<file path=xl/calcChain.xml><?xml version="1.0" encoding="utf-8"?>
<calcChain xmlns="http://schemas.openxmlformats.org/spreadsheetml/2006/main">
  <c r="C77" i="1" l="1"/>
  <c r="D241" i="1" l="1"/>
  <c r="C47" i="1" l="1"/>
  <c r="C46" i="1"/>
  <c r="E101" i="1" l="1"/>
  <c r="E100" i="1"/>
  <c r="E183" i="1" l="1"/>
  <c r="E182" i="1"/>
  <c r="E245" i="1"/>
  <c r="E244" i="1"/>
  <c r="C281" i="1" l="1"/>
  <c r="C280" i="1"/>
  <c r="D281" i="1"/>
  <c r="D280" i="1"/>
  <c r="E280" i="1" s="1"/>
  <c r="E281" i="1" l="1"/>
  <c r="E115" i="1"/>
  <c r="E114" i="1"/>
  <c r="E187" i="1"/>
  <c r="E186" i="1"/>
  <c r="D47" i="1" l="1"/>
  <c r="D46" i="1"/>
  <c r="D248" i="1" l="1"/>
  <c r="D249" i="1" s="1"/>
  <c r="D225" i="1" l="1"/>
  <c r="D224" i="1"/>
  <c r="D221" i="1" l="1"/>
  <c r="D220" i="1"/>
  <c r="D193" i="1" l="1"/>
  <c r="D192" i="1"/>
  <c r="D195" i="1"/>
  <c r="D194" i="1"/>
  <c r="E184" i="1" l="1"/>
  <c r="E185" i="1"/>
  <c r="D201" i="1" l="1"/>
  <c r="D200" i="1"/>
  <c r="E161" i="1" l="1"/>
  <c r="E160" i="1"/>
  <c r="E159" i="1"/>
  <c r="E158" i="1"/>
  <c r="E163" i="1"/>
  <c r="E162" i="1"/>
  <c r="E113" i="1"/>
  <c r="E112" i="1"/>
  <c r="D105" i="1" l="1"/>
  <c r="D165" i="1" l="1"/>
  <c r="D164" i="1"/>
  <c r="D236" i="1" l="1"/>
  <c r="D237" i="1"/>
  <c r="D31" i="1"/>
  <c r="D30" i="1" l="1"/>
  <c r="E79" i="1" l="1"/>
  <c r="E78" i="1"/>
  <c r="D13" i="1" l="1"/>
  <c r="D12" i="1" l="1"/>
  <c r="D179" i="1"/>
  <c r="G13" i="1"/>
  <c r="D67" i="1" l="1"/>
  <c r="D91" i="1"/>
  <c r="D205" i="1"/>
  <c r="D257" i="1" l="1"/>
  <c r="D178" i="1" l="1"/>
  <c r="D132" i="1" l="1"/>
  <c r="D118" i="1" l="1"/>
  <c r="D247" i="1" l="1"/>
  <c r="D35" i="1"/>
  <c r="D263" i="1" l="1"/>
  <c r="D223" i="1" l="1"/>
  <c r="D222" i="1"/>
  <c r="D23" i="1"/>
  <c r="D22" i="1"/>
  <c r="D17" i="1"/>
  <c r="D16" i="1"/>
  <c r="D167" i="1" l="1"/>
  <c r="C167" i="1"/>
  <c r="D166" i="1"/>
  <c r="E165" i="1"/>
  <c r="E164" i="1"/>
  <c r="E168" i="1"/>
  <c r="E169" i="1"/>
  <c r="E170" i="1"/>
  <c r="E171" i="1"/>
  <c r="E172" i="1"/>
  <c r="E173" i="1"/>
  <c r="E174" i="1"/>
  <c r="E175" i="1"/>
  <c r="E176" i="1"/>
  <c r="E177" i="1"/>
  <c r="E166" i="1" l="1"/>
  <c r="E167" i="1"/>
  <c r="C257" i="1"/>
  <c r="C241" i="1"/>
  <c r="C225" i="1"/>
  <c r="C211" i="1"/>
  <c r="C209" i="1"/>
  <c r="C205" i="1"/>
  <c r="C204" i="1"/>
  <c r="C191" i="1"/>
  <c r="C189" i="1"/>
  <c r="C179" i="1"/>
  <c r="C178" i="1"/>
  <c r="C133" i="1"/>
  <c r="C119" i="1"/>
  <c r="C117" i="1"/>
  <c r="C105" i="1"/>
  <c r="C91" i="1"/>
  <c r="C67" i="1"/>
  <c r="C41" i="1"/>
  <c r="C35" i="1"/>
  <c r="C23" i="1"/>
  <c r="E22" i="1" l="1"/>
  <c r="E18" i="1"/>
  <c r="E16" i="1"/>
  <c r="E14" i="1"/>
  <c r="E12" i="1"/>
  <c r="E21" i="1" l="1"/>
  <c r="E139" i="1" l="1"/>
  <c r="E138" i="1"/>
  <c r="E103" i="1" l="1"/>
  <c r="E102" i="1"/>
  <c r="E43" i="1" l="1"/>
  <c r="E42" i="1"/>
  <c r="E195" i="1" l="1"/>
  <c r="E194" i="1"/>
  <c r="E193" i="1"/>
  <c r="E192" i="1"/>
  <c r="E271" i="1"/>
  <c r="E270" i="1"/>
  <c r="E265" i="1"/>
  <c r="E264" i="1"/>
  <c r="E127" i="1"/>
  <c r="E126" i="1"/>
  <c r="E125" i="1"/>
  <c r="E124" i="1"/>
  <c r="E123" i="1"/>
  <c r="E122" i="1"/>
  <c r="E41" i="1"/>
  <c r="E40" i="1"/>
  <c r="E39" i="1"/>
  <c r="E38" i="1"/>
  <c r="E37" i="1"/>
  <c r="E36" i="1"/>
  <c r="E49" i="1"/>
  <c r="E48" i="1"/>
  <c r="E120" i="1"/>
  <c r="E121" i="1"/>
  <c r="E23" i="1" l="1"/>
  <c r="E111" i="1" l="1"/>
  <c r="E110" i="1"/>
  <c r="E33" i="1"/>
  <c r="E32" i="1"/>
  <c r="E243" i="1" l="1"/>
  <c r="E242" i="1"/>
  <c r="E207" i="1" l="1"/>
  <c r="E206" i="1"/>
  <c r="E191" i="1" l="1"/>
  <c r="E190" i="1"/>
  <c r="E189" i="1"/>
  <c r="E188" i="1"/>
  <c r="E181" i="1"/>
  <c r="E180" i="1"/>
  <c r="E179" i="1"/>
  <c r="E17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7" i="1"/>
  <c r="E136" i="1"/>
  <c r="E135" i="1"/>
  <c r="E134" i="1"/>
  <c r="E133" i="1"/>
  <c r="E132" i="1"/>
  <c r="E131" i="1"/>
  <c r="E130" i="1"/>
  <c r="E129" i="1"/>
  <c r="E128" i="1"/>
  <c r="E279" i="1" l="1"/>
  <c r="E278" i="1"/>
  <c r="E277" i="1"/>
  <c r="E276" i="1"/>
  <c r="E275" i="1"/>
  <c r="E274" i="1"/>
  <c r="E273" i="1"/>
  <c r="E272" i="1"/>
  <c r="E269" i="1"/>
  <c r="E268" i="1"/>
  <c r="E267" i="1"/>
  <c r="E266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5" i="1"/>
  <c r="E204" i="1"/>
  <c r="E203" i="1"/>
  <c r="E202" i="1"/>
  <c r="E201" i="1"/>
  <c r="E200" i="1"/>
  <c r="E199" i="1"/>
  <c r="E198" i="1"/>
  <c r="E197" i="1"/>
  <c r="E196" i="1"/>
  <c r="E119" i="1"/>
  <c r="E118" i="1"/>
  <c r="E117" i="1"/>
  <c r="E116" i="1"/>
  <c r="E109" i="1"/>
  <c r="E108" i="1"/>
  <c r="E107" i="1"/>
  <c r="E106" i="1"/>
  <c r="E105" i="1"/>
  <c r="E104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7" i="1"/>
  <c r="E46" i="1"/>
  <c r="E45" i="1"/>
  <c r="E44" i="1"/>
  <c r="E35" i="1"/>
  <c r="E34" i="1"/>
  <c r="E31" i="1"/>
  <c r="E30" i="1"/>
  <c r="E29" i="1"/>
  <c r="E28" i="1"/>
  <c r="E27" i="1"/>
  <c r="E26" i="1"/>
  <c r="E25" i="1"/>
  <c r="E24" i="1"/>
  <c r="E20" i="1"/>
  <c r="E19" i="1"/>
  <c r="E17" i="1"/>
  <c r="E15" i="1"/>
  <c r="E13" i="1"/>
</calcChain>
</file>

<file path=xl/sharedStrings.xml><?xml version="1.0" encoding="utf-8"?>
<sst xmlns="http://schemas.openxmlformats.org/spreadsheetml/2006/main" count="405" uniqueCount="181">
  <si>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2"/>
  </si>
  <si>
    <t>(単位：千円)</t>
    <phoneticPr fontId="2"/>
  </si>
  <si>
    <t>　　</t>
  </si>
  <si>
    <t>区ＣＭ</t>
  </si>
  <si>
    <t>増  減</t>
    <rPh sb="0" eb="1">
      <t>ゾウ</t>
    </rPh>
    <rPh sb="3" eb="4">
      <t>ゲン</t>
    </rPh>
    <phoneticPr fontId="2"/>
  </si>
  <si>
    <t>事  業  名</t>
    <phoneticPr fontId="2"/>
  </si>
  <si>
    <t>備  考</t>
    <phoneticPr fontId="2"/>
  </si>
  <si>
    <t>担 当 課</t>
    <rPh sb="0" eb="1">
      <t>タン</t>
    </rPh>
    <rPh sb="2" eb="3">
      <t>トウ</t>
    </rPh>
    <rPh sb="4" eb="5">
      <t>カ</t>
    </rPh>
    <phoneticPr fontId="2"/>
  </si>
  <si>
    <t/>
  </si>
  <si>
    <t>障がい者リハビリテーション促進事業</t>
  </si>
  <si>
    <t>生活ケアセンター事業</t>
  </si>
  <si>
    <t>自立支援センターの管理運営</t>
  </si>
  <si>
    <t>ホームレス巡回相談事業</t>
  </si>
  <si>
    <t>生活困窮者自立支援事業関係事務費</t>
  </si>
  <si>
    <t>生活保護適正化推進等事業の実施</t>
  </si>
  <si>
    <t>保護課</t>
  </si>
  <si>
    <t>ケースワーク業務の充実・強化</t>
  </si>
  <si>
    <t>生活保護受給者等への就労自立支援</t>
  </si>
  <si>
    <t>総合福祉（生活保護）システム運用・保守等経費</t>
  </si>
  <si>
    <t>総合福祉（生活保護）システム改修等経費</t>
  </si>
  <si>
    <t>生活保護費</t>
  </si>
  <si>
    <t>就労自立給付金</t>
  </si>
  <si>
    <t>所属名　福祉局　</t>
    <rPh sb="0" eb="2">
      <t>ショゾク</t>
    </rPh>
    <rPh sb="2" eb="3">
      <t>メイ</t>
    </rPh>
    <rPh sb="4" eb="6">
      <t>フクシ</t>
    </rPh>
    <rPh sb="6" eb="7">
      <t>キョク</t>
    </rPh>
    <phoneticPr fontId="2"/>
  </si>
  <si>
    <t>総務課</t>
  </si>
  <si>
    <t>地域福祉課</t>
  </si>
  <si>
    <t>総合的な相談支援体制の充実</t>
  </si>
  <si>
    <t>地域福祉活動支援事業</t>
  </si>
  <si>
    <t>地域における要援護者の見守りネットワーク強化事業</t>
  </si>
  <si>
    <t>権利擁護相談支援事業</t>
  </si>
  <si>
    <t>民生委員活動事業</t>
  </si>
  <si>
    <t>緊急援護資金貸付事業</t>
  </si>
  <si>
    <t>「ごみ屋敷」課題解決推進事業</t>
  </si>
  <si>
    <t>福祉局運営費</t>
  </si>
  <si>
    <t>総務課　他</t>
  </si>
  <si>
    <t>総合福祉（福祉五法）システム運用・保守等経費</t>
  </si>
  <si>
    <t>国民年金事務費</t>
  </si>
  <si>
    <t>保険年金課</t>
  </si>
  <si>
    <t>保険年金システム運用・保守等経費</t>
  </si>
  <si>
    <t>保険年金システム改修等経費</t>
  </si>
  <si>
    <t>経理・企画課</t>
  </si>
  <si>
    <t>自立支援給付</t>
  </si>
  <si>
    <t>障がい支援課　他</t>
  </si>
  <si>
    <t>障がい児給付</t>
  </si>
  <si>
    <t>障がい支援課</t>
  </si>
  <si>
    <t>地域生活支援事業</t>
  </si>
  <si>
    <t>重度障がい者医療費助成</t>
  </si>
  <si>
    <t>障がい児措置費</t>
  </si>
  <si>
    <t>法外援護費</t>
  </si>
  <si>
    <t>重症心身障がい者施設通所助成</t>
  </si>
  <si>
    <t>障がい者訓練等通所交通費</t>
  </si>
  <si>
    <t>難聴児補聴器給付事業</t>
  </si>
  <si>
    <t>障がい児者歯科診療事業</t>
  </si>
  <si>
    <t>障がい福祉課</t>
  </si>
  <si>
    <t>障がい者在宅支援事業</t>
  </si>
  <si>
    <t>障がい福祉課　他</t>
  </si>
  <si>
    <t>障がい者就業支援事業</t>
  </si>
  <si>
    <t>障がい者活動等推進事業</t>
  </si>
  <si>
    <t>点字図書館運営費</t>
  </si>
  <si>
    <t>早川福祉会館運営費</t>
  </si>
  <si>
    <t>敷津浦学園運営費</t>
  </si>
  <si>
    <t>障がい者相談員設置事業</t>
  </si>
  <si>
    <t>障がい者健康診査事業</t>
  </si>
  <si>
    <t>心身障がい者リハビリテーションセンター</t>
  </si>
  <si>
    <t>リハビリテーションセンター運営費</t>
  </si>
  <si>
    <t>リハビリテーションセンター整備事業</t>
  </si>
  <si>
    <t>障がい福祉サービス事業者等指定・指導業務</t>
  </si>
  <si>
    <t>運営指導課</t>
  </si>
  <si>
    <t>障がい支援区分認定事務費</t>
  </si>
  <si>
    <t>障がい者差別解消の推進</t>
  </si>
  <si>
    <t>障がい者福祉関係事務費</t>
  </si>
  <si>
    <t>障がい者グループホーム整備助成</t>
  </si>
  <si>
    <t>総合福祉（福祉五法）システム改修等経費</t>
  </si>
  <si>
    <t>鉄道駅舎エレベーター等設置補助</t>
  </si>
  <si>
    <t>老人医療費助成</t>
  </si>
  <si>
    <t>後期高齢者医療事業負担金</t>
  </si>
  <si>
    <t>認知症高齢者支援事業</t>
  </si>
  <si>
    <t>高齢福祉課</t>
  </si>
  <si>
    <t>認知症対策普及・相談・支援事業</t>
  </si>
  <si>
    <t>社会福祉研修・情報センター運営費</t>
  </si>
  <si>
    <t>高齢者在宅支援事業</t>
  </si>
  <si>
    <t>介護保険課</t>
  </si>
  <si>
    <t>老人保護措置費</t>
  </si>
  <si>
    <t>生活支援ハウス運営費</t>
  </si>
  <si>
    <t>日常生活支援費</t>
  </si>
  <si>
    <t>軽費老人ホームサービス提供費補助</t>
  </si>
  <si>
    <t>特別養護老人ホーム建設助成</t>
  </si>
  <si>
    <t>高齢施設課</t>
  </si>
  <si>
    <t>多床室のプライバシー確保事業</t>
  </si>
  <si>
    <t>小規模多機能型居宅介護拠点等整備助成</t>
  </si>
  <si>
    <t>施設開設準備経費等支援事業</t>
  </si>
  <si>
    <t>老人福祉センター運営費</t>
  </si>
  <si>
    <t>いきがい課</t>
  </si>
  <si>
    <t>高齢者福祉月間事業</t>
  </si>
  <si>
    <t>全国健康福祉祭選手団派遣事業</t>
  </si>
  <si>
    <t>高年齢者就業機会確保事業</t>
  </si>
  <si>
    <t>老人福祉関係事務費</t>
  </si>
  <si>
    <t>高齢福祉課　他</t>
  </si>
  <si>
    <t>自立支援課</t>
  </si>
  <si>
    <t>あいりん日雇労働者等自立支援事業</t>
  </si>
  <si>
    <t>環境改善関係事務費</t>
  </si>
  <si>
    <t>中国残留邦人等に対する支援事業</t>
  </si>
  <si>
    <t>社会福祉センター運営費</t>
  </si>
  <si>
    <t>戦没者遺族等援護対策事業</t>
  </si>
  <si>
    <t>行旅死病人取扱費</t>
  </si>
  <si>
    <t>生活保護関係事務費・運営費</t>
  </si>
  <si>
    <t>保護課　他</t>
  </si>
  <si>
    <t>医療扶助等運営費</t>
  </si>
  <si>
    <t>生活保護施設運営費</t>
  </si>
  <si>
    <t>弘済院内施設管理費</t>
  </si>
  <si>
    <t>弘済院管理課</t>
  </si>
  <si>
    <t>弘済院第２特別養護老人ホーム運営費</t>
  </si>
  <si>
    <t>弘済院附属病院運営費</t>
  </si>
  <si>
    <t>国民健康保険事業会計繰出金</t>
  </si>
  <si>
    <t>心身障害者扶養共済事業会計繰出金</t>
  </si>
  <si>
    <t>介護保険事業会計繰出金</t>
  </si>
  <si>
    <t>後期高齢者医療事業会計繰出金</t>
  </si>
  <si>
    <t>社会福祉振興基金積立金</t>
  </si>
  <si>
    <t>社会福祉施設職員福利厚生基金積立金</t>
  </si>
  <si>
    <t>渡邊心身障害者福祉基金積立金</t>
  </si>
  <si>
    <t>　　</t>
    <phoneticPr fontId="3"/>
  </si>
  <si>
    <t>心身障がい者リハビリテーションセンター　他</t>
    <phoneticPr fontId="3"/>
  </si>
  <si>
    <t>障がい福祉課</t>
    <phoneticPr fontId="3"/>
  </si>
  <si>
    <t>発達障がい者支援事業</t>
    <phoneticPr fontId="3"/>
  </si>
  <si>
    <t>生活困窮者自立支援事業</t>
    <phoneticPr fontId="3"/>
  </si>
  <si>
    <t>大阪社会医療センター無料低額診療等事業補助金</t>
    <phoneticPr fontId="3"/>
  </si>
  <si>
    <t>老人クラブ事業</t>
    <phoneticPr fontId="3"/>
  </si>
  <si>
    <t>敬老優待乗車証交付事業</t>
    <phoneticPr fontId="3"/>
  </si>
  <si>
    <t>市有ブロック塀等の安全対策</t>
    <rPh sb="0" eb="2">
      <t>シユウ</t>
    </rPh>
    <rPh sb="6" eb="7">
      <t>ヘイ</t>
    </rPh>
    <rPh sb="7" eb="8">
      <t>ナド</t>
    </rPh>
    <rPh sb="9" eb="11">
      <t>アンゼン</t>
    </rPh>
    <rPh sb="11" eb="13">
      <t>タイサク</t>
    </rPh>
    <phoneticPr fontId="3"/>
  </si>
  <si>
    <t>障がい福祉課　他</t>
    <phoneticPr fontId="3"/>
  </si>
  <si>
    <t>市有ブロック塀等の安全対策</t>
    <phoneticPr fontId="3"/>
  </si>
  <si>
    <t>福祉システム課　他</t>
    <rPh sb="0" eb="2">
      <t>フクシ</t>
    </rPh>
    <rPh sb="8" eb="9">
      <t>ホカ</t>
    </rPh>
    <phoneticPr fontId="0"/>
  </si>
  <si>
    <t>福祉システム課</t>
    <rPh sb="0" eb="2">
      <t>フクシ</t>
    </rPh>
    <rPh sb="6" eb="7">
      <t>カ</t>
    </rPh>
    <phoneticPr fontId="0"/>
  </si>
  <si>
    <t>進学準備給付金</t>
    <phoneticPr fontId="3"/>
  </si>
  <si>
    <t>福祉システム課</t>
    <rPh sb="0" eb="2">
      <t>フクシ</t>
    </rPh>
    <phoneticPr fontId="3"/>
  </si>
  <si>
    <t>保護課</t>
    <rPh sb="0" eb="2">
      <t>ホゴ</t>
    </rPh>
    <rPh sb="2" eb="3">
      <t>カ</t>
    </rPh>
    <phoneticPr fontId="0"/>
  </si>
  <si>
    <t>福祉システム課　他</t>
    <rPh sb="0" eb="2">
      <t>フクシ</t>
    </rPh>
    <rPh sb="6" eb="7">
      <t>カ</t>
    </rPh>
    <rPh sb="8" eb="9">
      <t>ホカ</t>
    </rPh>
    <phoneticPr fontId="0"/>
  </si>
  <si>
    <t>障がい支援課</t>
    <rPh sb="3" eb="5">
      <t>シエン</t>
    </rPh>
    <phoneticPr fontId="3"/>
  </si>
  <si>
    <t>福祉システム課</t>
    <rPh sb="0" eb="2">
      <t>フクシ</t>
    </rPh>
    <rPh sb="6" eb="7">
      <t>カ</t>
    </rPh>
    <phoneticPr fontId="3"/>
  </si>
  <si>
    <t>（② - ①）</t>
    <phoneticPr fontId="2"/>
  </si>
  <si>
    <t>2 年 度</t>
    <rPh sb="2" eb="3">
      <t>ネン</t>
    </rPh>
    <rPh sb="4" eb="5">
      <t>ド</t>
    </rPh>
    <phoneticPr fontId="3"/>
  </si>
  <si>
    <t>当 初 ①</t>
    <phoneticPr fontId="2"/>
  </si>
  <si>
    <t>暫定サービス利用者等にかかる介護支援事業</t>
    <rPh sb="0" eb="2">
      <t>ザンテイ</t>
    </rPh>
    <rPh sb="6" eb="9">
      <t>リヨウシャ</t>
    </rPh>
    <rPh sb="9" eb="10">
      <t>トウ</t>
    </rPh>
    <rPh sb="14" eb="20">
      <t>カイゴシエンジギョウ</t>
    </rPh>
    <phoneticPr fontId="3"/>
  </si>
  <si>
    <t>経理・企画課</t>
    <rPh sb="0" eb="2">
      <t>ケイリ</t>
    </rPh>
    <rPh sb="3" eb="5">
      <t>キカク</t>
    </rPh>
    <phoneticPr fontId="3"/>
  </si>
  <si>
    <t>医療的ケアを必要とする重症心身障がい児者等支援事業</t>
    <rPh sb="20" eb="21">
      <t>トウ</t>
    </rPh>
    <rPh sb="21" eb="23">
      <t>シエン</t>
    </rPh>
    <phoneticPr fontId="3"/>
  </si>
  <si>
    <t>障がい者スポーツセンター等運営費</t>
    <rPh sb="12" eb="13">
      <t>トウ</t>
    </rPh>
    <phoneticPr fontId="3"/>
  </si>
  <si>
    <t>大阪社会医療センター建替整備</t>
    <rPh sb="10" eb="12">
      <t>タテカ</t>
    </rPh>
    <phoneticPr fontId="3"/>
  </si>
  <si>
    <t>強度行動障がい者のグループホーム移行促進事業</t>
    <rPh sb="0" eb="2">
      <t>キョウド</t>
    </rPh>
    <rPh sb="2" eb="4">
      <t>コウドウ</t>
    </rPh>
    <rPh sb="4" eb="5">
      <t>ショウ</t>
    </rPh>
    <rPh sb="7" eb="8">
      <t>シャ</t>
    </rPh>
    <rPh sb="16" eb="18">
      <t>イコウ</t>
    </rPh>
    <rPh sb="18" eb="20">
      <t>ソクシン</t>
    </rPh>
    <rPh sb="20" eb="22">
      <t>ジギョウ</t>
    </rPh>
    <phoneticPr fontId="3"/>
  </si>
  <si>
    <t>地域福祉推進事業</t>
    <phoneticPr fontId="3"/>
  </si>
  <si>
    <t>身体・知的障がい者等の地下鉄等乗車料金福祉措置</t>
    <phoneticPr fontId="3"/>
  </si>
  <si>
    <t>低所得者利用者負担対策事業</t>
    <phoneticPr fontId="3"/>
  </si>
  <si>
    <t>高齢者入浴利用料割引事業</t>
    <phoneticPr fontId="3"/>
  </si>
  <si>
    <t>市有ブロック塀等の安全対策</t>
    <rPh sb="0" eb="1">
      <t>シ</t>
    </rPh>
    <rPh sb="1" eb="2">
      <t>ユウ</t>
    </rPh>
    <rPh sb="6" eb="7">
      <t>ベイ</t>
    </rPh>
    <rPh sb="7" eb="8">
      <t>トウ</t>
    </rPh>
    <rPh sb="9" eb="11">
      <t>アンゼン</t>
    </rPh>
    <rPh sb="11" eb="13">
      <t>タイサク</t>
    </rPh>
    <phoneticPr fontId="4"/>
  </si>
  <si>
    <t>弘済院の認知症医療・介護機能を継承する新病院等の整備</t>
    <phoneticPr fontId="3"/>
  </si>
  <si>
    <t>3 年 度</t>
    <rPh sb="2" eb="3">
      <t>ネン</t>
    </rPh>
    <rPh sb="4" eb="5">
      <t>ド</t>
    </rPh>
    <phoneticPr fontId="3"/>
  </si>
  <si>
    <t>福祉システム課</t>
    <phoneticPr fontId="3"/>
  </si>
  <si>
    <t>地域介護・福祉空間整備等施設整備事業</t>
    <rPh sb="0" eb="4">
      <t>チイキカイゴ</t>
    </rPh>
    <rPh sb="5" eb="16">
      <t>フクシクウカンセイビトウシセツセイビ</t>
    </rPh>
    <rPh sb="16" eb="18">
      <t>ジギョウ</t>
    </rPh>
    <phoneticPr fontId="3"/>
  </si>
  <si>
    <t>介護施設等の看取り環境整備助成</t>
    <rPh sb="0" eb="2">
      <t>カイゴ</t>
    </rPh>
    <rPh sb="2" eb="4">
      <t>シセツ</t>
    </rPh>
    <rPh sb="4" eb="5">
      <t>トウ</t>
    </rPh>
    <rPh sb="6" eb="8">
      <t>ミト</t>
    </rPh>
    <rPh sb="9" eb="11">
      <t>カンキョウ</t>
    </rPh>
    <rPh sb="11" eb="13">
      <t>セイビ</t>
    </rPh>
    <rPh sb="13" eb="15">
      <t>ジョセイ</t>
    </rPh>
    <phoneticPr fontId="3"/>
  </si>
  <si>
    <t>介護職員の宿舎施設整備助成</t>
    <rPh sb="0" eb="2">
      <t>カイゴ</t>
    </rPh>
    <rPh sb="2" eb="4">
      <t>ショクイン</t>
    </rPh>
    <rPh sb="5" eb="7">
      <t>シュクシャ</t>
    </rPh>
    <rPh sb="7" eb="9">
      <t>シセツ</t>
    </rPh>
    <rPh sb="9" eb="11">
      <t>セイビ</t>
    </rPh>
    <rPh sb="11" eb="13">
      <t>ジョセイ</t>
    </rPh>
    <phoneticPr fontId="3"/>
  </si>
  <si>
    <t>いきがい課</t>
    <phoneticPr fontId="3"/>
  </si>
  <si>
    <t>算 定 ②</t>
    <rPh sb="0" eb="1">
      <t>サン</t>
    </rPh>
    <rPh sb="2" eb="3">
      <t>テイ</t>
    </rPh>
    <phoneticPr fontId="3"/>
  </si>
  <si>
    <t>保険年金課
福祉システム課</t>
    <rPh sb="0" eb="5">
      <t>ホケンネンキンカ</t>
    </rPh>
    <rPh sb="6" eb="8">
      <t>フクシ</t>
    </rPh>
    <rPh sb="12" eb="13">
      <t>カ</t>
    </rPh>
    <phoneticPr fontId="3"/>
  </si>
  <si>
    <t>介護医療院転換整備助成</t>
    <rPh sb="2" eb="4">
      <t>イリョウ</t>
    </rPh>
    <rPh sb="4" eb="5">
      <t>イン</t>
    </rPh>
    <phoneticPr fontId="3"/>
  </si>
  <si>
    <t>高齢施設課</t>
    <phoneticPr fontId="3"/>
  </si>
  <si>
    <t>高齢福祉課</t>
    <phoneticPr fontId="3"/>
  </si>
  <si>
    <t>保険年金課</t>
    <phoneticPr fontId="3"/>
  </si>
  <si>
    <t>障がい福祉課</t>
    <rPh sb="0" eb="1">
      <t>ショウ</t>
    </rPh>
    <rPh sb="3" eb="5">
      <t>フクシ</t>
    </rPh>
    <rPh sb="5" eb="6">
      <t>カ</t>
    </rPh>
    <phoneticPr fontId="3"/>
  </si>
  <si>
    <t>高齢者施設等の個室化改修支援事業補助</t>
    <phoneticPr fontId="3"/>
  </si>
  <si>
    <t>介護施設等における簡易陰圧装置・換気設備設置等事業補助</t>
    <rPh sb="0" eb="2">
      <t>カイゴ</t>
    </rPh>
    <rPh sb="2" eb="4">
      <t>シセツ</t>
    </rPh>
    <rPh sb="4" eb="5">
      <t>トウ</t>
    </rPh>
    <rPh sb="9" eb="11">
      <t>カンイ</t>
    </rPh>
    <rPh sb="11" eb="13">
      <t>インアツ</t>
    </rPh>
    <rPh sb="13" eb="15">
      <t>ソウチ</t>
    </rPh>
    <rPh sb="16" eb="18">
      <t>カンキ</t>
    </rPh>
    <rPh sb="18" eb="20">
      <t>セツビ</t>
    </rPh>
    <rPh sb="20" eb="22">
      <t>セッチ</t>
    </rPh>
    <rPh sb="22" eb="23">
      <t>トウ</t>
    </rPh>
    <rPh sb="23" eb="25">
      <t>ジギョウ</t>
    </rPh>
    <rPh sb="25" eb="27">
      <t>ホジョ</t>
    </rPh>
    <phoneticPr fontId="3"/>
  </si>
  <si>
    <t>介護サービス継続支援事業補助</t>
    <phoneticPr fontId="3"/>
  </si>
  <si>
    <t>障がい者支援施設等の個室化改修等支援事業補助</t>
    <phoneticPr fontId="3"/>
  </si>
  <si>
    <t>障がい福祉サービス継続支援事業補助</t>
    <rPh sb="9" eb="11">
      <t>ケイゾク</t>
    </rPh>
    <rPh sb="11" eb="13">
      <t>シエン</t>
    </rPh>
    <rPh sb="13" eb="15">
      <t>ジギョウ</t>
    </rPh>
    <rPh sb="15" eb="17">
      <t>ホジョ</t>
    </rPh>
    <phoneticPr fontId="3"/>
  </si>
  <si>
    <t>福祉事務関係職員研修等事務費</t>
    <rPh sb="10" eb="11">
      <t>トウ</t>
    </rPh>
    <rPh sb="11" eb="13">
      <t>ジム</t>
    </rPh>
    <phoneticPr fontId="3"/>
  </si>
  <si>
    <t>高齢施設課
介護保険課</t>
    <phoneticPr fontId="3"/>
  </si>
  <si>
    <t>重度障がい者就業支援事業</t>
    <rPh sb="0" eb="2">
      <t>ジュウド</t>
    </rPh>
    <rPh sb="2" eb="3">
      <t>ショウ</t>
    </rPh>
    <rPh sb="5" eb="6">
      <t>シャ</t>
    </rPh>
    <rPh sb="6" eb="8">
      <t>シュウギョウ</t>
    </rPh>
    <rPh sb="8" eb="10">
      <t>シエン</t>
    </rPh>
    <rPh sb="10" eb="12">
      <t>ジギョウ</t>
    </rPh>
    <phoneticPr fontId="3"/>
  </si>
  <si>
    <t>保護施設等の衛生管理体制確保支援等事業補助</t>
    <rPh sb="0" eb="2">
      <t>ホゴ</t>
    </rPh>
    <rPh sb="2" eb="4">
      <t>シセツ</t>
    </rPh>
    <rPh sb="4" eb="5">
      <t>トウ</t>
    </rPh>
    <rPh sb="6" eb="8">
      <t>エイセイ</t>
    </rPh>
    <rPh sb="8" eb="10">
      <t>カンリ</t>
    </rPh>
    <rPh sb="10" eb="12">
      <t>タイセイ</t>
    </rPh>
    <rPh sb="12" eb="14">
      <t>カクホ</t>
    </rPh>
    <rPh sb="14" eb="16">
      <t>シエン</t>
    </rPh>
    <rPh sb="16" eb="17">
      <t>トウ</t>
    </rPh>
    <rPh sb="17" eb="19">
      <t>ジギョウ</t>
    </rPh>
    <rPh sb="19" eb="21">
      <t>ホジョ</t>
    </rPh>
    <phoneticPr fontId="3"/>
  </si>
  <si>
    <t>所属計</t>
    <phoneticPr fontId="3"/>
  </si>
  <si>
    <t>長居障がい者スポーツセンター整備関係調査経費</t>
    <phoneticPr fontId="3"/>
  </si>
  <si>
    <t>予算事業一覧</t>
    <phoneticPr fontId="3"/>
  </si>
  <si>
    <t>会計名　　一般会計　　</t>
    <phoneticPr fontId="3"/>
  </si>
  <si>
    <t>高齢福祉課</t>
    <phoneticPr fontId="3"/>
  </si>
  <si>
    <t>介護保険課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</si>
</sst>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\(#,##0\);\(&quot;△ &quot;#,##0\)"/>
    <numFmt numFmtId="178" formatCode="\(#,##0\)"/>
  </numFmts>
  <fonts count="19">
    <font>
      <sz val="11"/>
      <name val="ＭＳ Ｐゴシック"/>
      <family val="3"/>
      <charset val="128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u/>
      <sz val="10"/>
      <color theme="1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1" fillId="0" borderId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3" applyFont="1" applyFill="1" applyAlignment="1">
      <alignment vertical="center"/>
    </xf>
    <xf numFmtId="0" fontId="8" fillId="0" borderId="0" xfId="3" applyNumberFormat="1" applyFont="1" applyFill="1" applyAlignment="1">
      <alignment horizontal="left" vertical="center"/>
    </xf>
    <xf numFmtId="0" fontId="8" fillId="0" borderId="0" xfId="3" applyNumberFormat="1" applyFont="1" applyFill="1" applyAlignment="1">
      <alignment horizontal="right" vertical="center"/>
    </xf>
    <xf numFmtId="0" fontId="9" fillId="0" borderId="0" xfId="3" applyNumberFormat="1" applyFont="1" applyFill="1" applyBorder="1" applyAlignment="1">
      <alignment horizontal="right" vertical="center" wrapText="1"/>
    </xf>
    <xf numFmtId="0" fontId="9" fillId="0" borderId="0" xfId="3" applyNumberFormat="1" applyFont="1" applyFill="1" applyAlignment="1">
      <alignment horizontal="right" vertical="center"/>
    </xf>
    <xf numFmtId="0" fontId="11" fillId="0" borderId="0" xfId="3" applyFont="1" applyFill="1" applyAlignment="1">
      <alignment vertical="center"/>
    </xf>
    <xf numFmtId="177" fontId="6" fillId="0" borderId="9" xfId="3" applyNumberFormat="1" applyFont="1" applyFill="1" applyBorder="1" applyAlignment="1">
      <alignment vertical="center" shrinkToFit="1"/>
    </xf>
    <xf numFmtId="176" fontId="6" fillId="0" borderId="11" xfId="3" applyNumberFormat="1" applyFont="1" applyFill="1" applyBorder="1" applyAlignment="1">
      <alignment horizontal="right" vertical="center" shrinkToFit="1"/>
    </xf>
    <xf numFmtId="176" fontId="6" fillId="0" borderId="12" xfId="3" applyNumberFormat="1" applyFont="1" applyFill="1" applyBorder="1" applyAlignment="1">
      <alignment horizontal="right" vertical="center" shrinkToFit="1"/>
    </xf>
    <xf numFmtId="177" fontId="6" fillId="0" borderId="14" xfId="3" applyNumberFormat="1" applyFont="1" applyFill="1" applyBorder="1" applyAlignment="1">
      <alignment vertical="center" shrinkToFit="1"/>
    </xf>
    <xf numFmtId="177" fontId="6" fillId="0" borderId="15" xfId="3" applyNumberFormat="1" applyFont="1" applyFill="1" applyBorder="1" applyAlignment="1">
      <alignment vertical="center" shrinkToFit="1"/>
    </xf>
    <xf numFmtId="0" fontId="11" fillId="0" borderId="0" xfId="3" applyNumberFormat="1" applyFont="1" applyFill="1" applyAlignment="1">
      <alignment horizontal="left" vertical="center" shrinkToFit="1"/>
    </xf>
    <xf numFmtId="176" fontId="13" fillId="0" borderId="11" xfId="3" applyNumberFormat="1" applyFont="1" applyFill="1" applyBorder="1" applyAlignment="1">
      <alignment vertical="center" shrinkToFit="1"/>
    </xf>
    <xf numFmtId="178" fontId="13" fillId="0" borderId="9" xfId="3" applyNumberFormat="1" applyFont="1" applyFill="1" applyBorder="1" applyAlignment="1">
      <alignment vertical="center" shrinkToFit="1"/>
    </xf>
    <xf numFmtId="176" fontId="13" fillId="0" borderId="11" xfId="3" applyNumberFormat="1" applyFont="1" applyFill="1" applyBorder="1" applyAlignment="1">
      <alignment horizontal="right" vertical="center" shrinkToFit="1"/>
    </xf>
    <xf numFmtId="177" fontId="13" fillId="0" borderId="9" xfId="3" applyNumberFormat="1" applyFont="1" applyFill="1" applyBorder="1" applyAlignment="1">
      <alignment vertical="center" shrinkToFit="1"/>
    </xf>
    <xf numFmtId="176" fontId="13" fillId="0" borderId="10" xfId="3" applyNumberFormat="1" applyFont="1" applyFill="1" applyBorder="1" applyAlignment="1">
      <alignment vertical="center" shrinkToFit="1"/>
    </xf>
    <xf numFmtId="176" fontId="13" fillId="0" borderId="12" xfId="3" applyNumberFormat="1" applyFont="1" applyFill="1" applyBorder="1" applyAlignment="1">
      <alignment horizontal="right" vertical="center" shrinkToFit="1"/>
    </xf>
    <xf numFmtId="177" fontId="13" fillId="0" borderId="13" xfId="3" applyNumberFormat="1" applyFont="1" applyFill="1" applyBorder="1" applyAlignment="1">
      <alignment vertical="center" shrinkToFit="1"/>
    </xf>
    <xf numFmtId="176" fontId="13" fillId="0" borderId="10" xfId="3" applyNumberFormat="1" applyFont="1" applyFill="1" applyBorder="1" applyAlignment="1">
      <alignment horizontal="right" vertical="center" shrinkToFit="1"/>
    </xf>
    <xf numFmtId="176" fontId="13" fillId="0" borderId="21" xfId="3" applyNumberFormat="1" applyFont="1" applyFill="1" applyBorder="1" applyAlignment="1">
      <alignment horizontal="right" vertical="center" shrinkToFit="1"/>
    </xf>
    <xf numFmtId="176" fontId="15" fillId="0" borderId="10" xfId="3" applyNumberFormat="1" applyFont="1" applyFill="1" applyBorder="1" applyAlignment="1">
      <alignment vertical="center" shrinkToFit="1"/>
    </xf>
    <xf numFmtId="176" fontId="15" fillId="0" borderId="11" xfId="3" applyNumberFormat="1" applyFont="1" applyFill="1" applyBorder="1" applyAlignment="1">
      <alignment vertical="center" shrinkToFit="1"/>
    </xf>
    <xf numFmtId="0" fontId="10" fillId="0" borderId="7" xfId="3" applyNumberFormat="1" applyFont="1" applyFill="1" applyBorder="1" applyAlignment="1">
      <alignment horizontal="center" vertical="center"/>
    </xf>
    <xf numFmtId="0" fontId="10" fillId="0" borderId="9" xfId="3" applyNumberFormat="1" applyFont="1" applyFill="1" applyBorder="1" applyAlignment="1">
      <alignment horizontal="center" vertical="center"/>
    </xf>
    <xf numFmtId="0" fontId="16" fillId="0" borderId="6" xfId="3" applyNumberFormat="1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>
      <alignment horizontal="center" vertical="center"/>
    </xf>
    <xf numFmtId="38" fontId="14" fillId="0" borderId="9" xfId="4" applyFont="1" applyFill="1" applyBorder="1" applyAlignment="1">
      <alignment horizontal="center" vertical="center"/>
    </xf>
    <xf numFmtId="38" fontId="13" fillId="0" borderId="11" xfId="4" applyFont="1" applyFill="1" applyBorder="1" applyAlignment="1">
      <alignment vertical="center" shrinkToFit="1"/>
    </xf>
    <xf numFmtId="0" fontId="14" fillId="0" borderId="2" xfId="3" applyFont="1" applyFill="1" applyBorder="1" applyAlignment="1">
      <alignment horizontal="center" vertical="center" shrinkToFit="1"/>
    </xf>
    <xf numFmtId="0" fontId="14" fillId="0" borderId="3" xfId="3" applyFont="1" applyFill="1" applyBorder="1" applyAlignment="1">
      <alignment horizontal="center" vertical="center" shrinkToFit="1"/>
    </xf>
    <xf numFmtId="177" fontId="13" fillId="0" borderId="12" xfId="3" applyNumberFormat="1" applyFont="1" applyFill="1" applyBorder="1" applyAlignment="1">
      <alignment horizontal="right" vertical="center" shrinkToFit="1"/>
    </xf>
    <xf numFmtId="0" fontId="13" fillId="0" borderId="21" xfId="0" applyFont="1" applyFill="1" applyBorder="1" applyAlignment="1"/>
    <xf numFmtId="0" fontId="13" fillId="0" borderId="13" xfId="0" applyFont="1" applyFill="1" applyBorder="1" applyAlignment="1"/>
    <xf numFmtId="0" fontId="13" fillId="0" borderId="12" xfId="3" applyFont="1" applyFill="1" applyBorder="1" applyAlignment="1">
      <alignment vertical="center"/>
    </xf>
    <xf numFmtId="0" fontId="13" fillId="0" borderId="13" xfId="3" applyFont="1" applyFill="1" applyBorder="1" applyAlignment="1">
      <alignment vertical="center"/>
    </xf>
    <xf numFmtId="0" fontId="13" fillId="0" borderId="12" xfId="0" applyFont="1" applyFill="1" applyBorder="1" applyAlignment="1"/>
    <xf numFmtId="0" fontId="17" fillId="0" borderId="0" xfId="3" applyNumberFormat="1" applyFont="1" applyFill="1" applyAlignment="1">
      <alignment horizontal="left" vertical="center" shrinkToFit="1"/>
    </xf>
    <xf numFmtId="0" fontId="18" fillId="0" borderId="0" xfId="3" applyNumberFormat="1" applyFont="1" applyFill="1" applyAlignment="1">
      <alignment horizontal="left" vertical="center" shrinkToFit="1"/>
    </xf>
    <xf numFmtId="0" fontId="12" fillId="0" borderId="22" xfId="6" applyFont="1" applyFill="1" applyBorder="1" applyAlignment="1">
      <alignment horizontal="left" vertical="center" wrapText="1"/>
    </xf>
    <xf numFmtId="176" fontId="11" fillId="0" borderId="1" xfId="3" applyNumberFormat="1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 shrinkToFit="1"/>
    </xf>
    <xf numFmtId="0" fontId="14" fillId="0" borderId="4" xfId="3" applyFont="1" applyFill="1" applyBorder="1" applyAlignment="1">
      <alignment horizontal="center" vertical="center" shrinkToFit="1"/>
    </xf>
    <xf numFmtId="0" fontId="12" fillId="0" borderId="20" xfId="6" applyFont="1" applyFill="1" applyBorder="1" applyAlignment="1">
      <alignment horizontal="left" vertical="center" wrapText="1"/>
    </xf>
    <xf numFmtId="0" fontId="12" fillId="0" borderId="8" xfId="6" applyFont="1" applyFill="1" applyBorder="1" applyAlignment="1">
      <alignment horizontal="left" vertical="center" wrapText="1"/>
    </xf>
    <xf numFmtId="176" fontId="11" fillId="0" borderId="11" xfId="3" applyNumberFormat="1" applyFont="1" applyFill="1" applyBorder="1" applyAlignment="1">
      <alignment horizontal="center" vertical="center" wrapText="1"/>
    </xf>
    <xf numFmtId="176" fontId="11" fillId="0" borderId="9" xfId="3" applyNumberFormat="1" applyFont="1" applyFill="1" applyBorder="1" applyAlignment="1">
      <alignment horizontal="center" vertical="center" wrapText="1"/>
    </xf>
    <xf numFmtId="0" fontId="14" fillId="0" borderId="2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2" fillId="0" borderId="27" xfId="6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2" fillId="0" borderId="22" xfId="6" applyFont="1" applyFill="1" applyBorder="1" applyAlignment="1">
      <alignment vertical="center" wrapText="1"/>
    </xf>
    <xf numFmtId="0" fontId="9" fillId="0" borderId="17" xfId="3" applyNumberFormat="1" applyFont="1" applyFill="1" applyBorder="1" applyAlignment="1">
      <alignment horizontal="right" vertical="center" wrapText="1"/>
    </xf>
    <xf numFmtId="0" fontId="10" fillId="0" borderId="5" xfId="3" applyNumberFormat="1" applyFont="1" applyFill="1" applyBorder="1" applyAlignment="1">
      <alignment horizontal="center" vertical="center"/>
    </xf>
    <xf numFmtId="0" fontId="10" fillId="0" borderId="8" xfId="3" applyNumberFormat="1" applyFont="1" applyFill="1" applyBorder="1" applyAlignment="1">
      <alignment horizontal="center" vertical="center"/>
    </xf>
    <xf numFmtId="0" fontId="10" fillId="0" borderId="7" xfId="3" applyNumberFormat="1" applyFont="1" applyFill="1" applyBorder="1" applyAlignment="1">
      <alignment horizontal="center" vertical="center" wrapText="1"/>
    </xf>
    <xf numFmtId="0" fontId="10" fillId="0" borderId="9" xfId="3" applyNumberFormat="1" applyFont="1" applyFill="1" applyBorder="1" applyAlignment="1">
      <alignment horizontal="center" vertical="center"/>
    </xf>
    <xf numFmtId="0" fontId="11" fillId="0" borderId="18" xfId="3" applyNumberFormat="1" applyFont="1" applyFill="1" applyBorder="1" applyAlignment="1">
      <alignment horizontal="center" vertical="center"/>
    </xf>
    <xf numFmtId="0" fontId="11" fillId="0" borderId="16" xfId="3" applyNumberFormat="1" applyFont="1" applyFill="1" applyBorder="1" applyAlignment="1">
      <alignment horizontal="center" vertical="center"/>
    </xf>
    <xf numFmtId="0" fontId="11" fillId="0" borderId="4" xfId="3" applyNumberFormat="1" applyFont="1" applyFill="1" applyBorder="1" applyAlignment="1">
      <alignment horizontal="center" vertical="center"/>
    </xf>
    <xf numFmtId="0" fontId="11" fillId="0" borderId="13" xfId="3" applyNumberFormat="1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wrapText="1" shrinkToFit="1"/>
    </xf>
    <xf numFmtId="0" fontId="12" fillId="0" borderId="27" xfId="6" applyFont="1" applyFill="1" applyBorder="1" applyAlignment="1">
      <alignment vertical="center"/>
    </xf>
    <xf numFmtId="0" fontId="14" fillId="0" borderId="3" xfId="3" applyFont="1" applyFill="1" applyBorder="1" applyAlignment="1">
      <alignment horizontal="center" vertical="center" shrinkToFit="1"/>
    </xf>
    <xf numFmtId="0" fontId="12" fillId="0" borderId="22" xfId="6" applyFont="1" applyFill="1" applyBorder="1" applyAlignment="1">
      <alignment horizontal="left" vertical="center" wrapText="1" shrinkToFit="1"/>
    </xf>
    <xf numFmtId="0" fontId="12" fillId="0" borderId="27" xfId="6" applyFont="1" applyFill="1" applyBorder="1" applyAlignment="1">
      <alignment horizontal="left" vertical="center"/>
    </xf>
    <xf numFmtId="0" fontId="11" fillId="0" borderId="11" xfId="3" applyFont="1" applyFill="1" applyBorder="1" applyAlignment="1">
      <alignment horizontal="center" vertical="center" wrapText="1"/>
    </xf>
    <xf numFmtId="0" fontId="11" fillId="0" borderId="9" xfId="3" applyFont="1" applyFill="1" applyBorder="1" applyAlignment="1">
      <alignment horizontal="center" vertical="center" wrapText="1"/>
    </xf>
    <xf numFmtId="0" fontId="12" fillId="0" borderId="20" xfId="6" applyFont="1" applyFill="1" applyBorder="1" applyAlignment="1">
      <alignment vertical="center" wrapText="1"/>
    </xf>
    <xf numFmtId="0" fontId="12" fillId="0" borderId="8" xfId="6" applyFont="1" applyFill="1" applyBorder="1" applyAlignment="1">
      <alignment vertical="center" wrapText="1"/>
    </xf>
    <xf numFmtId="0" fontId="11" fillId="0" borderId="2" xfId="3" applyFont="1" applyFill="1" applyBorder="1" applyAlignment="1">
      <alignment horizontal="center" vertical="center" shrinkToFit="1"/>
    </xf>
    <xf numFmtId="0" fontId="11" fillId="0" borderId="19" xfId="3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</cellXfs>
  <cellStyles count="7">
    <cellStyle name="ハイパーリンク" xfId="6" builtinId="8"/>
    <cellStyle name="桁区切り" xfId="4" builtinId="6"/>
    <cellStyle name="桁区切り 2" xfId="1"/>
    <cellStyle name="桁区切り 2 2" xfId="5"/>
    <cellStyle name="標準" xfId="0" builtinId="0"/>
    <cellStyle name="標準 2" xfId="2"/>
    <cellStyle name="標準_③予算事業別調書(目次様式)" xfId="3"/>
  </cellStyles>
  <dxfs count="16"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ty.osaka.lg.jp/fukushi/cmsfiles/contents/0000522/522286/R3_028ippan-(12.21).xls" TargetMode="External"/><Relationship Id="rId117" Type="http://schemas.openxmlformats.org/officeDocument/2006/relationships/hyperlink" Target="https://www.city.osaka.lg.jp/fukushi/cmsfiles/contents/0000522/522286/R3_082ippan-(12.21).xlsx" TargetMode="External"/><Relationship Id="rId21" Type="http://schemas.openxmlformats.org/officeDocument/2006/relationships/hyperlink" Target="https://www.city.osaka.lg.jp/fukushi/cmsfiles/contents/0000522/522286/R3_023ippan-(12.21).xlsx" TargetMode="External"/><Relationship Id="rId42" Type="http://schemas.openxmlformats.org/officeDocument/2006/relationships/hyperlink" Target="https://www.city.osaka.lg.jp/fukushi/cmsfiles/contents/0000522/522286/R3_045ippan-(12.21).xls" TargetMode="External"/><Relationship Id="rId47" Type="http://schemas.openxmlformats.org/officeDocument/2006/relationships/hyperlink" Target="https://www.city.osaka.lg.jp/fukushi/cmsfiles/contents/0000522/522286/R3_054ippan-(12.21).xlsx" TargetMode="External"/><Relationship Id="rId63" Type="http://schemas.openxmlformats.org/officeDocument/2006/relationships/hyperlink" Target="https://www.city.osaka.lg.jp/fukushi/cmsfiles/contents/0000522/522286/R3_070ippan-(12.21).xlsx" TargetMode="External"/><Relationship Id="rId68" Type="http://schemas.openxmlformats.org/officeDocument/2006/relationships/hyperlink" Target="https://www.city.osaka.lg.jp/fukushi/cmsfiles/contents/0000522/522286/R3_085ippan-(12.21).xlsx" TargetMode="External"/><Relationship Id="rId84" Type="http://schemas.openxmlformats.org/officeDocument/2006/relationships/hyperlink" Target="https://www.city.osaka.lg.jp/fukushi/cmsfiles/contents/0000522/522286/R3_104ippan-(12.21).xlsx" TargetMode="External"/><Relationship Id="rId89" Type="http://schemas.openxmlformats.org/officeDocument/2006/relationships/hyperlink" Target="https://www.city.osaka.lg.jp/fukushi/cmsfiles/contents/0000522/522286/R3_109ippan-(12.21).xlsx" TargetMode="External"/><Relationship Id="rId112" Type="http://schemas.openxmlformats.org/officeDocument/2006/relationships/hyperlink" Target="https://www.city.osaka.lg.jp/fukushi/cmsfiles/contents/0000522/522286/R3_133ippan-(12.21).xlsx" TargetMode="External"/><Relationship Id="rId133" Type="http://schemas.openxmlformats.org/officeDocument/2006/relationships/hyperlink" Target="https://www.city.osaka.lg.jp/fukushi/cmsfiles/contents/0000522/522286/R3_047ippan-(12.21).xlsx" TargetMode="External"/><Relationship Id="rId16" Type="http://schemas.openxmlformats.org/officeDocument/2006/relationships/hyperlink" Target="https://www.city.osaka.lg.jp/fukushi/cmsfiles/contents/0000522/522286/R3_017ippan-(12.21).xlsx" TargetMode="External"/><Relationship Id="rId107" Type="http://schemas.openxmlformats.org/officeDocument/2006/relationships/hyperlink" Target="https://www.city.osaka.lg.jp/fukushi/cmsfiles/contents/0000522/522286/R3_128ippan-(12.21).xlsx" TargetMode="External"/><Relationship Id="rId11" Type="http://schemas.openxmlformats.org/officeDocument/2006/relationships/hyperlink" Target="https://www.city.osaka.lg.jp/fukushi/cmsfiles/contents/0000522/522286/R3_012ippan-(12.21).xlsx" TargetMode="External"/><Relationship Id="rId32" Type="http://schemas.openxmlformats.org/officeDocument/2006/relationships/hyperlink" Target="https://www.city.osaka.lg.jp/fukushi/cmsfiles/contents/0000522/522286/R3_034ippan-(12.21).xls" TargetMode="External"/><Relationship Id="rId37" Type="http://schemas.openxmlformats.org/officeDocument/2006/relationships/hyperlink" Target="https://www.city.osaka.lg.jp/fukushi/cmsfiles/contents/0000522/522286/R3_040ippan-(12.21).xlsx" TargetMode="External"/><Relationship Id="rId53" Type="http://schemas.openxmlformats.org/officeDocument/2006/relationships/hyperlink" Target="https://www.city.osaka.lg.jp/fukushi/cmsfiles/contents/0000522/522286/R3_060ippan-(12.21).xlsx" TargetMode="External"/><Relationship Id="rId58" Type="http://schemas.openxmlformats.org/officeDocument/2006/relationships/hyperlink" Target="https://www.city.osaka.lg.jp/fukushi/cmsfiles/contents/0000522/522286/R3_065ippan-(12.21).xlsx" TargetMode="External"/><Relationship Id="rId74" Type="http://schemas.openxmlformats.org/officeDocument/2006/relationships/hyperlink" Target="https://www.city.osaka.lg.jp/fukushi/cmsfiles/contents/0000522/522286/R3_094ippan-(12.21).xlsx" TargetMode="External"/><Relationship Id="rId79" Type="http://schemas.openxmlformats.org/officeDocument/2006/relationships/hyperlink" Target="https://www.city.osaka.lg.jp/fukushi/cmsfiles/contents/0000522/522286/R3_099ippan-(12.21).xlsx" TargetMode="External"/><Relationship Id="rId102" Type="http://schemas.openxmlformats.org/officeDocument/2006/relationships/hyperlink" Target="https://www.city.osaka.lg.jp/fukushi/cmsfiles/contents/0000522/522286/R3_123ippan-(12.21).xlsx" TargetMode="External"/><Relationship Id="rId123" Type="http://schemas.openxmlformats.org/officeDocument/2006/relationships/hyperlink" Target="https://www.city.osaka.lg.jp/fukushi/cmsfiles/contents/0000522/522286/R3_075ippan-(12.21).xlsx" TargetMode="External"/><Relationship Id="rId128" Type="http://schemas.openxmlformats.org/officeDocument/2006/relationships/hyperlink" Target="https://www.city.osaka.lg.jp/fukushi/cmsfiles/contents/0000522/522286/R3_052ippan-(12.21).xlsx" TargetMode="External"/><Relationship Id="rId5" Type="http://schemas.openxmlformats.org/officeDocument/2006/relationships/hyperlink" Target="https://www.city.osaka.lg.jp/fukushi/cmsfiles/contents/0000522/522286/R3_006ippan-(12.21).xlsx" TargetMode="External"/><Relationship Id="rId90" Type="http://schemas.openxmlformats.org/officeDocument/2006/relationships/hyperlink" Target="https://www.city.osaka.lg.jp/fukushi/cmsfiles/contents/0000522/522286/R3_110ippan-(12.21).xlsx" TargetMode="External"/><Relationship Id="rId95" Type="http://schemas.openxmlformats.org/officeDocument/2006/relationships/hyperlink" Target="https://www.city.osaka.lg.jp/fukushi/cmsfiles/contents/0000522/522286/R3_115ippan-(12.21).xlsx" TargetMode="External"/><Relationship Id="rId14" Type="http://schemas.openxmlformats.org/officeDocument/2006/relationships/hyperlink" Target="https://www.city.osaka.lg.jp/fukushi/cmsfiles/contents/0000522/522286/R3_015ippan-(12.21).xlsx" TargetMode="External"/><Relationship Id="rId22" Type="http://schemas.openxmlformats.org/officeDocument/2006/relationships/hyperlink" Target="https://www.city.osaka.lg.jp/fukushi/cmsfiles/contents/0000522/522286/R3_024ippan-(12.21).xlsx" TargetMode="External"/><Relationship Id="rId27" Type="http://schemas.openxmlformats.org/officeDocument/2006/relationships/hyperlink" Target="https://www.city.osaka.lg.jp/fukushi/cmsfiles/contents/0000522/522286/R3_029ippan-(12.21).xlsx" TargetMode="External"/><Relationship Id="rId30" Type="http://schemas.openxmlformats.org/officeDocument/2006/relationships/hyperlink" Target="https://www.city.osaka.lg.jp/fukushi/cmsfiles/contents/0000522/522286/R3_032ippan-(12.21).xls" TargetMode="External"/><Relationship Id="rId35" Type="http://schemas.openxmlformats.org/officeDocument/2006/relationships/hyperlink" Target="https://www.city.osaka.lg.jp/fukushi/cmsfiles/contents/0000522/522286/R3_038ippan-(12.21).xlsx" TargetMode="External"/><Relationship Id="rId43" Type="http://schemas.openxmlformats.org/officeDocument/2006/relationships/hyperlink" Target="https://www.city.osaka.lg.jp/fukushi/cmsfiles/contents/0000522/522286/R3_048ippan-(12.21).xlsx" TargetMode="External"/><Relationship Id="rId48" Type="http://schemas.openxmlformats.org/officeDocument/2006/relationships/hyperlink" Target="https://www.city.osaka.lg.jp/fukushi/cmsfiles/contents/0000522/522286/R3_055ippan-(12.21).xlsx" TargetMode="External"/><Relationship Id="rId56" Type="http://schemas.openxmlformats.org/officeDocument/2006/relationships/hyperlink" Target="https://www.city.osaka.lg.jp/fukushi/cmsfiles/contents/0000522/522286/R3_063ippan-(12.21).xlsx" TargetMode="External"/><Relationship Id="rId64" Type="http://schemas.openxmlformats.org/officeDocument/2006/relationships/hyperlink" Target="https://www.city.osaka.lg.jp/fukushi/cmsfiles/contents/0000522/522286/R3_071ippan-(12.21).xlsx" TargetMode="External"/><Relationship Id="rId69" Type="http://schemas.openxmlformats.org/officeDocument/2006/relationships/hyperlink" Target="https://www.city.osaka.lg.jp/fukushi/cmsfiles/contents/0000522/522286/R3_086ippan-(12.21).xlsx" TargetMode="External"/><Relationship Id="rId77" Type="http://schemas.openxmlformats.org/officeDocument/2006/relationships/hyperlink" Target="https://www.city.osaka.lg.jp/fukushi/cmsfiles/contents/0000522/522286/R3_097ippan-(12.21).xlsx" TargetMode="External"/><Relationship Id="rId100" Type="http://schemas.openxmlformats.org/officeDocument/2006/relationships/hyperlink" Target="https://www.city.osaka.lg.jp/fukushi/cmsfiles/contents/0000522/522286/R3_121ippan-(12.21).xlsx" TargetMode="External"/><Relationship Id="rId105" Type="http://schemas.openxmlformats.org/officeDocument/2006/relationships/hyperlink" Target="https://www.city.osaka.lg.jp/fukushi/cmsfiles/contents/0000522/522286/R3_126ippan-(12.21).xlsx" TargetMode="External"/><Relationship Id="rId113" Type="http://schemas.openxmlformats.org/officeDocument/2006/relationships/hyperlink" Target="https://www.city.osaka.lg.jp/fukushi/cmsfiles/contents/0000522/522286/R3_134ippan-(12.21).xlsx" TargetMode="External"/><Relationship Id="rId118" Type="http://schemas.openxmlformats.org/officeDocument/2006/relationships/hyperlink" Target="https://www.city.osaka.lg.jp/fukushi/cmsfiles/contents/0000522/522286/R3_081ippan-(12.21).xlsx" TargetMode="External"/><Relationship Id="rId126" Type="http://schemas.openxmlformats.org/officeDocument/2006/relationships/hyperlink" Target="https://www.city.osaka.lg.jp/fukushi/cmsfiles/contents/0000522/522286/R3_089ippan-(12.21).xlsx" TargetMode="External"/><Relationship Id="rId134" Type="http://schemas.openxmlformats.org/officeDocument/2006/relationships/hyperlink" Target="https://www.city.osaka.lg.jp/fukushi/cmsfiles/contents/0000522/522286/R3_087ippan-(12.21).xlsx" TargetMode="External"/><Relationship Id="rId8" Type="http://schemas.openxmlformats.org/officeDocument/2006/relationships/hyperlink" Target="https://www.city.osaka.lg.jp/fukushi/cmsfiles/contents/0000522/522286/R3_009ippan-(12.21).xlsx" TargetMode="External"/><Relationship Id="rId51" Type="http://schemas.openxmlformats.org/officeDocument/2006/relationships/hyperlink" Target="https://www.city.osaka.lg.jp/fukushi/cmsfiles/contents/0000522/522286/R3_058ippan-(12.21).xlsx" TargetMode="External"/><Relationship Id="rId72" Type="http://schemas.openxmlformats.org/officeDocument/2006/relationships/hyperlink" Target="https://www.city.osaka.lg.jp/fukushi/cmsfiles/contents/0000522/522286/R3_092ippan-(12.21).xlsx" TargetMode="External"/><Relationship Id="rId80" Type="http://schemas.openxmlformats.org/officeDocument/2006/relationships/hyperlink" Target="https://www.city.osaka.lg.jp/fukushi/cmsfiles/contents/0000522/522286/R3_100ippan-(12.21).xlsx" TargetMode="External"/><Relationship Id="rId85" Type="http://schemas.openxmlformats.org/officeDocument/2006/relationships/hyperlink" Target="https://www.city.osaka.lg.jp/fukushi/cmsfiles/contents/0000522/522286/R3_105ippan-(12.21).xlsx" TargetMode="External"/><Relationship Id="rId93" Type="http://schemas.openxmlformats.org/officeDocument/2006/relationships/hyperlink" Target="https://www.city.osaka.lg.jp/fukushi/cmsfiles/contents/0000522/522286/R3_113ippan-(12.21).xlsx" TargetMode="External"/><Relationship Id="rId98" Type="http://schemas.openxmlformats.org/officeDocument/2006/relationships/hyperlink" Target="https://www.city.osaka.lg.jp/fukushi/cmsfiles/contents/0000522/522286/R3_119ippan-(12.21).xlsx" TargetMode="External"/><Relationship Id="rId121" Type="http://schemas.openxmlformats.org/officeDocument/2006/relationships/hyperlink" Target="https://www.city.osaka.lg.jp/fukushi/cmsfiles/contents/0000522/522286/R3_078ippan-(12.21).xlsx" TargetMode="External"/><Relationship Id="rId3" Type="http://schemas.openxmlformats.org/officeDocument/2006/relationships/hyperlink" Target="https://www.city.osaka.lg.jp/fukushi/cmsfiles/contents/0000522/522286/R3_004ippan-(12.21).xlsx" TargetMode="External"/><Relationship Id="rId12" Type="http://schemas.openxmlformats.org/officeDocument/2006/relationships/hyperlink" Target="https://www.city.osaka.lg.jp/fukushi/cmsfiles/contents/0000522/522286/R3_013ippan-(12.21).xlsx" TargetMode="External"/><Relationship Id="rId17" Type="http://schemas.openxmlformats.org/officeDocument/2006/relationships/hyperlink" Target="https://www.city.osaka.lg.jp/fukushi/cmsfiles/contents/0000522/522286/R3_019ippan-(12.21).xlsx" TargetMode="External"/><Relationship Id="rId25" Type="http://schemas.openxmlformats.org/officeDocument/2006/relationships/hyperlink" Target="https://www.city.osaka.lg.jp/fukushi/cmsfiles/contents/0000522/522286/R3_027ippan-(12.21).xlsx" TargetMode="External"/><Relationship Id="rId33" Type="http://schemas.openxmlformats.org/officeDocument/2006/relationships/hyperlink" Target="https://www.city.osaka.lg.jp/fukushi/cmsfiles/contents/0000522/522286/R3_036ippan-(12.21).xls" TargetMode="External"/><Relationship Id="rId38" Type="http://schemas.openxmlformats.org/officeDocument/2006/relationships/hyperlink" Target="https://www.city.osaka.lg.jp/fukushi/cmsfiles/contents/0000522/522286/R3_041ippan-(12.21).xlsx" TargetMode="External"/><Relationship Id="rId46" Type="http://schemas.openxmlformats.org/officeDocument/2006/relationships/hyperlink" Target="https://www.city.osaka.lg.jp/fukushi/cmsfiles/contents/0000522/522286/R3_051ippan-(12.21).xls" TargetMode="External"/><Relationship Id="rId59" Type="http://schemas.openxmlformats.org/officeDocument/2006/relationships/hyperlink" Target="https://www.city.osaka.lg.jp/fukushi/cmsfiles/contents/0000522/522286/R3_066ippan-(12.21).xlsx" TargetMode="External"/><Relationship Id="rId67" Type="http://schemas.openxmlformats.org/officeDocument/2006/relationships/hyperlink" Target="https://www.city.osaka.lg.jp/fukushi/cmsfiles/contents/0000522/522286/R3_074ippan-(12.21).xlsx" TargetMode="External"/><Relationship Id="rId103" Type="http://schemas.openxmlformats.org/officeDocument/2006/relationships/hyperlink" Target="https://www.city.osaka.lg.jp/fukushi/cmsfiles/contents/0000522/522286/R3_124ippan-(12.21).xlsx" TargetMode="External"/><Relationship Id="rId108" Type="http://schemas.openxmlformats.org/officeDocument/2006/relationships/hyperlink" Target="https://www.city.osaka.lg.jp/fukushi/cmsfiles/contents/0000522/522286/R3_129ippan-(12.21).xlsx" TargetMode="External"/><Relationship Id="rId116" Type="http://schemas.openxmlformats.org/officeDocument/2006/relationships/hyperlink" Target="https://www.city.osaka.lg.jp/fukushi/cmsfiles/contents/0000522/522286/R3_083ippan-(12.21).xlsx" TargetMode="External"/><Relationship Id="rId124" Type="http://schemas.openxmlformats.org/officeDocument/2006/relationships/hyperlink" Target="https://www.city.osaka.lg.jp/fukushi/cmsfiles/contents/0000522/522286/R3_076ippan-(12.21).xlsx" TargetMode="External"/><Relationship Id="rId129" Type="http://schemas.openxmlformats.org/officeDocument/2006/relationships/hyperlink" Target="https://www.city.osaka.lg.jp/fukushi/cmsfiles/contents/0000522/522286/R3_118ippan-(12.21).xlsx" TargetMode="External"/><Relationship Id="rId20" Type="http://schemas.openxmlformats.org/officeDocument/2006/relationships/hyperlink" Target="https://www.city.osaka.lg.jp/fukushi/cmsfiles/contents/0000522/522286/R3_022ippan-(12.21).xlsx" TargetMode="External"/><Relationship Id="rId41" Type="http://schemas.openxmlformats.org/officeDocument/2006/relationships/hyperlink" Target="https://www.city.osaka.lg.jp/fukushi/cmsfiles/contents/0000522/522286/R3_044ippan-(12.21).xlsx" TargetMode="External"/><Relationship Id="rId54" Type="http://schemas.openxmlformats.org/officeDocument/2006/relationships/hyperlink" Target="https://www.city.osaka.lg.jp/fukushi/cmsfiles/contents/0000522/522286/R3_061ippan-(12.21).xlsx" TargetMode="External"/><Relationship Id="rId62" Type="http://schemas.openxmlformats.org/officeDocument/2006/relationships/hyperlink" Target="https://www.city.osaka.lg.jp/fukushi/cmsfiles/contents/0000522/522286/R3_069ippan-(12.21).xlsx" TargetMode="External"/><Relationship Id="rId70" Type="http://schemas.openxmlformats.org/officeDocument/2006/relationships/hyperlink" Target="https://www.city.osaka.lg.jp/fukushi/cmsfiles/contents/0000522/522286/R3_090ippan-(12.21).xlsx" TargetMode="External"/><Relationship Id="rId75" Type="http://schemas.openxmlformats.org/officeDocument/2006/relationships/hyperlink" Target="https://www.city.osaka.lg.jp/fukushi/cmsfiles/contents/0000522/522286/R3_095ippan-(12.21).xlsx" TargetMode="External"/><Relationship Id="rId83" Type="http://schemas.openxmlformats.org/officeDocument/2006/relationships/hyperlink" Target="https://www.city.osaka.lg.jp/fukushi/cmsfiles/contents/0000522/522286/R3_103ippan-(12.21).xlsx" TargetMode="External"/><Relationship Id="rId88" Type="http://schemas.openxmlformats.org/officeDocument/2006/relationships/hyperlink" Target="https://www.city.osaka.lg.jp/fukushi/cmsfiles/contents/0000522/522286/R3_108ippan-(12.21).xlsx" TargetMode="External"/><Relationship Id="rId91" Type="http://schemas.openxmlformats.org/officeDocument/2006/relationships/hyperlink" Target="https://www.city.osaka.lg.jp/fukushi/cmsfiles/contents/0000522/522286/R3_111ippan-(12.21).xlsx" TargetMode="External"/><Relationship Id="rId96" Type="http://schemas.openxmlformats.org/officeDocument/2006/relationships/hyperlink" Target="https://www.city.osaka.lg.jp/fukushi/cmsfiles/contents/0000522/522286/R3_116ippan-(12.21).xlsx" TargetMode="External"/><Relationship Id="rId111" Type="http://schemas.openxmlformats.org/officeDocument/2006/relationships/hyperlink" Target="https://www.city.osaka.lg.jp/fukushi/cmsfiles/contents/0000522/522286/R3_132ippan-(12.21).xlsx" TargetMode="External"/><Relationship Id="rId132" Type="http://schemas.openxmlformats.org/officeDocument/2006/relationships/hyperlink" Target="https://www.city.osaka.lg.jp/fukushi/cmsfiles/contents/0000522/522286/R3_046ippan-(12.21).xlsx" TargetMode="External"/><Relationship Id="rId1" Type="http://schemas.openxmlformats.org/officeDocument/2006/relationships/hyperlink" Target="https://www.city.osaka.lg.jp/fukushi/cmsfiles/contents/0000522/522286/R3_002ippan-(12.21).xlsx" TargetMode="External"/><Relationship Id="rId6" Type="http://schemas.openxmlformats.org/officeDocument/2006/relationships/hyperlink" Target="https://www.city.osaka.lg.jp/fukushi/cmsfiles/contents/0000522/522286/R3_007ippan-(12.21).xlsx" TargetMode="External"/><Relationship Id="rId15" Type="http://schemas.openxmlformats.org/officeDocument/2006/relationships/hyperlink" Target="https://www.city.osaka.lg.jp/fukushi/cmsfiles/contents/0000522/522286/R3_016ippan-(12.21).xlsx" TargetMode="External"/><Relationship Id="rId23" Type="http://schemas.openxmlformats.org/officeDocument/2006/relationships/hyperlink" Target="https://www.city.osaka.lg.jp/fukushi/cmsfiles/contents/0000522/522286/R3_025ippan-(12.21).xlsx" TargetMode="External"/><Relationship Id="rId28" Type="http://schemas.openxmlformats.org/officeDocument/2006/relationships/hyperlink" Target="https://www.city.osaka.lg.jp/fukushi/cmsfiles/contents/0000522/522286/R3_030ippan-(12.21).xlsx" TargetMode="External"/><Relationship Id="rId36" Type="http://schemas.openxmlformats.org/officeDocument/2006/relationships/hyperlink" Target="https://www.city.osaka.lg.jp/fukushi/cmsfiles/contents/0000522/522286/R3_039ippan-(12.21).xls" TargetMode="External"/><Relationship Id="rId49" Type="http://schemas.openxmlformats.org/officeDocument/2006/relationships/hyperlink" Target="https://www.city.osaka.lg.jp/fukushi/cmsfiles/contents/0000522/522286/R3_056ippan-(12.21).xlsx" TargetMode="External"/><Relationship Id="rId57" Type="http://schemas.openxmlformats.org/officeDocument/2006/relationships/hyperlink" Target="https://www.city.osaka.lg.jp/fukushi/cmsfiles/contents/0000522/522286/R3_064ippan-(12.21).xlsx" TargetMode="External"/><Relationship Id="rId106" Type="http://schemas.openxmlformats.org/officeDocument/2006/relationships/hyperlink" Target="https://www.city.osaka.lg.jp/fukushi/cmsfiles/contents/0000522/522286/R3_127ippan-(12.21).xlsx" TargetMode="External"/><Relationship Id="rId114" Type="http://schemas.openxmlformats.org/officeDocument/2006/relationships/hyperlink" Target="https://www.city.osaka.lg.jp/fukushi/cmsfiles/contents/0000522/522286/R3_135ippan-(12.21).xlsx" TargetMode="External"/><Relationship Id="rId119" Type="http://schemas.openxmlformats.org/officeDocument/2006/relationships/hyperlink" Target="https://www.city.osaka.lg.jp/fukushi/cmsfiles/contents/0000522/522286/R3_080ippan-(12.21).xlsx" TargetMode="External"/><Relationship Id="rId127" Type="http://schemas.openxmlformats.org/officeDocument/2006/relationships/hyperlink" Target="https://www.city.osaka.lg.jp/fukushi/cmsfiles/contents/0000522/522286/R3_053ippan-(12.21).xlsx" TargetMode="External"/><Relationship Id="rId10" Type="http://schemas.openxmlformats.org/officeDocument/2006/relationships/hyperlink" Target="https://www.city.osaka.lg.jp/fukushi/cmsfiles/contents/0000522/522286/R3_011ippan-(12.21).xlsx" TargetMode="External"/><Relationship Id="rId31" Type="http://schemas.openxmlformats.org/officeDocument/2006/relationships/hyperlink" Target="https://www.city.osaka.lg.jp/fukushi/cmsfiles/contents/0000522/522286/R3_033ippan-(12.21).xls" TargetMode="External"/><Relationship Id="rId44" Type="http://schemas.openxmlformats.org/officeDocument/2006/relationships/hyperlink" Target="https://www.city.osaka.lg.jp/fukushi/cmsfiles/contents/0000522/522286/R3_049ippan-(12.21).xlsx" TargetMode="External"/><Relationship Id="rId52" Type="http://schemas.openxmlformats.org/officeDocument/2006/relationships/hyperlink" Target="https://www.city.osaka.lg.jp/fukushi/cmsfiles/contents/0000522/522286/R3_059ippan-(12.21).xlsx" TargetMode="External"/><Relationship Id="rId60" Type="http://schemas.openxmlformats.org/officeDocument/2006/relationships/hyperlink" Target="https://www.city.osaka.lg.jp/fukushi/cmsfiles/contents/0000522/522286/R3_067ippan-(12.21).xlsx" TargetMode="External"/><Relationship Id="rId65" Type="http://schemas.openxmlformats.org/officeDocument/2006/relationships/hyperlink" Target="https://www.city.osaka.lg.jp/fukushi/cmsfiles/contents/0000522/522286/R3_072ippan-(12.21).xlsx" TargetMode="External"/><Relationship Id="rId73" Type="http://schemas.openxmlformats.org/officeDocument/2006/relationships/hyperlink" Target="https://www.city.osaka.lg.jp/fukushi/cmsfiles/contents/0000522/522286/R3_093ippan-(12.21).xlsx" TargetMode="External"/><Relationship Id="rId78" Type="http://schemas.openxmlformats.org/officeDocument/2006/relationships/hyperlink" Target="https://www.city.osaka.lg.jp/fukushi/cmsfiles/contents/0000522/522286/R3_098ippan-(12.21).xlsx" TargetMode="External"/><Relationship Id="rId81" Type="http://schemas.openxmlformats.org/officeDocument/2006/relationships/hyperlink" Target="https://www.city.osaka.lg.jp/fukushi/cmsfiles/contents/0000522/522286/R3_101ippan-(12.21).xlsx" TargetMode="External"/><Relationship Id="rId86" Type="http://schemas.openxmlformats.org/officeDocument/2006/relationships/hyperlink" Target="https://www.city.osaka.lg.jp/fukushi/cmsfiles/contents/0000522/522286/R3_106ippan-(12.21).xlsx" TargetMode="External"/><Relationship Id="rId94" Type="http://schemas.openxmlformats.org/officeDocument/2006/relationships/hyperlink" Target="https://www.city.osaka.lg.jp/fukushi/cmsfiles/contents/0000522/522286/R3_114ippan-(12.21).xlsx" TargetMode="External"/><Relationship Id="rId99" Type="http://schemas.openxmlformats.org/officeDocument/2006/relationships/hyperlink" Target="https://www.city.osaka.lg.jp/fukushi/cmsfiles/contents/0000522/522286/R3_120ippan-(12.21).xlsx" TargetMode="External"/><Relationship Id="rId101" Type="http://schemas.openxmlformats.org/officeDocument/2006/relationships/hyperlink" Target="https://www.city.osaka.lg.jp/fukushi/cmsfiles/contents/0000522/522286/R3_122ippan-(12.21).xlsx" TargetMode="External"/><Relationship Id="rId122" Type="http://schemas.openxmlformats.org/officeDocument/2006/relationships/hyperlink" Target="https://www.city.osaka.lg.jp/fukushi/cmsfiles/contents/0000522/522286/R3_077ippan-(12.21).xlsx" TargetMode="External"/><Relationship Id="rId130" Type="http://schemas.openxmlformats.org/officeDocument/2006/relationships/hyperlink" Target="https://www.city.osaka.lg.jp/fukushi/cmsfiles/contents/0000522/522286/R3_018ippan-(12.21).xlsx" TargetMode="External"/><Relationship Id="rId135" Type="http://schemas.openxmlformats.org/officeDocument/2006/relationships/printerSettings" Target="../printerSettings/printerSettings1.bin"/><Relationship Id="rId4" Type="http://schemas.openxmlformats.org/officeDocument/2006/relationships/hyperlink" Target="https://www.city.osaka.lg.jp/fukushi/cmsfiles/contents/0000522/522286/R3_005ippan-(12.21).xlsx" TargetMode="External"/><Relationship Id="rId9" Type="http://schemas.openxmlformats.org/officeDocument/2006/relationships/hyperlink" Target="https://www.city.osaka.lg.jp/fukushi/cmsfiles/contents/0000522/522286/R3_010ippan-(12.21).xlsx" TargetMode="External"/><Relationship Id="rId13" Type="http://schemas.openxmlformats.org/officeDocument/2006/relationships/hyperlink" Target="https://www.city.osaka.lg.jp/fukushi/cmsfiles/contents/0000522/522286/R3_014ippan-(12.21).xlsx" TargetMode="External"/><Relationship Id="rId18" Type="http://schemas.openxmlformats.org/officeDocument/2006/relationships/hyperlink" Target="https://www.city.osaka.lg.jp/fukushi/cmsfiles/contents/0000522/522286/R3_020ippan-(12.21).xlsx" TargetMode="External"/><Relationship Id="rId39" Type="http://schemas.openxmlformats.org/officeDocument/2006/relationships/hyperlink" Target="https://www.city.osaka.lg.jp/fukushi/cmsfiles/contents/0000522/522286/R3_042ippan-(12.21).xlsx" TargetMode="External"/><Relationship Id="rId109" Type="http://schemas.openxmlformats.org/officeDocument/2006/relationships/hyperlink" Target="https://www.city.osaka.lg.jp/fukushi/cmsfiles/contents/0000522/522286/R3_130ippan-(12.21).xlsx" TargetMode="External"/><Relationship Id="rId34" Type="http://schemas.openxmlformats.org/officeDocument/2006/relationships/hyperlink" Target="https://www.city.osaka.lg.jp/fukushi/cmsfiles/contents/0000522/522286/R3_037ippan-(12.21).xls" TargetMode="External"/><Relationship Id="rId50" Type="http://schemas.openxmlformats.org/officeDocument/2006/relationships/hyperlink" Target="https://www.city.osaka.lg.jp/fukushi/cmsfiles/contents/0000522/522286/R3_057ippan-(12.21).xlsx" TargetMode="External"/><Relationship Id="rId55" Type="http://schemas.openxmlformats.org/officeDocument/2006/relationships/hyperlink" Target="https://www.city.osaka.lg.jp/fukushi/cmsfiles/contents/0000522/522286/R3_062ippan-(12.21).xlsx" TargetMode="External"/><Relationship Id="rId76" Type="http://schemas.openxmlformats.org/officeDocument/2006/relationships/hyperlink" Target="https://www.city.osaka.lg.jp/fukushi/cmsfiles/contents/0000522/522286/R3_096ippan-(12.21).xlsx" TargetMode="External"/><Relationship Id="rId97" Type="http://schemas.openxmlformats.org/officeDocument/2006/relationships/hyperlink" Target="https://www.city.osaka.lg.jp/fukushi/cmsfiles/contents/0000522/522286/R3_117ippan-(12.21).xlsx" TargetMode="External"/><Relationship Id="rId104" Type="http://schemas.openxmlformats.org/officeDocument/2006/relationships/hyperlink" Target="https://www.city.osaka.lg.jp/fukushi/cmsfiles/contents/0000522/522286/R3_125ippan-(12.21).xlsx" TargetMode="External"/><Relationship Id="rId120" Type="http://schemas.openxmlformats.org/officeDocument/2006/relationships/hyperlink" Target="https://www.city.osaka.lg.jp/fukushi/cmsfiles/contents/0000522/522286/R3_079ippan-(12.21).xlsx" TargetMode="External"/><Relationship Id="rId125" Type="http://schemas.openxmlformats.org/officeDocument/2006/relationships/hyperlink" Target="https://www.city.osaka.lg.jp/fukushi/cmsfiles/contents/0000522/522286/R3_088ippan-(12.21).xlsx" TargetMode="External"/><Relationship Id="rId7" Type="http://schemas.openxmlformats.org/officeDocument/2006/relationships/hyperlink" Target="https://www.city.osaka.lg.jp/fukushi/cmsfiles/contents/0000522/522286/R3_008ippan-(12.21).xlsx" TargetMode="External"/><Relationship Id="rId71" Type="http://schemas.openxmlformats.org/officeDocument/2006/relationships/hyperlink" Target="https://www.city.osaka.lg.jp/fukushi/cmsfiles/contents/0000522/522286/R3_091ippan-(12.21).xlsx" TargetMode="External"/><Relationship Id="rId92" Type="http://schemas.openxmlformats.org/officeDocument/2006/relationships/hyperlink" Target="https://www.city.osaka.lg.jp/fukushi/cmsfiles/contents/0000522/522286/R3_112ippan-(12.21).xlsx" TargetMode="External"/><Relationship Id="rId2" Type="http://schemas.openxmlformats.org/officeDocument/2006/relationships/hyperlink" Target="https://www.city.osaka.lg.jp/fukushi/cmsfiles/contents/0000522/522286/R3_003ippan-(12.21).xlsx" TargetMode="External"/><Relationship Id="rId29" Type="http://schemas.openxmlformats.org/officeDocument/2006/relationships/hyperlink" Target="https://www.city.osaka.lg.jp/fukushi/cmsfiles/contents/0000522/522286/R3_031ippan-(12.21).xlsx" TargetMode="External"/><Relationship Id="rId24" Type="http://schemas.openxmlformats.org/officeDocument/2006/relationships/hyperlink" Target="https://www.city.osaka.lg.jp/fukushi/cmsfiles/contents/0000522/522286/R3_026ippan-(12.21).xlsx" TargetMode="External"/><Relationship Id="rId40" Type="http://schemas.openxmlformats.org/officeDocument/2006/relationships/hyperlink" Target="https://www.city.osaka.lg.jp/fukushi/cmsfiles/contents/0000522/522286/R3_043ippan-(12.21).xlsx" TargetMode="External"/><Relationship Id="rId45" Type="http://schemas.openxmlformats.org/officeDocument/2006/relationships/hyperlink" Target="https://www.city.osaka.lg.jp/fukushi/cmsfiles/contents/0000522/522286/R3_050ippan-(12.21).xls" TargetMode="External"/><Relationship Id="rId66" Type="http://schemas.openxmlformats.org/officeDocument/2006/relationships/hyperlink" Target="https://www.city.osaka.lg.jp/fukushi/cmsfiles/contents/0000522/522286/R3_073ippan-(12.21).xlsx" TargetMode="External"/><Relationship Id="rId87" Type="http://schemas.openxmlformats.org/officeDocument/2006/relationships/hyperlink" Target="https://www.city.osaka.lg.jp/fukushi/cmsfiles/contents/0000522/522286/R3_107ippan-(12.21).xlsx" TargetMode="External"/><Relationship Id="rId110" Type="http://schemas.openxmlformats.org/officeDocument/2006/relationships/hyperlink" Target="https://www.city.osaka.lg.jp/fukushi/cmsfiles/contents/0000522/522286/R3_131ippan-(12.21).xlsx" TargetMode="External"/><Relationship Id="rId115" Type="http://schemas.openxmlformats.org/officeDocument/2006/relationships/hyperlink" Target="https://www.city.osaka.lg.jp/fukushi/cmsfiles/contents/0000522/522286/R3_084ippan-(12.21).xlsx" TargetMode="External"/><Relationship Id="rId131" Type="http://schemas.openxmlformats.org/officeDocument/2006/relationships/hyperlink" Target="https://www.city.osaka.lg.jp/fukushi/cmsfiles/contents/0000522/522286/R3_035ippan-(12.21).xlsx" TargetMode="External"/><Relationship Id="rId61" Type="http://schemas.openxmlformats.org/officeDocument/2006/relationships/hyperlink" Target="https://www.city.osaka.lg.jp/fukushi/cmsfiles/contents/0000522/522286/R3_068ippan-(12.21).xlsx" TargetMode="External"/><Relationship Id="rId82" Type="http://schemas.openxmlformats.org/officeDocument/2006/relationships/hyperlink" Target="https://www.city.osaka.lg.jp/fukushi/cmsfiles/contents/0000522/522286/R3_102ippan-(12.21).xlsx" TargetMode="External"/><Relationship Id="rId19" Type="http://schemas.openxmlformats.org/officeDocument/2006/relationships/hyperlink" Target="https://www.city.osaka.lg.jp/fukushi/cmsfiles/contents/0000522/522286/R3_021ippan-(12.21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G281"/>
  <sheetViews>
    <sheetView tabSelected="1" view="pageBreakPreview" topLeftCell="A172" zoomScaleNormal="100" zoomScaleSheetLayoutView="100" workbookViewId="0">
      <selection activeCell="B184" sqref="B184:B185"/>
    </sheetView>
  </sheetViews>
  <sheetFormatPr defaultColWidth="8.625" defaultRowHeight="18" customHeight="1"/>
  <cols>
    <col min="1" max="1" width="23.75" style="15" customWidth="1"/>
    <col min="2" max="2" width="17.5" style="1" customWidth="1"/>
    <col min="3" max="3" width="12.5" style="1" customWidth="1"/>
    <col min="4" max="4" width="12.5" style="2" customWidth="1"/>
    <col min="5" max="5" width="12.375" style="2" customWidth="1"/>
    <col min="6" max="6" width="6.25" style="4" customWidth="1"/>
    <col min="7" max="7" width="9.375" style="4" customWidth="1"/>
    <col min="8" max="194" width="8.625" style="4" customWidth="1"/>
    <col min="195" max="16384" width="8.625" style="4"/>
  </cols>
  <sheetData>
    <row r="1" spans="1:7" ht="2.25" customHeight="1"/>
    <row r="2" spans="1:7" ht="2.25" customHeight="1"/>
    <row r="3" spans="1:7" ht="2.25" customHeight="1"/>
    <row r="4" spans="1:7" ht="2.25" customHeight="1"/>
    <row r="5" spans="1:7" ht="18" customHeight="1">
      <c r="A5" s="41" t="s">
        <v>177</v>
      </c>
      <c r="E5" s="1"/>
      <c r="F5" s="3"/>
      <c r="G5" s="3"/>
    </row>
    <row r="6" spans="1:7" ht="15" customHeight="1">
      <c r="E6" s="1"/>
    </row>
    <row r="7" spans="1:7" ht="18" customHeight="1">
      <c r="A7" s="42" t="s">
        <v>178</v>
      </c>
      <c r="B7" s="4"/>
      <c r="C7" s="4"/>
      <c r="D7" s="5"/>
      <c r="E7" s="5"/>
      <c r="G7" s="6" t="s">
        <v>22</v>
      </c>
    </row>
    <row r="8" spans="1:7" ht="10.5" customHeight="1">
      <c r="B8" s="4"/>
      <c r="C8" s="4"/>
      <c r="D8" s="5"/>
      <c r="E8" s="5"/>
    </row>
    <row r="9" spans="1:7" ht="27" customHeight="1" thickBot="1">
      <c r="C9" s="56" t="s">
        <v>0</v>
      </c>
      <c r="D9" s="56"/>
      <c r="E9" s="7"/>
      <c r="G9" s="8" t="s">
        <v>1</v>
      </c>
    </row>
    <row r="10" spans="1:7" s="9" customFormat="1" ht="15" customHeight="1">
      <c r="A10" s="57" t="s">
        <v>5</v>
      </c>
      <c r="B10" s="59" t="s">
        <v>7</v>
      </c>
      <c r="C10" s="29" t="s">
        <v>139</v>
      </c>
      <c r="D10" s="29" t="s">
        <v>153</v>
      </c>
      <c r="E10" s="27" t="s">
        <v>4</v>
      </c>
      <c r="F10" s="61" t="s">
        <v>6</v>
      </c>
      <c r="G10" s="62"/>
    </row>
    <row r="11" spans="1:7" s="9" customFormat="1" ht="15" customHeight="1">
      <c r="A11" s="58"/>
      <c r="B11" s="60"/>
      <c r="C11" s="30" t="s">
        <v>140</v>
      </c>
      <c r="D11" s="31" t="s">
        <v>159</v>
      </c>
      <c r="E11" s="28" t="s">
        <v>138</v>
      </c>
      <c r="F11" s="63"/>
      <c r="G11" s="64"/>
    </row>
    <row r="12" spans="1:7" ht="15" customHeight="1">
      <c r="A12" s="55" t="s">
        <v>147</v>
      </c>
      <c r="B12" s="44" t="s">
        <v>24</v>
      </c>
      <c r="C12" s="18">
        <v>38983</v>
      </c>
      <c r="D12" s="18">
        <f>22469+18654+3939</f>
        <v>45062</v>
      </c>
      <c r="E12" s="18">
        <f t="shared" ref="E12:E65" si="0">D12-C12</f>
        <v>6079</v>
      </c>
      <c r="F12" s="45" t="s">
        <v>3</v>
      </c>
      <c r="G12" s="21">
        <v>2054</v>
      </c>
    </row>
    <row r="13" spans="1:7" ht="15" customHeight="1">
      <c r="A13" s="55"/>
      <c r="B13" s="44"/>
      <c r="C13" s="19">
        <v>22089</v>
      </c>
      <c r="D13" s="19">
        <f>17220+3939</f>
        <v>21159</v>
      </c>
      <c r="E13" s="19">
        <f t="shared" si="0"/>
        <v>-930</v>
      </c>
      <c r="F13" s="46"/>
      <c r="G13" s="22">
        <f>G12/2</f>
        <v>1027</v>
      </c>
    </row>
    <row r="14" spans="1:7" ht="15" customHeight="1">
      <c r="A14" s="55" t="s">
        <v>25</v>
      </c>
      <c r="B14" s="44" t="s">
        <v>24</v>
      </c>
      <c r="C14" s="18">
        <v>80612</v>
      </c>
      <c r="D14" s="18">
        <v>80610</v>
      </c>
      <c r="E14" s="18">
        <f t="shared" si="0"/>
        <v>-2</v>
      </c>
      <c r="F14" s="45"/>
      <c r="G14" s="21"/>
    </row>
    <row r="15" spans="1:7" ht="15" customHeight="1">
      <c r="A15" s="55"/>
      <c r="B15" s="44"/>
      <c r="C15" s="17">
        <v>65612</v>
      </c>
      <c r="D15" s="17">
        <v>63952</v>
      </c>
      <c r="E15" s="19">
        <f t="shared" si="0"/>
        <v>-1660</v>
      </c>
      <c r="F15" s="46"/>
      <c r="G15" s="22"/>
    </row>
    <row r="16" spans="1:7" ht="15" customHeight="1">
      <c r="A16" s="55" t="s">
        <v>26</v>
      </c>
      <c r="B16" s="44" t="s">
        <v>24</v>
      </c>
      <c r="C16" s="18">
        <v>1340445</v>
      </c>
      <c r="D16" s="18">
        <f>129729+1215046</f>
        <v>1344775</v>
      </c>
      <c r="E16" s="18">
        <f t="shared" si="0"/>
        <v>4330</v>
      </c>
      <c r="F16" s="45" t="s">
        <v>119</v>
      </c>
      <c r="G16" s="21"/>
    </row>
    <row r="17" spans="1:7" ht="15" customHeight="1">
      <c r="A17" s="55"/>
      <c r="B17" s="44"/>
      <c r="C17" s="19">
        <v>1278714</v>
      </c>
      <c r="D17" s="19">
        <f>114023+1168927</f>
        <v>1282950</v>
      </c>
      <c r="E17" s="19">
        <f t="shared" si="0"/>
        <v>4236</v>
      </c>
      <c r="F17" s="46"/>
      <c r="G17" s="22"/>
    </row>
    <row r="18" spans="1:7" ht="15" customHeight="1">
      <c r="A18" s="55" t="s">
        <v>27</v>
      </c>
      <c r="B18" s="44" t="s">
        <v>24</v>
      </c>
      <c r="C18" s="18">
        <v>499052</v>
      </c>
      <c r="D18" s="18">
        <v>499052</v>
      </c>
      <c r="E18" s="18">
        <f t="shared" si="0"/>
        <v>0</v>
      </c>
      <c r="F18" s="45" t="s">
        <v>3</v>
      </c>
      <c r="G18" s="21">
        <v>499052</v>
      </c>
    </row>
    <row r="19" spans="1:7" ht="15" customHeight="1">
      <c r="A19" s="55"/>
      <c r="B19" s="44"/>
      <c r="C19" s="19">
        <v>419852</v>
      </c>
      <c r="D19" s="19">
        <v>419852</v>
      </c>
      <c r="E19" s="19">
        <f t="shared" si="0"/>
        <v>0</v>
      </c>
      <c r="F19" s="46"/>
      <c r="G19" s="22">
        <v>419852</v>
      </c>
    </row>
    <row r="20" spans="1:7" ht="15" customHeight="1">
      <c r="A20" s="55" t="s">
        <v>28</v>
      </c>
      <c r="B20" s="44" t="s">
        <v>24</v>
      </c>
      <c r="C20" s="18">
        <v>565524</v>
      </c>
      <c r="D20" s="18">
        <v>558346</v>
      </c>
      <c r="E20" s="18">
        <f t="shared" si="0"/>
        <v>-7178</v>
      </c>
      <c r="F20" s="45" t="s">
        <v>2</v>
      </c>
      <c r="G20" s="21"/>
    </row>
    <row r="21" spans="1:7" ht="15" customHeight="1">
      <c r="A21" s="55"/>
      <c r="B21" s="44"/>
      <c r="C21" s="19">
        <v>268430</v>
      </c>
      <c r="D21" s="19">
        <v>266805</v>
      </c>
      <c r="E21" s="19">
        <f t="shared" si="0"/>
        <v>-1625</v>
      </c>
      <c r="F21" s="46"/>
      <c r="G21" s="22"/>
    </row>
    <row r="22" spans="1:7" ht="15" customHeight="1">
      <c r="A22" s="55" t="s">
        <v>29</v>
      </c>
      <c r="B22" s="44" t="s">
        <v>24</v>
      </c>
      <c r="C22" s="18">
        <v>267710</v>
      </c>
      <c r="D22" s="18">
        <f>539+131189+23981+2015+1890+111024</f>
        <v>270638</v>
      </c>
      <c r="E22" s="18">
        <f t="shared" si="0"/>
        <v>2928</v>
      </c>
      <c r="F22" s="45" t="s">
        <v>3</v>
      </c>
      <c r="G22" s="21">
        <v>297</v>
      </c>
    </row>
    <row r="23" spans="1:7" ht="15" customHeight="1">
      <c r="A23" s="55"/>
      <c r="B23" s="44"/>
      <c r="C23" s="19">
        <f>267710-11719</f>
        <v>255991</v>
      </c>
      <c r="D23" s="19">
        <f>539+131189+11991+2015+1890+111024</f>
        <v>258648</v>
      </c>
      <c r="E23" s="19">
        <f t="shared" si="0"/>
        <v>2657</v>
      </c>
      <c r="F23" s="46"/>
      <c r="G23" s="22">
        <v>297</v>
      </c>
    </row>
    <row r="24" spans="1:7" ht="15" customHeight="1">
      <c r="A24" s="55" t="s">
        <v>30</v>
      </c>
      <c r="B24" s="44" t="s">
        <v>24</v>
      </c>
      <c r="C24" s="18">
        <v>13944</v>
      </c>
      <c r="D24" s="18">
        <v>13850</v>
      </c>
      <c r="E24" s="18">
        <f t="shared" si="0"/>
        <v>-94</v>
      </c>
      <c r="F24" s="45" t="s">
        <v>2</v>
      </c>
      <c r="G24" s="21"/>
    </row>
    <row r="25" spans="1:7" ht="15" customHeight="1">
      <c r="A25" s="55"/>
      <c r="B25" s="44"/>
      <c r="C25" s="19">
        <v>0</v>
      </c>
      <c r="D25" s="19">
        <v>10850</v>
      </c>
      <c r="E25" s="19">
        <f t="shared" si="0"/>
        <v>10850</v>
      </c>
      <c r="F25" s="46"/>
      <c r="G25" s="22"/>
    </row>
    <row r="26" spans="1:7" ht="15" customHeight="1">
      <c r="A26" s="55" t="s">
        <v>31</v>
      </c>
      <c r="B26" s="44" t="s">
        <v>24</v>
      </c>
      <c r="C26" s="18">
        <v>1322</v>
      </c>
      <c r="D26" s="18">
        <v>1288</v>
      </c>
      <c r="E26" s="18">
        <f t="shared" si="0"/>
        <v>-34</v>
      </c>
      <c r="F26" s="45" t="s">
        <v>2</v>
      </c>
      <c r="G26" s="21"/>
    </row>
    <row r="27" spans="1:7" ht="15" customHeight="1">
      <c r="A27" s="55"/>
      <c r="B27" s="44"/>
      <c r="C27" s="19">
        <v>1322</v>
      </c>
      <c r="D27" s="19">
        <v>1288</v>
      </c>
      <c r="E27" s="19">
        <f t="shared" si="0"/>
        <v>-34</v>
      </c>
      <c r="F27" s="46"/>
      <c r="G27" s="22"/>
    </row>
    <row r="28" spans="1:7" ht="15" customHeight="1">
      <c r="A28" s="55" t="s">
        <v>171</v>
      </c>
      <c r="B28" s="44" t="s">
        <v>24</v>
      </c>
      <c r="C28" s="18">
        <v>10026</v>
      </c>
      <c r="D28" s="18">
        <v>10738</v>
      </c>
      <c r="E28" s="18">
        <f t="shared" si="0"/>
        <v>712</v>
      </c>
      <c r="F28" s="45" t="s">
        <v>2</v>
      </c>
      <c r="G28" s="21"/>
    </row>
    <row r="29" spans="1:7" ht="15" customHeight="1">
      <c r="A29" s="55"/>
      <c r="B29" s="44"/>
      <c r="C29" s="19">
        <v>10026</v>
      </c>
      <c r="D29" s="19">
        <v>10738</v>
      </c>
      <c r="E29" s="19">
        <f t="shared" si="0"/>
        <v>712</v>
      </c>
      <c r="F29" s="46"/>
      <c r="G29" s="22"/>
    </row>
    <row r="30" spans="1:7" ht="15" customHeight="1">
      <c r="A30" s="55" t="s">
        <v>32</v>
      </c>
      <c r="B30" s="44" t="s">
        <v>33</v>
      </c>
      <c r="C30" s="18">
        <v>139491</v>
      </c>
      <c r="D30" s="18">
        <f>77326+16385+8137+7616+944+800+578+8965+2844+3694+8248</f>
        <v>135537</v>
      </c>
      <c r="E30" s="18">
        <f t="shared" si="0"/>
        <v>-3954</v>
      </c>
      <c r="F30" s="45" t="s">
        <v>2</v>
      </c>
      <c r="G30" s="21"/>
    </row>
    <row r="31" spans="1:7" ht="15" customHeight="1">
      <c r="A31" s="55"/>
      <c r="B31" s="44"/>
      <c r="C31" s="19">
        <v>67707</v>
      </c>
      <c r="D31" s="19">
        <f>66007+51390-26</f>
        <v>117371</v>
      </c>
      <c r="E31" s="19">
        <f t="shared" si="0"/>
        <v>49664</v>
      </c>
      <c r="F31" s="46"/>
      <c r="G31" s="22"/>
    </row>
    <row r="32" spans="1:7" ht="15" customHeight="1">
      <c r="A32" s="55" t="s">
        <v>129</v>
      </c>
      <c r="B32" s="49" t="s">
        <v>142</v>
      </c>
      <c r="C32" s="18">
        <v>22388</v>
      </c>
      <c r="D32" s="18">
        <v>67345</v>
      </c>
      <c r="E32" s="18">
        <f t="shared" si="0"/>
        <v>44957</v>
      </c>
      <c r="F32" s="45" t="s">
        <v>2</v>
      </c>
      <c r="G32" s="21"/>
    </row>
    <row r="33" spans="1:7" ht="15" customHeight="1">
      <c r="A33" s="55"/>
      <c r="B33" s="50"/>
      <c r="C33" s="19">
        <v>22388</v>
      </c>
      <c r="D33" s="19">
        <v>67345</v>
      </c>
      <c r="E33" s="19">
        <f t="shared" si="0"/>
        <v>44957</v>
      </c>
      <c r="F33" s="46"/>
      <c r="G33" s="22"/>
    </row>
    <row r="34" spans="1:7" ht="15" customHeight="1">
      <c r="A34" s="55" t="s">
        <v>34</v>
      </c>
      <c r="B34" s="44" t="s">
        <v>133</v>
      </c>
      <c r="C34" s="18">
        <v>25338</v>
      </c>
      <c r="D34" s="18">
        <v>33683</v>
      </c>
      <c r="E34" s="18">
        <f t="shared" si="0"/>
        <v>8345</v>
      </c>
      <c r="F34" s="45" t="s">
        <v>2</v>
      </c>
      <c r="G34" s="21"/>
    </row>
    <row r="35" spans="1:7" ht="15" customHeight="1">
      <c r="A35" s="55"/>
      <c r="B35" s="44"/>
      <c r="C35" s="19">
        <f>C34</f>
        <v>25338</v>
      </c>
      <c r="D35" s="19">
        <f>D34</f>
        <v>33683</v>
      </c>
      <c r="E35" s="19">
        <f t="shared" si="0"/>
        <v>8345</v>
      </c>
      <c r="F35" s="46"/>
      <c r="G35" s="22"/>
    </row>
    <row r="36" spans="1:7" ht="15" customHeight="1">
      <c r="A36" s="43" t="s">
        <v>35</v>
      </c>
      <c r="B36" s="44" t="s">
        <v>36</v>
      </c>
      <c r="C36" s="18">
        <v>63560</v>
      </c>
      <c r="D36" s="18">
        <v>59850</v>
      </c>
      <c r="E36" s="11">
        <f t="shared" si="0"/>
        <v>-3710</v>
      </c>
      <c r="F36" s="45" t="s">
        <v>2</v>
      </c>
      <c r="G36" s="21"/>
    </row>
    <row r="37" spans="1:7" ht="15" customHeight="1">
      <c r="A37" s="43"/>
      <c r="B37" s="44"/>
      <c r="C37" s="17">
        <v>0</v>
      </c>
      <c r="D37" s="17">
        <v>0</v>
      </c>
      <c r="E37" s="10">
        <f t="shared" si="0"/>
        <v>0</v>
      </c>
      <c r="F37" s="46"/>
      <c r="G37" s="22"/>
    </row>
    <row r="38" spans="1:7" ht="15" customHeight="1">
      <c r="A38" s="43" t="s">
        <v>37</v>
      </c>
      <c r="B38" s="44" t="s">
        <v>36</v>
      </c>
      <c r="C38" s="16">
        <v>43471</v>
      </c>
      <c r="D38" s="16">
        <v>52975</v>
      </c>
      <c r="E38" s="11">
        <f t="shared" si="0"/>
        <v>9504</v>
      </c>
      <c r="F38" s="45" t="s">
        <v>2</v>
      </c>
      <c r="G38" s="21"/>
    </row>
    <row r="39" spans="1:7" ht="15" customHeight="1">
      <c r="A39" s="43"/>
      <c r="B39" s="44"/>
      <c r="C39" s="17">
        <v>0</v>
      </c>
      <c r="D39" s="17">
        <v>0</v>
      </c>
      <c r="E39" s="10">
        <f t="shared" si="0"/>
        <v>0</v>
      </c>
      <c r="F39" s="46"/>
      <c r="G39" s="22"/>
    </row>
    <row r="40" spans="1:7" ht="15" customHeight="1">
      <c r="A40" s="43" t="s">
        <v>38</v>
      </c>
      <c r="B40" s="44" t="s">
        <v>36</v>
      </c>
      <c r="C40" s="16">
        <v>76053</v>
      </c>
      <c r="D40" s="16">
        <v>86561</v>
      </c>
      <c r="E40" s="11">
        <f t="shared" si="0"/>
        <v>10508</v>
      </c>
      <c r="F40" s="45" t="s">
        <v>2</v>
      </c>
      <c r="G40" s="21"/>
    </row>
    <row r="41" spans="1:7" ht="15" customHeight="1">
      <c r="A41" s="43"/>
      <c r="B41" s="44"/>
      <c r="C41" s="17">
        <f>16648</f>
        <v>16648</v>
      </c>
      <c r="D41" s="17">
        <v>27475</v>
      </c>
      <c r="E41" s="10">
        <f t="shared" si="0"/>
        <v>10827</v>
      </c>
      <c r="F41" s="46"/>
      <c r="G41" s="22"/>
    </row>
    <row r="42" spans="1:7" ht="15" customHeight="1">
      <c r="A42" s="43" t="s">
        <v>40</v>
      </c>
      <c r="B42" s="65" t="s">
        <v>41</v>
      </c>
      <c r="C42" s="18">
        <v>90974684</v>
      </c>
      <c r="D42" s="18">
        <v>96106117</v>
      </c>
      <c r="E42" s="18">
        <f t="shared" si="0"/>
        <v>5131433</v>
      </c>
      <c r="F42" s="45"/>
      <c r="G42" s="21"/>
    </row>
    <row r="43" spans="1:7" ht="15" customHeight="1">
      <c r="A43" s="43"/>
      <c r="B43" s="65"/>
      <c r="C43" s="19">
        <v>22693771</v>
      </c>
      <c r="D43" s="19">
        <v>24030673</v>
      </c>
      <c r="E43" s="19">
        <f t="shared" si="0"/>
        <v>1336902</v>
      </c>
      <c r="F43" s="46"/>
      <c r="G43" s="22"/>
    </row>
    <row r="44" spans="1:7" ht="15" customHeight="1">
      <c r="A44" s="66" t="s">
        <v>42</v>
      </c>
      <c r="B44" s="54" t="s">
        <v>43</v>
      </c>
      <c r="C44" s="18">
        <v>19840912</v>
      </c>
      <c r="D44" s="18">
        <v>22378650</v>
      </c>
      <c r="E44" s="18">
        <f t="shared" si="0"/>
        <v>2537738</v>
      </c>
      <c r="F44" s="45"/>
      <c r="G44" s="21"/>
    </row>
    <row r="45" spans="1:7" ht="15" customHeight="1">
      <c r="A45" s="66"/>
      <c r="B45" s="54"/>
      <c r="C45" s="19">
        <v>5062940</v>
      </c>
      <c r="D45" s="19">
        <v>5698748</v>
      </c>
      <c r="E45" s="19">
        <f t="shared" si="0"/>
        <v>635808</v>
      </c>
      <c r="F45" s="46"/>
      <c r="G45" s="22" t="s">
        <v>8</v>
      </c>
    </row>
    <row r="46" spans="1:7" ht="15" customHeight="1">
      <c r="A46" s="43" t="s">
        <v>44</v>
      </c>
      <c r="B46" s="54" t="s">
        <v>41</v>
      </c>
      <c r="C46" s="18">
        <f>5584646</f>
        <v>5584646</v>
      </c>
      <c r="D46" s="18">
        <f>5833827+201719</f>
        <v>6035546</v>
      </c>
      <c r="E46" s="18">
        <f t="shared" si="0"/>
        <v>450900</v>
      </c>
      <c r="F46" s="45" t="s">
        <v>3</v>
      </c>
      <c r="G46" s="21">
        <v>6516</v>
      </c>
    </row>
    <row r="47" spans="1:7" ht="15" customHeight="1">
      <c r="A47" s="43"/>
      <c r="B47" s="54"/>
      <c r="C47" s="19">
        <f>1999171+354</f>
        <v>1999525</v>
      </c>
      <c r="D47" s="19">
        <f>2064666+586+50430</f>
        <v>2115682</v>
      </c>
      <c r="E47" s="19">
        <f t="shared" si="0"/>
        <v>116157</v>
      </c>
      <c r="F47" s="46"/>
      <c r="G47" s="22">
        <v>6243</v>
      </c>
    </row>
    <row r="48" spans="1:7" ht="15" customHeight="1">
      <c r="A48" s="43" t="s">
        <v>45</v>
      </c>
      <c r="B48" s="54" t="s">
        <v>36</v>
      </c>
      <c r="C48" s="16">
        <v>7731690</v>
      </c>
      <c r="D48" s="16">
        <v>7798170</v>
      </c>
      <c r="E48" s="18">
        <f t="shared" si="0"/>
        <v>66480</v>
      </c>
      <c r="F48" s="45"/>
      <c r="G48" s="21"/>
    </row>
    <row r="49" spans="1:7" ht="15" customHeight="1">
      <c r="A49" s="43"/>
      <c r="B49" s="54"/>
      <c r="C49" s="17">
        <v>4030376</v>
      </c>
      <c r="D49" s="17">
        <v>3942129</v>
      </c>
      <c r="E49" s="19">
        <f t="shared" si="0"/>
        <v>-88247</v>
      </c>
      <c r="F49" s="46"/>
      <c r="G49" s="22"/>
    </row>
    <row r="50" spans="1:7" ht="15" customHeight="1">
      <c r="A50" s="43" t="s">
        <v>46</v>
      </c>
      <c r="B50" s="54" t="s">
        <v>43</v>
      </c>
      <c r="C50" s="18">
        <v>1480143</v>
      </c>
      <c r="D50" s="18">
        <v>1457856</v>
      </c>
      <c r="E50" s="18">
        <f t="shared" si="0"/>
        <v>-22287</v>
      </c>
      <c r="F50" s="45" t="s">
        <v>2</v>
      </c>
      <c r="G50" s="21"/>
    </row>
    <row r="51" spans="1:7" ht="15" customHeight="1">
      <c r="A51" s="43"/>
      <c r="B51" s="54"/>
      <c r="C51" s="19">
        <v>737662</v>
      </c>
      <c r="D51" s="19">
        <v>727333</v>
      </c>
      <c r="E51" s="19">
        <f t="shared" si="0"/>
        <v>-10329</v>
      </c>
      <c r="F51" s="46"/>
      <c r="G51" s="22"/>
    </row>
    <row r="52" spans="1:7" ht="15" customHeight="1">
      <c r="A52" s="43" t="s">
        <v>47</v>
      </c>
      <c r="B52" s="54" t="s">
        <v>43</v>
      </c>
      <c r="C52" s="18">
        <v>162867</v>
      </c>
      <c r="D52" s="18">
        <v>163682</v>
      </c>
      <c r="E52" s="18">
        <f t="shared" si="0"/>
        <v>815</v>
      </c>
      <c r="F52" s="45"/>
      <c r="G52" s="21" t="s">
        <v>8</v>
      </c>
    </row>
    <row r="53" spans="1:7" ht="15" customHeight="1">
      <c r="A53" s="43"/>
      <c r="B53" s="54"/>
      <c r="C53" s="19">
        <v>162867</v>
      </c>
      <c r="D53" s="19">
        <v>163682</v>
      </c>
      <c r="E53" s="19">
        <f t="shared" si="0"/>
        <v>815</v>
      </c>
      <c r="F53" s="46"/>
      <c r="G53" s="22" t="s">
        <v>8</v>
      </c>
    </row>
    <row r="54" spans="1:7" ht="15" customHeight="1">
      <c r="A54" s="43" t="s">
        <v>9</v>
      </c>
      <c r="B54" s="54" t="s">
        <v>43</v>
      </c>
      <c r="C54" s="23">
        <v>10186</v>
      </c>
      <c r="D54" s="23">
        <v>7907</v>
      </c>
      <c r="E54" s="18">
        <f t="shared" si="0"/>
        <v>-2279</v>
      </c>
      <c r="F54" s="67" t="s">
        <v>2</v>
      </c>
      <c r="G54" s="24"/>
    </row>
    <row r="55" spans="1:7" ht="15" customHeight="1">
      <c r="A55" s="43"/>
      <c r="B55" s="54"/>
      <c r="C55" s="19">
        <v>10186</v>
      </c>
      <c r="D55" s="19">
        <v>7907</v>
      </c>
      <c r="E55" s="19">
        <f t="shared" si="0"/>
        <v>-2279</v>
      </c>
      <c r="F55" s="46"/>
      <c r="G55" s="22"/>
    </row>
    <row r="56" spans="1:7" ht="15" customHeight="1">
      <c r="A56" s="43" t="s">
        <v>48</v>
      </c>
      <c r="B56" s="54" t="s">
        <v>43</v>
      </c>
      <c r="C56" s="18">
        <v>12794</v>
      </c>
      <c r="D56" s="18">
        <v>12710</v>
      </c>
      <c r="E56" s="18">
        <f t="shared" si="0"/>
        <v>-84</v>
      </c>
      <c r="F56" s="45" t="s">
        <v>2</v>
      </c>
      <c r="G56" s="21"/>
    </row>
    <row r="57" spans="1:7" ht="15" customHeight="1">
      <c r="A57" s="43"/>
      <c r="B57" s="54"/>
      <c r="C57" s="19">
        <v>6397</v>
      </c>
      <c r="D57" s="19">
        <v>6355</v>
      </c>
      <c r="E57" s="19">
        <f t="shared" si="0"/>
        <v>-42</v>
      </c>
      <c r="F57" s="46"/>
      <c r="G57" s="22"/>
    </row>
    <row r="58" spans="1:7" ht="15" customHeight="1">
      <c r="A58" s="43" t="s">
        <v>49</v>
      </c>
      <c r="B58" s="54" t="s">
        <v>43</v>
      </c>
      <c r="C58" s="18">
        <v>11541</v>
      </c>
      <c r="D58" s="18">
        <v>10681</v>
      </c>
      <c r="E58" s="18">
        <f t="shared" si="0"/>
        <v>-860</v>
      </c>
      <c r="F58" s="45" t="s">
        <v>2</v>
      </c>
      <c r="G58" s="21"/>
    </row>
    <row r="59" spans="1:7" ht="15" customHeight="1">
      <c r="A59" s="43"/>
      <c r="B59" s="54"/>
      <c r="C59" s="19">
        <v>11541</v>
      </c>
      <c r="D59" s="19">
        <v>10681</v>
      </c>
      <c r="E59" s="19">
        <f t="shared" si="0"/>
        <v>-860</v>
      </c>
      <c r="F59" s="46"/>
      <c r="G59" s="22"/>
    </row>
    <row r="60" spans="1:7" ht="15" customHeight="1">
      <c r="A60" s="43" t="s">
        <v>50</v>
      </c>
      <c r="B60" s="54" t="s">
        <v>43</v>
      </c>
      <c r="C60" s="23">
        <v>4401</v>
      </c>
      <c r="D60" s="23">
        <v>4580</v>
      </c>
      <c r="E60" s="18">
        <f t="shared" si="0"/>
        <v>179</v>
      </c>
      <c r="F60" s="67" t="s">
        <v>2</v>
      </c>
      <c r="G60" s="24"/>
    </row>
    <row r="61" spans="1:7" ht="15" customHeight="1">
      <c r="A61" s="43"/>
      <c r="B61" s="54"/>
      <c r="C61" s="19">
        <v>0</v>
      </c>
      <c r="D61" s="19">
        <v>527</v>
      </c>
      <c r="E61" s="19">
        <f t="shared" si="0"/>
        <v>527</v>
      </c>
      <c r="F61" s="46"/>
      <c r="G61" s="22"/>
    </row>
    <row r="62" spans="1:7" ht="15" customHeight="1">
      <c r="A62" s="43" t="s">
        <v>143</v>
      </c>
      <c r="B62" s="54" t="s">
        <v>43</v>
      </c>
      <c r="C62" s="18">
        <v>52698</v>
      </c>
      <c r="D62" s="18">
        <v>53151</v>
      </c>
      <c r="E62" s="18">
        <f t="shared" si="0"/>
        <v>453</v>
      </c>
      <c r="F62" s="45" t="s">
        <v>2</v>
      </c>
      <c r="G62" s="21"/>
    </row>
    <row r="63" spans="1:7" ht="15" customHeight="1">
      <c r="A63" s="43"/>
      <c r="B63" s="54"/>
      <c r="C63" s="19">
        <v>25146</v>
      </c>
      <c r="D63" s="19">
        <v>36435</v>
      </c>
      <c r="E63" s="19">
        <f t="shared" si="0"/>
        <v>11289</v>
      </c>
      <c r="F63" s="46"/>
      <c r="G63" s="22"/>
    </row>
    <row r="64" spans="1:7" ht="15" customHeight="1">
      <c r="A64" s="43" t="s">
        <v>51</v>
      </c>
      <c r="B64" s="54" t="s">
        <v>52</v>
      </c>
      <c r="C64" s="18">
        <v>23968</v>
      </c>
      <c r="D64" s="18">
        <v>23968</v>
      </c>
      <c r="E64" s="18">
        <f t="shared" si="0"/>
        <v>0</v>
      </c>
      <c r="F64" s="45" t="s">
        <v>2</v>
      </c>
      <c r="G64" s="21"/>
    </row>
    <row r="65" spans="1:7" ht="15" customHeight="1">
      <c r="A65" s="43"/>
      <c r="B65" s="54"/>
      <c r="C65" s="19">
        <v>23968</v>
      </c>
      <c r="D65" s="19">
        <v>23968</v>
      </c>
      <c r="E65" s="19">
        <f t="shared" si="0"/>
        <v>0</v>
      </c>
      <c r="F65" s="46"/>
      <c r="G65" s="22"/>
    </row>
    <row r="66" spans="1:7" ht="15" customHeight="1">
      <c r="A66" s="43" t="s">
        <v>53</v>
      </c>
      <c r="B66" s="54" t="s">
        <v>54</v>
      </c>
      <c r="C66" s="18">
        <v>1738338</v>
      </c>
      <c r="D66" s="18">
        <v>1737584</v>
      </c>
      <c r="E66" s="18">
        <f t="shared" ref="E66:E135" si="1">D66-C66</f>
        <v>-754</v>
      </c>
      <c r="F66" s="45"/>
      <c r="G66" s="21" t="s">
        <v>8</v>
      </c>
    </row>
    <row r="67" spans="1:7" ht="15" customHeight="1">
      <c r="A67" s="43"/>
      <c r="B67" s="54"/>
      <c r="C67" s="19">
        <f>462501+144</f>
        <v>462645</v>
      </c>
      <c r="D67" s="19">
        <f>459677+106</f>
        <v>459783</v>
      </c>
      <c r="E67" s="19">
        <f t="shared" si="1"/>
        <v>-2862</v>
      </c>
      <c r="F67" s="46"/>
      <c r="G67" s="22" t="s">
        <v>8</v>
      </c>
    </row>
    <row r="68" spans="1:7" ht="22.5" customHeight="1">
      <c r="A68" s="43" t="s">
        <v>122</v>
      </c>
      <c r="B68" s="54" t="s">
        <v>120</v>
      </c>
      <c r="C68" s="18">
        <v>70327</v>
      </c>
      <c r="D68" s="18">
        <v>70308</v>
      </c>
      <c r="E68" s="18">
        <f t="shared" si="1"/>
        <v>-19</v>
      </c>
      <c r="F68" s="45"/>
      <c r="G68" s="21"/>
    </row>
    <row r="69" spans="1:7" ht="22.5" customHeight="1">
      <c r="A69" s="43"/>
      <c r="B69" s="54"/>
      <c r="C69" s="19">
        <v>63253</v>
      </c>
      <c r="D69" s="19">
        <v>62301</v>
      </c>
      <c r="E69" s="19">
        <f t="shared" si="1"/>
        <v>-952</v>
      </c>
      <c r="F69" s="46"/>
      <c r="G69" s="22"/>
    </row>
    <row r="70" spans="1:7" ht="15" customHeight="1">
      <c r="A70" s="43" t="s">
        <v>55</v>
      </c>
      <c r="B70" s="54" t="s">
        <v>54</v>
      </c>
      <c r="C70" s="18">
        <v>202479</v>
      </c>
      <c r="D70" s="18">
        <v>202790</v>
      </c>
      <c r="E70" s="18">
        <f t="shared" si="1"/>
        <v>311</v>
      </c>
      <c r="F70" s="45"/>
      <c r="G70" s="21"/>
    </row>
    <row r="71" spans="1:7" ht="15" customHeight="1">
      <c r="A71" s="43"/>
      <c r="B71" s="54"/>
      <c r="C71" s="19">
        <v>202311</v>
      </c>
      <c r="D71" s="19">
        <v>202622</v>
      </c>
      <c r="E71" s="19">
        <f t="shared" si="1"/>
        <v>311</v>
      </c>
      <c r="F71" s="46"/>
      <c r="G71" s="22"/>
    </row>
    <row r="72" spans="1:7" ht="15" customHeight="1">
      <c r="A72" s="68" t="s">
        <v>148</v>
      </c>
      <c r="B72" s="54" t="s">
        <v>52</v>
      </c>
      <c r="C72" s="18">
        <v>1535796</v>
      </c>
      <c r="D72" s="18">
        <v>1557418</v>
      </c>
      <c r="E72" s="18">
        <f t="shared" si="1"/>
        <v>21622</v>
      </c>
      <c r="F72" s="45"/>
      <c r="G72" s="21"/>
    </row>
    <row r="73" spans="1:7" ht="15" customHeight="1">
      <c r="A73" s="68"/>
      <c r="B73" s="54"/>
      <c r="C73" s="19">
        <v>1535757</v>
      </c>
      <c r="D73" s="19">
        <v>1557342</v>
      </c>
      <c r="E73" s="19">
        <f t="shared" si="1"/>
        <v>21585</v>
      </c>
      <c r="F73" s="46"/>
      <c r="G73" s="22"/>
    </row>
    <row r="74" spans="1:7" ht="15" customHeight="1">
      <c r="A74" s="43" t="s">
        <v>56</v>
      </c>
      <c r="B74" s="54" t="s">
        <v>52</v>
      </c>
      <c r="C74" s="18">
        <v>922694</v>
      </c>
      <c r="D74" s="18">
        <v>864037</v>
      </c>
      <c r="E74" s="18">
        <f t="shared" si="1"/>
        <v>-58657</v>
      </c>
      <c r="F74" s="45" t="s">
        <v>3</v>
      </c>
      <c r="G74" s="21">
        <v>11640</v>
      </c>
    </row>
    <row r="75" spans="1:7" ht="15" customHeight="1">
      <c r="A75" s="43"/>
      <c r="B75" s="54"/>
      <c r="C75" s="19">
        <v>922680</v>
      </c>
      <c r="D75" s="19">
        <v>864007</v>
      </c>
      <c r="E75" s="19">
        <f t="shared" si="1"/>
        <v>-58673</v>
      </c>
      <c r="F75" s="46"/>
      <c r="G75" s="22">
        <v>11640</v>
      </c>
    </row>
    <row r="76" spans="1:7" ht="15" customHeight="1">
      <c r="A76" s="43" t="s">
        <v>144</v>
      </c>
      <c r="B76" s="54" t="s">
        <v>52</v>
      </c>
      <c r="C76" s="18">
        <v>1303090</v>
      </c>
      <c r="D76" s="18">
        <v>1101215</v>
      </c>
      <c r="E76" s="18">
        <f t="shared" si="1"/>
        <v>-201875</v>
      </c>
      <c r="F76" s="45"/>
      <c r="G76" s="21"/>
    </row>
    <row r="77" spans="1:7" ht="15" customHeight="1">
      <c r="A77" s="43"/>
      <c r="B77" s="54"/>
      <c r="C77" s="19">
        <f>847312-8440</f>
        <v>838872</v>
      </c>
      <c r="D77" s="19">
        <v>853755</v>
      </c>
      <c r="E77" s="19">
        <f t="shared" si="1"/>
        <v>14883</v>
      </c>
      <c r="F77" s="46"/>
      <c r="G77" s="22"/>
    </row>
    <row r="78" spans="1:7" ht="15" customHeight="1">
      <c r="A78" s="43" t="s">
        <v>176</v>
      </c>
      <c r="B78" s="54" t="s">
        <v>52</v>
      </c>
      <c r="C78" s="18">
        <v>8440</v>
      </c>
      <c r="D78" s="18">
        <v>15319</v>
      </c>
      <c r="E78" s="18">
        <f t="shared" ref="E78:E79" si="2">D78-C78</f>
        <v>6879</v>
      </c>
      <c r="F78" s="45"/>
      <c r="G78" s="21"/>
    </row>
    <row r="79" spans="1:7" ht="15" customHeight="1">
      <c r="A79" s="43"/>
      <c r="B79" s="54"/>
      <c r="C79" s="19">
        <v>8440</v>
      </c>
      <c r="D79" s="19">
        <v>15319</v>
      </c>
      <c r="E79" s="19">
        <f t="shared" si="2"/>
        <v>6879</v>
      </c>
      <c r="F79" s="46"/>
      <c r="G79" s="22"/>
    </row>
    <row r="80" spans="1:7" ht="15" customHeight="1">
      <c r="A80" s="43" t="s">
        <v>57</v>
      </c>
      <c r="B80" s="54" t="s">
        <v>52</v>
      </c>
      <c r="C80" s="18">
        <v>121458</v>
      </c>
      <c r="D80" s="18">
        <v>121895</v>
      </c>
      <c r="E80" s="18">
        <f t="shared" si="1"/>
        <v>437</v>
      </c>
      <c r="F80" s="45"/>
      <c r="G80" s="21"/>
    </row>
    <row r="81" spans="1:7" ht="15" customHeight="1">
      <c r="A81" s="43"/>
      <c r="B81" s="54"/>
      <c r="C81" s="19">
        <v>69326</v>
      </c>
      <c r="D81" s="19">
        <v>69413</v>
      </c>
      <c r="E81" s="19">
        <f t="shared" si="1"/>
        <v>87</v>
      </c>
      <c r="F81" s="46"/>
      <c r="G81" s="22"/>
    </row>
    <row r="82" spans="1:7" ht="15" customHeight="1">
      <c r="A82" s="43" t="s">
        <v>58</v>
      </c>
      <c r="B82" s="54" t="s">
        <v>52</v>
      </c>
      <c r="C82" s="18">
        <v>34292</v>
      </c>
      <c r="D82" s="18">
        <v>34901</v>
      </c>
      <c r="E82" s="18">
        <f t="shared" si="1"/>
        <v>609</v>
      </c>
      <c r="F82" s="45"/>
      <c r="G82" s="21" t="s">
        <v>8</v>
      </c>
    </row>
    <row r="83" spans="1:7" ht="15" customHeight="1">
      <c r="A83" s="43"/>
      <c r="B83" s="54"/>
      <c r="C83" s="19">
        <v>34166</v>
      </c>
      <c r="D83" s="19">
        <v>34776</v>
      </c>
      <c r="E83" s="19">
        <f t="shared" si="1"/>
        <v>610</v>
      </c>
      <c r="F83" s="46"/>
      <c r="G83" s="22" t="s">
        <v>8</v>
      </c>
    </row>
    <row r="84" spans="1:7" ht="15" customHeight="1">
      <c r="A84" s="43" t="s">
        <v>59</v>
      </c>
      <c r="B84" s="54" t="s">
        <v>136</v>
      </c>
      <c r="C84" s="18">
        <v>144567</v>
      </c>
      <c r="D84" s="18">
        <v>162784</v>
      </c>
      <c r="E84" s="18">
        <f t="shared" si="1"/>
        <v>18217</v>
      </c>
      <c r="F84" s="45"/>
      <c r="G84" s="21" t="s">
        <v>8</v>
      </c>
    </row>
    <row r="85" spans="1:7" ht="15" customHeight="1">
      <c r="A85" s="43"/>
      <c r="B85" s="54"/>
      <c r="C85" s="19">
        <v>9863</v>
      </c>
      <c r="D85" s="19">
        <v>9858</v>
      </c>
      <c r="E85" s="19">
        <f t="shared" si="1"/>
        <v>-5</v>
      </c>
      <c r="F85" s="46"/>
      <c r="G85" s="22" t="s">
        <v>8</v>
      </c>
    </row>
    <row r="86" spans="1:7" ht="15" customHeight="1">
      <c r="A86" s="43" t="s">
        <v>60</v>
      </c>
      <c r="B86" s="54" t="s">
        <v>52</v>
      </c>
      <c r="C86" s="18">
        <v>2987</v>
      </c>
      <c r="D86" s="18">
        <v>2987</v>
      </c>
      <c r="E86" s="18">
        <f t="shared" si="1"/>
        <v>0</v>
      </c>
      <c r="F86" s="45" t="s">
        <v>3</v>
      </c>
      <c r="G86" s="21">
        <v>2864</v>
      </c>
    </row>
    <row r="87" spans="1:7" ht="15" customHeight="1">
      <c r="A87" s="43"/>
      <c r="B87" s="54"/>
      <c r="C87" s="19">
        <v>2987</v>
      </c>
      <c r="D87" s="19">
        <v>2987</v>
      </c>
      <c r="E87" s="19">
        <f t="shared" si="1"/>
        <v>0</v>
      </c>
      <c r="F87" s="46"/>
      <c r="G87" s="22">
        <v>2864</v>
      </c>
    </row>
    <row r="88" spans="1:7" ht="15" customHeight="1">
      <c r="A88" s="43" t="s">
        <v>61</v>
      </c>
      <c r="B88" s="44" t="s">
        <v>62</v>
      </c>
      <c r="C88" s="18">
        <v>4768</v>
      </c>
      <c r="D88" s="18">
        <v>4702</v>
      </c>
      <c r="E88" s="18">
        <f t="shared" si="1"/>
        <v>-66</v>
      </c>
      <c r="F88" s="45" t="s">
        <v>2</v>
      </c>
      <c r="G88" s="21"/>
    </row>
    <row r="89" spans="1:7" ht="15" customHeight="1">
      <c r="A89" s="43"/>
      <c r="B89" s="44"/>
      <c r="C89" s="19">
        <v>3069</v>
      </c>
      <c r="D89" s="19">
        <v>2960</v>
      </c>
      <c r="E89" s="19">
        <f t="shared" si="1"/>
        <v>-109</v>
      </c>
      <c r="F89" s="46"/>
      <c r="G89" s="22"/>
    </row>
    <row r="90" spans="1:7" ht="15" customHeight="1">
      <c r="A90" s="43" t="s">
        <v>63</v>
      </c>
      <c r="B90" s="44" t="s">
        <v>62</v>
      </c>
      <c r="C90" s="18">
        <v>121799</v>
      </c>
      <c r="D90" s="18">
        <v>124638</v>
      </c>
      <c r="E90" s="18">
        <f t="shared" si="1"/>
        <v>2839</v>
      </c>
      <c r="F90" s="45" t="s">
        <v>2</v>
      </c>
      <c r="G90" s="21"/>
    </row>
    <row r="91" spans="1:7" ht="15" customHeight="1">
      <c r="A91" s="43"/>
      <c r="B91" s="44"/>
      <c r="C91" s="19">
        <f>93012+264</f>
        <v>93276</v>
      </c>
      <c r="D91" s="19">
        <f>95826+264</f>
        <v>96090</v>
      </c>
      <c r="E91" s="19">
        <f t="shared" si="1"/>
        <v>2814</v>
      </c>
      <c r="F91" s="46"/>
      <c r="G91" s="22"/>
    </row>
    <row r="92" spans="1:7" ht="15" customHeight="1">
      <c r="A92" s="43" t="s">
        <v>64</v>
      </c>
      <c r="B92" s="44" t="s">
        <v>62</v>
      </c>
      <c r="C92" s="18">
        <v>174227</v>
      </c>
      <c r="D92" s="18">
        <v>42719</v>
      </c>
      <c r="E92" s="18">
        <f t="shared" si="1"/>
        <v>-131508</v>
      </c>
      <c r="F92" s="45" t="s">
        <v>2</v>
      </c>
      <c r="G92" s="21"/>
    </row>
    <row r="93" spans="1:7" ht="15" customHeight="1">
      <c r="A93" s="43"/>
      <c r="B93" s="44"/>
      <c r="C93" s="19">
        <v>174227</v>
      </c>
      <c r="D93" s="19">
        <v>32719</v>
      </c>
      <c r="E93" s="19">
        <f t="shared" si="1"/>
        <v>-141508</v>
      </c>
      <c r="F93" s="46"/>
      <c r="G93" s="22"/>
    </row>
    <row r="94" spans="1:7" ht="15" customHeight="1">
      <c r="A94" s="43" t="s">
        <v>65</v>
      </c>
      <c r="B94" s="54" t="s">
        <v>66</v>
      </c>
      <c r="C94" s="18">
        <v>37947</v>
      </c>
      <c r="D94" s="18">
        <v>74524</v>
      </c>
      <c r="E94" s="18">
        <f t="shared" si="1"/>
        <v>36577</v>
      </c>
      <c r="F94" s="45"/>
      <c r="G94" s="21"/>
    </row>
    <row r="95" spans="1:7" ht="15" customHeight="1">
      <c r="A95" s="43"/>
      <c r="B95" s="54"/>
      <c r="C95" s="19">
        <v>36297</v>
      </c>
      <c r="D95" s="19">
        <v>72886</v>
      </c>
      <c r="E95" s="19">
        <f t="shared" si="1"/>
        <v>36589</v>
      </c>
      <c r="F95" s="46"/>
      <c r="G95" s="22"/>
    </row>
    <row r="96" spans="1:7" ht="15" customHeight="1">
      <c r="A96" s="43" t="s">
        <v>67</v>
      </c>
      <c r="B96" s="54" t="s">
        <v>43</v>
      </c>
      <c r="C96" s="18">
        <v>279160</v>
      </c>
      <c r="D96" s="18">
        <v>416865</v>
      </c>
      <c r="E96" s="18">
        <f t="shared" si="1"/>
        <v>137705</v>
      </c>
      <c r="F96" s="45"/>
      <c r="G96" s="21"/>
    </row>
    <row r="97" spans="1:7" ht="15" customHeight="1">
      <c r="A97" s="43"/>
      <c r="B97" s="54"/>
      <c r="C97" s="19">
        <v>279149</v>
      </c>
      <c r="D97" s="19">
        <v>416853</v>
      </c>
      <c r="E97" s="19">
        <f t="shared" si="1"/>
        <v>137704</v>
      </c>
      <c r="F97" s="46"/>
      <c r="G97" s="22"/>
    </row>
    <row r="98" spans="1:7" ht="15" customHeight="1">
      <c r="A98" s="43" t="s">
        <v>68</v>
      </c>
      <c r="B98" s="54" t="s">
        <v>121</v>
      </c>
      <c r="C98" s="18">
        <v>6489</v>
      </c>
      <c r="D98" s="18">
        <v>6463</v>
      </c>
      <c r="E98" s="18">
        <f t="shared" si="1"/>
        <v>-26</v>
      </c>
      <c r="F98" s="45"/>
      <c r="G98" s="21"/>
    </row>
    <row r="99" spans="1:7" ht="15" customHeight="1">
      <c r="A99" s="43"/>
      <c r="B99" s="54"/>
      <c r="C99" s="19">
        <v>6489</v>
      </c>
      <c r="D99" s="19">
        <v>6463</v>
      </c>
      <c r="E99" s="19">
        <f t="shared" si="1"/>
        <v>-26</v>
      </c>
      <c r="F99" s="46"/>
      <c r="G99" s="22"/>
    </row>
    <row r="100" spans="1:7" ht="15" customHeight="1" collapsed="1">
      <c r="A100" s="69" t="s">
        <v>173</v>
      </c>
      <c r="B100" s="70" t="s">
        <v>136</v>
      </c>
      <c r="C100" s="11">
        <v>181440</v>
      </c>
      <c r="D100" s="18">
        <v>0</v>
      </c>
      <c r="E100" s="18">
        <f t="shared" ref="E100:E101" si="3">D100-C100</f>
        <v>-181440</v>
      </c>
      <c r="F100" s="45"/>
      <c r="G100" s="21"/>
    </row>
    <row r="101" spans="1:7" ht="15" customHeight="1">
      <c r="A101" s="69"/>
      <c r="B101" s="71"/>
      <c r="C101" s="10">
        <v>90720</v>
      </c>
      <c r="D101" s="19">
        <v>0</v>
      </c>
      <c r="E101" s="19">
        <f t="shared" si="3"/>
        <v>-90720</v>
      </c>
      <c r="F101" s="46"/>
      <c r="G101" s="22" t="s">
        <v>8</v>
      </c>
    </row>
    <row r="102" spans="1:7" ht="15" customHeight="1" collapsed="1">
      <c r="A102" s="72" t="s">
        <v>146</v>
      </c>
      <c r="B102" s="70" t="s">
        <v>121</v>
      </c>
      <c r="C102" s="18">
        <v>54397</v>
      </c>
      <c r="D102" s="18">
        <v>59769</v>
      </c>
      <c r="E102" s="18">
        <f t="shared" si="1"/>
        <v>5372</v>
      </c>
      <c r="F102" s="45"/>
      <c r="G102" s="21"/>
    </row>
    <row r="103" spans="1:7" ht="15" customHeight="1">
      <c r="A103" s="73"/>
      <c r="B103" s="71"/>
      <c r="C103" s="19">
        <v>54397</v>
      </c>
      <c r="D103" s="19">
        <v>59769</v>
      </c>
      <c r="E103" s="19">
        <f t="shared" si="1"/>
        <v>5372</v>
      </c>
      <c r="F103" s="46"/>
      <c r="G103" s="22" t="s">
        <v>8</v>
      </c>
    </row>
    <row r="104" spans="1:7" ht="15" customHeight="1">
      <c r="A104" s="43" t="s">
        <v>69</v>
      </c>
      <c r="B104" s="54" t="s">
        <v>54</v>
      </c>
      <c r="C104" s="18">
        <v>303525</v>
      </c>
      <c r="D104" s="18">
        <v>280323</v>
      </c>
      <c r="E104" s="18">
        <f t="shared" si="1"/>
        <v>-23202</v>
      </c>
      <c r="F104" s="45" t="s">
        <v>3</v>
      </c>
      <c r="G104" s="21">
        <v>7057</v>
      </c>
    </row>
    <row r="105" spans="1:7" ht="15" customHeight="1">
      <c r="A105" s="43"/>
      <c r="B105" s="54"/>
      <c r="C105" s="19">
        <f>236236+8145+182+29462</f>
        <v>274025</v>
      </c>
      <c r="D105" s="19">
        <f>209968+28456+9394</f>
        <v>247818</v>
      </c>
      <c r="E105" s="19">
        <f t="shared" si="1"/>
        <v>-26207</v>
      </c>
      <c r="F105" s="46"/>
      <c r="G105" s="22">
        <v>7057</v>
      </c>
    </row>
    <row r="106" spans="1:7" ht="15" customHeight="1">
      <c r="A106" s="43" t="s">
        <v>70</v>
      </c>
      <c r="B106" s="44" t="s">
        <v>43</v>
      </c>
      <c r="C106" s="18">
        <v>250552</v>
      </c>
      <c r="D106" s="18">
        <v>261599</v>
      </c>
      <c r="E106" s="18">
        <f t="shared" si="1"/>
        <v>11047</v>
      </c>
      <c r="F106" s="45" t="s">
        <v>2</v>
      </c>
      <c r="G106" s="21"/>
    </row>
    <row r="107" spans="1:7" ht="15" customHeight="1">
      <c r="A107" s="43"/>
      <c r="B107" s="44"/>
      <c r="C107" s="19">
        <v>26709</v>
      </c>
      <c r="D107" s="19">
        <v>37087</v>
      </c>
      <c r="E107" s="19">
        <f t="shared" si="1"/>
        <v>10378</v>
      </c>
      <c r="F107" s="46"/>
      <c r="G107" s="22"/>
    </row>
    <row r="108" spans="1:7" ht="15" customHeight="1">
      <c r="A108" s="43" t="s">
        <v>72</v>
      </c>
      <c r="B108" s="54" t="s">
        <v>52</v>
      </c>
      <c r="C108" s="18">
        <v>26000</v>
      </c>
      <c r="D108" s="18">
        <v>15000</v>
      </c>
      <c r="E108" s="18">
        <f t="shared" si="1"/>
        <v>-11000</v>
      </c>
      <c r="F108" s="45"/>
      <c r="G108" s="21"/>
    </row>
    <row r="109" spans="1:7" ht="15" customHeight="1">
      <c r="A109" s="43"/>
      <c r="B109" s="54"/>
      <c r="C109" s="19">
        <v>0</v>
      </c>
      <c r="D109" s="19">
        <v>4000</v>
      </c>
      <c r="E109" s="19">
        <f t="shared" si="1"/>
        <v>4000</v>
      </c>
      <c r="F109" s="46"/>
      <c r="G109" s="22" t="s">
        <v>8</v>
      </c>
    </row>
    <row r="110" spans="1:7" ht="15" customHeight="1">
      <c r="A110" s="43" t="s">
        <v>129</v>
      </c>
      <c r="B110" s="44" t="s">
        <v>128</v>
      </c>
      <c r="C110" s="18">
        <v>2161</v>
      </c>
      <c r="D110" s="18">
        <v>73680</v>
      </c>
      <c r="E110" s="18">
        <f t="shared" si="1"/>
        <v>71519</v>
      </c>
      <c r="F110" s="45" t="s">
        <v>2</v>
      </c>
      <c r="G110" s="21"/>
    </row>
    <row r="111" spans="1:7" ht="15" customHeight="1">
      <c r="A111" s="43"/>
      <c r="B111" s="44"/>
      <c r="C111" s="19">
        <v>2161</v>
      </c>
      <c r="D111" s="19">
        <v>73680</v>
      </c>
      <c r="E111" s="19">
        <f t="shared" si="1"/>
        <v>71519</v>
      </c>
      <c r="F111" s="46"/>
      <c r="G111" s="22"/>
    </row>
    <row r="112" spans="1:7" ht="15" customHeight="1">
      <c r="A112" s="43" t="s">
        <v>170</v>
      </c>
      <c r="B112" s="44" t="s">
        <v>165</v>
      </c>
      <c r="C112" s="16">
        <v>0</v>
      </c>
      <c r="D112" s="16">
        <v>68059</v>
      </c>
      <c r="E112" s="18">
        <f t="shared" si="1"/>
        <v>68059</v>
      </c>
      <c r="F112" s="45" t="s">
        <v>2</v>
      </c>
      <c r="G112" s="21"/>
    </row>
    <row r="113" spans="1:7" ht="15" customHeight="1">
      <c r="A113" s="43"/>
      <c r="B113" s="44"/>
      <c r="C113" s="17">
        <v>0</v>
      </c>
      <c r="D113" s="17">
        <v>0</v>
      </c>
      <c r="E113" s="19">
        <f t="shared" si="1"/>
        <v>0</v>
      </c>
      <c r="F113" s="46"/>
      <c r="G113" s="22"/>
    </row>
    <row r="114" spans="1:7" ht="15" customHeight="1">
      <c r="A114" s="43" t="s">
        <v>169</v>
      </c>
      <c r="B114" s="44" t="s">
        <v>165</v>
      </c>
      <c r="C114" s="16">
        <v>0</v>
      </c>
      <c r="D114" s="16">
        <v>32256</v>
      </c>
      <c r="E114" s="18">
        <f t="shared" ref="E114:E115" si="4">D114-C114</f>
        <v>32256</v>
      </c>
      <c r="F114" s="45" t="s">
        <v>2</v>
      </c>
      <c r="G114" s="21"/>
    </row>
    <row r="115" spans="1:7" ht="15" customHeight="1">
      <c r="A115" s="43"/>
      <c r="B115" s="44"/>
      <c r="C115" s="17">
        <v>0</v>
      </c>
      <c r="D115" s="17">
        <v>10752</v>
      </c>
      <c r="E115" s="19">
        <f t="shared" si="4"/>
        <v>10752</v>
      </c>
      <c r="F115" s="46"/>
      <c r="G115" s="22"/>
    </row>
    <row r="116" spans="1:7" ht="15" customHeight="1">
      <c r="A116" s="43" t="s">
        <v>34</v>
      </c>
      <c r="B116" s="44" t="s">
        <v>130</v>
      </c>
      <c r="C116" s="18">
        <v>58882</v>
      </c>
      <c r="D116" s="18">
        <v>74193</v>
      </c>
      <c r="E116" s="18">
        <f t="shared" si="1"/>
        <v>15311</v>
      </c>
      <c r="F116" s="45" t="s">
        <v>2</v>
      </c>
      <c r="G116" s="21"/>
    </row>
    <row r="117" spans="1:7" ht="15" customHeight="1">
      <c r="A117" s="43"/>
      <c r="B117" s="44"/>
      <c r="C117" s="19">
        <f t="shared" ref="C117" si="5">C116</f>
        <v>58882</v>
      </c>
      <c r="D117" s="19">
        <v>74193</v>
      </c>
      <c r="E117" s="19">
        <f t="shared" si="1"/>
        <v>15311</v>
      </c>
      <c r="F117" s="46"/>
      <c r="G117" s="22"/>
    </row>
    <row r="118" spans="1:7" ht="15" customHeight="1">
      <c r="A118" s="43" t="s">
        <v>71</v>
      </c>
      <c r="B118" s="54" t="s">
        <v>54</v>
      </c>
      <c r="C118" s="18">
        <v>132467</v>
      </c>
      <c r="D118" s="18">
        <f>73165-35535</f>
        <v>37630</v>
      </c>
      <c r="E118" s="18">
        <f t="shared" si="1"/>
        <v>-94837</v>
      </c>
      <c r="F118" s="45" t="s">
        <v>2</v>
      </c>
      <c r="G118" s="21"/>
    </row>
    <row r="119" spans="1:7" ht="15" customHeight="1">
      <c r="A119" s="43"/>
      <c r="B119" s="54"/>
      <c r="C119" s="19">
        <f>C118-34562</f>
        <v>97905</v>
      </c>
      <c r="D119" s="19">
        <v>37630</v>
      </c>
      <c r="E119" s="19">
        <f t="shared" si="1"/>
        <v>-60275</v>
      </c>
      <c r="F119" s="46"/>
      <c r="G119" s="22"/>
    </row>
    <row r="120" spans="1:7" ht="15" customHeight="1">
      <c r="A120" s="43" t="s">
        <v>37</v>
      </c>
      <c r="B120" s="44" t="s">
        <v>164</v>
      </c>
      <c r="C120" s="16">
        <v>22399</v>
      </c>
      <c r="D120" s="16">
        <v>53503</v>
      </c>
      <c r="E120" s="18">
        <f t="shared" si="1"/>
        <v>31104</v>
      </c>
      <c r="F120" s="45" t="s">
        <v>2</v>
      </c>
      <c r="G120" s="21"/>
    </row>
    <row r="121" spans="1:7" ht="15" customHeight="1">
      <c r="A121" s="43"/>
      <c r="B121" s="44"/>
      <c r="C121" s="17">
        <v>22399</v>
      </c>
      <c r="D121" s="17">
        <v>53503</v>
      </c>
      <c r="E121" s="19">
        <f t="shared" si="1"/>
        <v>31104</v>
      </c>
      <c r="F121" s="46"/>
      <c r="G121" s="22"/>
    </row>
    <row r="122" spans="1:7" ht="15" customHeight="1">
      <c r="A122" s="43" t="s">
        <v>38</v>
      </c>
      <c r="B122" s="44" t="s">
        <v>36</v>
      </c>
      <c r="C122" s="16">
        <v>75613</v>
      </c>
      <c r="D122" s="16">
        <v>62314</v>
      </c>
      <c r="E122" s="18">
        <f t="shared" si="1"/>
        <v>-13299</v>
      </c>
      <c r="F122" s="45" t="s">
        <v>2</v>
      </c>
      <c r="G122" s="21"/>
    </row>
    <row r="123" spans="1:7" ht="15" customHeight="1">
      <c r="A123" s="43"/>
      <c r="B123" s="44"/>
      <c r="C123" s="17">
        <v>75613</v>
      </c>
      <c r="D123" s="17">
        <v>62314</v>
      </c>
      <c r="E123" s="19">
        <f t="shared" si="1"/>
        <v>-13299</v>
      </c>
      <c r="F123" s="46"/>
      <c r="G123" s="22"/>
    </row>
    <row r="124" spans="1:7" ht="15" customHeight="1" collapsed="1">
      <c r="A124" s="43" t="s">
        <v>73</v>
      </c>
      <c r="B124" s="44" t="s">
        <v>36</v>
      </c>
      <c r="C124" s="16">
        <v>1060348</v>
      </c>
      <c r="D124" s="16">
        <v>284270</v>
      </c>
      <c r="E124" s="18">
        <f t="shared" si="1"/>
        <v>-776078</v>
      </c>
      <c r="F124" s="45" t="s">
        <v>2</v>
      </c>
      <c r="G124" s="21"/>
    </row>
    <row r="125" spans="1:7" ht="15" customHeight="1">
      <c r="A125" s="43"/>
      <c r="B125" s="44"/>
      <c r="C125" s="17">
        <v>494603</v>
      </c>
      <c r="D125" s="17">
        <v>157746</v>
      </c>
      <c r="E125" s="19">
        <f t="shared" si="1"/>
        <v>-336857</v>
      </c>
      <c r="F125" s="46"/>
      <c r="G125" s="22"/>
    </row>
    <row r="126" spans="1:7" ht="15" customHeight="1">
      <c r="A126" s="43" t="s">
        <v>74</v>
      </c>
      <c r="B126" s="44" t="s">
        <v>36</v>
      </c>
      <c r="C126" s="16">
        <v>29265085</v>
      </c>
      <c r="D126" s="16">
        <v>29647816</v>
      </c>
      <c r="E126" s="18">
        <f t="shared" si="1"/>
        <v>382731</v>
      </c>
      <c r="F126" s="45" t="s">
        <v>2</v>
      </c>
      <c r="G126" s="21"/>
    </row>
    <row r="127" spans="1:7" ht="15" customHeight="1">
      <c r="A127" s="43"/>
      <c r="B127" s="44"/>
      <c r="C127" s="17">
        <v>27835668</v>
      </c>
      <c r="D127" s="17">
        <v>29263283</v>
      </c>
      <c r="E127" s="19">
        <f t="shared" si="1"/>
        <v>1427615</v>
      </c>
      <c r="F127" s="46"/>
      <c r="G127" s="22"/>
    </row>
    <row r="128" spans="1:7" ht="15" customHeight="1">
      <c r="A128" s="43" t="s">
        <v>75</v>
      </c>
      <c r="B128" s="44" t="s">
        <v>76</v>
      </c>
      <c r="C128" s="18">
        <v>74957</v>
      </c>
      <c r="D128" s="18">
        <v>75929</v>
      </c>
      <c r="E128" s="18">
        <f t="shared" si="1"/>
        <v>972</v>
      </c>
      <c r="F128" s="45" t="s">
        <v>2</v>
      </c>
      <c r="G128" s="21"/>
    </row>
    <row r="129" spans="1:7" ht="15" customHeight="1">
      <c r="A129" s="43"/>
      <c r="B129" s="44"/>
      <c r="C129" s="19">
        <v>44364</v>
      </c>
      <c r="D129" s="19">
        <v>44942</v>
      </c>
      <c r="E129" s="19">
        <f t="shared" si="1"/>
        <v>578</v>
      </c>
      <c r="F129" s="46"/>
      <c r="G129" s="22"/>
    </row>
    <row r="130" spans="1:7" ht="15" customHeight="1">
      <c r="A130" s="43" t="s">
        <v>77</v>
      </c>
      <c r="B130" s="44" t="s">
        <v>76</v>
      </c>
      <c r="C130" s="18">
        <v>23329</v>
      </c>
      <c r="D130" s="18">
        <v>23415</v>
      </c>
      <c r="E130" s="18">
        <f t="shared" si="1"/>
        <v>86</v>
      </c>
      <c r="F130" s="45" t="s">
        <v>2</v>
      </c>
      <c r="G130" s="21"/>
    </row>
    <row r="131" spans="1:7" ht="15" customHeight="1">
      <c r="A131" s="43"/>
      <c r="B131" s="44"/>
      <c r="C131" s="19">
        <v>11665</v>
      </c>
      <c r="D131" s="19">
        <v>11708</v>
      </c>
      <c r="E131" s="19">
        <f t="shared" si="1"/>
        <v>43</v>
      </c>
      <c r="F131" s="46"/>
      <c r="G131" s="22"/>
    </row>
    <row r="132" spans="1:7" ht="15" customHeight="1">
      <c r="A132" s="43" t="s">
        <v>78</v>
      </c>
      <c r="B132" s="44" t="s">
        <v>24</v>
      </c>
      <c r="C132" s="18">
        <v>15196</v>
      </c>
      <c r="D132" s="18">
        <f>15196+7509</f>
        <v>22705</v>
      </c>
      <c r="E132" s="18">
        <f t="shared" si="1"/>
        <v>7509</v>
      </c>
      <c r="F132" s="45" t="s">
        <v>2</v>
      </c>
      <c r="G132" s="21"/>
    </row>
    <row r="133" spans="1:7" ht="15" customHeight="1">
      <c r="A133" s="43"/>
      <c r="B133" s="44"/>
      <c r="C133" s="19">
        <f>15196-443</f>
        <v>14753</v>
      </c>
      <c r="D133" s="19">
        <v>20357</v>
      </c>
      <c r="E133" s="19">
        <f t="shared" si="1"/>
        <v>5604</v>
      </c>
      <c r="F133" s="46"/>
      <c r="G133" s="22"/>
    </row>
    <row r="134" spans="1:7" ht="15" customHeight="1">
      <c r="A134" s="43" t="s">
        <v>79</v>
      </c>
      <c r="B134" s="44" t="s">
        <v>179</v>
      </c>
      <c r="C134" s="18">
        <v>143390</v>
      </c>
      <c r="D134" s="18">
        <v>99651</v>
      </c>
      <c r="E134" s="18">
        <f t="shared" si="1"/>
        <v>-43739</v>
      </c>
      <c r="F134" s="45" t="s">
        <v>3</v>
      </c>
      <c r="G134" s="21">
        <v>340</v>
      </c>
    </row>
    <row r="135" spans="1:7" ht="15" customHeight="1">
      <c r="A135" s="43"/>
      <c r="B135" s="44"/>
      <c r="C135" s="19">
        <v>143270</v>
      </c>
      <c r="D135" s="19">
        <v>99531</v>
      </c>
      <c r="E135" s="19">
        <f t="shared" si="1"/>
        <v>-43739</v>
      </c>
      <c r="F135" s="46"/>
      <c r="G135" s="22">
        <v>340</v>
      </c>
    </row>
    <row r="136" spans="1:7" ht="15" customHeight="1">
      <c r="A136" s="43" t="s">
        <v>149</v>
      </c>
      <c r="B136" s="44" t="s">
        <v>80</v>
      </c>
      <c r="C136" s="18">
        <v>52255</v>
      </c>
      <c r="D136" s="18">
        <v>48483</v>
      </c>
      <c r="E136" s="18">
        <f t="shared" ref="E136:E201" si="6">D136-C136</f>
        <v>-3772</v>
      </c>
      <c r="F136" s="45" t="s">
        <v>2</v>
      </c>
      <c r="G136" s="21"/>
    </row>
    <row r="137" spans="1:7" ht="15" customHeight="1">
      <c r="A137" s="43"/>
      <c r="B137" s="44"/>
      <c r="C137" s="19">
        <v>13065</v>
      </c>
      <c r="D137" s="19">
        <v>12122</v>
      </c>
      <c r="E137" s="19">
        <f t="shared" si="6"/>
        <v>-943</v>
      </c>
      <c r="F137" s="46"/>
      <c r="G137" s="22"/>
    </row>
    <row r="138" spans="1:7" ht="15" customHeight="1">
      <c r="A138" s="68" t="s">
        <v>141</v>
      </c>
      <c r="B138" s="44" t="s">
        <v>80</v>
      </c>
      <c r="C138" s="18">
        <v>1712</v>
      </c>
      <c r="D138" s="18">
        <v>1712</v>
      </c>
      <c r="E138" s="18">
        <f t="shared" si="6"/>
        <v>0</v>
      </c>
      <c r="F138" s="45" t="s">
        <v>2</v>
      </c>
      <c r="G138" s="21"/>
    </row>
    <row r="139" spans="1:7" ht="15" customHeight="1">
      <c r="A139" s="68"/>
      <c r="B139" s="44"/>
      <c r="C139" s="19">
        <v>1712</v>
      </c>
      <c r="D139" s="19">
        <v>1712</v>
      </c>
      <c r="E139" s="19">
        <f t="shared" si="6"/>
        <v>0</v>
      </c>
      <c r="F139" s="46"/>
      <c r="G139" s="22"/>
    </row>
    <row r="140" spans="1:7" ht="15" customHeight="1">
      <c r="A140" s="43" t="s">
        <v>81</v>
      </c>
      <c r="B140" s="44" t="s">
        <v>76</v>
      </c>
      <c r="C140" s="18">
        <v>2626115</v>
      </c>
      <c r="D140" s="18">
        <v>2614213</v>
      </c>
      <c r="E140" s="18">
        <f t="shared" si="6"/>
        <v>-11902</v>
      </c>
      <c r="F140" s="45" t="s">
        <v>2</v>
      </c>
      <c r="G140" s="21"/>
    </row>
    <row r="141" spans="1:7" ht="15" customHeight="1">
      <c r="A141" s="43"/>
      <c r="B141" s="44"/>
      <c r="C141" s="19">
        <v>2149256</v>
      </c>
      <c r="D141" s="19">
        <v>2131460</v>
      </c>
      <c r="E141" s="19">
        <f t="shared" si="6"/>
        <v>-17796</v>
      </c>
      <c r="F141" s="46"/>
      <c r="G141" s="22"/>
    </row>
    <row r="142" spans="1:7" ht="15" customHeight="1">
      <c r="A142" s="43" t="s">
        <v>82</v>
      </c>
      <c r="B142" s="44" t="s">
        <v>76</v>
      </c>
      <c r="C142" s="18">
        <v>47460</v>
      </c>
      <c r="D142" s="18">
        <v>48948</v>
      </c>
      <c r="E142" s="18">
        <f t="shared" si="6"/>
        <v>1488</v>
      </c>
      <c r="F142" s="45" t="s">
        <v>2</v>
      </c>
      <c r="G142" s="21"/>
    </row>
    <row r="143" spans="1:7" ht="15" customHeight="1">
      <c r="A143" s="43"/>
      <c r="B143" s="44"/>
      <c r="C143" s="19">
        <v>47460</v>
      </c>
      <c r="D143" s="19">
        <v>48948</v>
      </c>
      <c r="E143" s="19">
        <f t="shared" si="6"/>
        <v>1488</v>
      </c>
      <c r="F143" s="46"/>
      <c r="G143" s="22"/>
    </row>
    <row r="144" spans="1:7" ht="15" customHeight="1">
      <c r="A144" s="43" t="s">
        <v>83</v>
      </c>
      <c r="B144" s="44" t="s">
        <v>163</v>
      </c>
      <c r="C144" s="18">
        <v>3876</v>
      </c>
      <c r="D144" s="18">
        <v>3874</v>
      </c>
      <c r="E144" s="18">
        <f t="shared" si="6"/>
        <v>-2</v>
      </c>
      <c r="F144" s="45" t="s">
        <v>2</v>
      </c>
      <c r="G144" s="21"/>
    </row>
    <row r="145" spans="1:7" ht="15" customHeight="1">
      <c r="A145" s="43"/>
      <c r="B145" s="44"/>
      <c r="C145" s="19">
        <v>3876</v>
      </c>
      <c r="D145" s="19">
        <v>3874</v>
      </c>
      <c r="E145" s="19">
        <f t="shared" si="6"/>
        <v>-2</v>
      </c>
      <c r="F145" s="46"/>
      <c r="G145" s="22"/>
    </row>
    <row r="146" spans="1:7" ht="15" customHeight="1">
      <c r="A146" s="43" t="s">
        <v>84</v>
      </c>
      <c r="B146" s="44" t="s">
        <v>76</v>
      </c>
      <c r="C146" s="18">
        <v>537516</v>
      </c>
      <c r="D146" s="18">
        <v>545395</v>
      </c>
      <c r="E146" s="18">
        <f t="shared" si="6"/>
        <v>7879</v>
      </c>
      <c r="F146" s="45" t="s">
        <v>2</v>
      </c>
      <c r="G146" s="21"/>
    </row>
    <row r="147" spans="1:7" ht="15" customHeight="1">
      <c r="A147" s="43"/>
      <c r="B147" s="44"/>
      <c r="C147" s="19">
        <v>537516</v>
      </c>
      <c r="D147" s="19">
        <v>545395</v>
      </c>
      <c r="E147" s="19">
        <f t="shared" si="6"/>
        <v>7879</v>
      </c>
      <c r="F147" s="46"/>
      <c r="G147" s="22"/>
    </row>
    <row r="148" spans="1:7" ht="15" customHeight="1">
      <c r="A148" s="43" t="s">
        <v>85</v>
      </c>
      <c r="B148" s="44" t="s">
        <v>86</v>
      </c>
      <c r="C148" s="16">
        <v>2554842</v>
      </c>
      <c r="D148" s="16">
        <v>969306</v>
      </c>
      <c r="E148" s="18">
        <f t="shared" si="6"/>
        <v>-1585536</v>
      </c>
      <c r="F148" s="45" t="s">
        <v>2</v>
      </c>
      <c r="G148" s="35"/>
    </row>
    <row r="149" spans="1:7" ht="15" customHeight="1">
      <c r="A149" s="43"/>
      <c r="B149" s="44"/>
      <c r="C149" s="17">
        <v>0</v>
      </c>
      <c r="D149" s="17">
        <v>0</v>
      </c>
      <c r="E149" s="19">
        <f t="shared" si="6"/>
        <v>0</v>
      </c>
      <c r="F149" s="46"/>
      <c r="G149" s="22"/>
    </row>
    <row r="150" spans="1:7" ht="15" customHeight="1">
      <c r="A150" s="43" t="s">
        <v>87</v>
      </c>
      <c r="B150" s="44" t="s">
        <v>162</v>
      </c>
      <c r="C150" s="16">
        <v>286994</v>
      </c>
      <c r="D150" s="16">
        <v>280388</v>
      </c>
      <c r="E150" s="18">
        <f t="shared" si="6"/>
        <v>-6606</v>
      </c>
      <c r="F150" s="45" t="s">
        <v>2</v>
      </c>
      <c r="G150" s="21"/>
    </row>
    <row r="151" spans="1:7" ht="15" customHeight="1">
      <c r="A151" s="43"/>
      <c r="B151" s="44"/>
      <c r="C151" s="17">
        <v>0</v>
      </c>
      <c r="D151" s="17">
        <v>0</v>
      </c>
      <c r="E151" s="19">
        <f t="shared" si="6"/>
        <v>0</v>
      </c>
      <c r="F151" s="46"/>
      <c r="G151" s="22"/>
    </row>
    <row r="152" spans="1:7" ht="15" customHeight="1">
      <c r="A152" s="43" t="s">
        <v>88</v>
      </c>
      <c r="B152" s="44" t="s">
        <v>86</v>
      </c>
      <c r="C152" s="16">
        <v>207540</v>
      </c>
      <c r="D152" s="16">
        <v>207540</v>
      </c>
      <c r="E152" s="18">
        <f t="shared" si="6"/>
        <v>0</v>
      </c>
      <c r="F152" s="45" t="s">
        <v>2</v>
      </c>
      <c r="G152" s="21"/>
    </row>
    <row r="153" spans="1:7" ht="15" customHeight="1">
      <c r="A153" s="43"/>
      <c r="B153" s="44"/>
      <c r="C153" s="17">
        <v>0</v>
      </c>
      <c r="D153" s="17">
        <v>0</v>
      </c>
      <c r="E153" s="19">
        <f t="shared" si="6"/>
        <v>0</v>
      </c>
      <c r="F153" s="46"/>
      <c r="G153" s="22"/>
    </row>
    <row r="154" spans="1:7" ht="15" customHeight="1">
      <c r="A154" s="43" t="s">
        <v>89</v>
      </c>
      <c r="B154" s="44" t="s">
        <v>86</v>
      </c>
      <c r="C154" s="16">
        <v>725691</v>
      </c>
      <c r="D154" s="16">
        <v>314980</v>
      </c>
      <c r="E154" s="18">
        <f t="shared" si="6"/>
        <v>-410711</v>
      </c>
      <c r="F154" s="45" t="s">
        <v>2</v>
      </c>
      <c r="G154" s="21"/>
    </row>
    <row r="155" spans="1:7" ht="15" customHeight="1">
      <c r="A155" s="43"/>
      <c r="B155" s="44"/>
      <c r="C155" s="17">
        <v>0</v>
      </c>
      <c r="D155" s="17">
        <v>0</v>
      </c>
      <c r="E155" s="19">
        <f t="shared" si="6"/>
        <v>0</v>
      </c>
      <c r="F155" s="46"/>
      <c r="G155" s="22"/>
    </row>
    <row r="156" spans="1:7" ht="15" customHeight="1">
      <c r="A156" s="43" t="s">
        <v>161</v>
      </c>
      <c r="B156" s="44" t="s">
        <v>86</v>
      </c>
      <c r="C156" s="16">
        <v>182455</v>
      </c>
      <c r="D156" s="16">
        <v>75517</v>
      </c>
      <c r="E156" s="18">
        <f t="shared" si="6"/>
        <v>-106938</v>
      </c>
      <c r="F156" s="45" t="s">
        <v>2</v>
      </c>
      <c r="G156" s="21"/>
    </row>
    <row r="157" spans="1:7" ht="15" customHeight="1">
      <c r="A157" s="43"/>
      <c r="B157" s="44"/>
      <c r="C157" s="17">
        <v>0</v>
      </c>
      <c r="D157" s="17">
        <v>0</v>
      </c>
      <c r="E157" s="19">
        <f t="shared" si="6"/>
        <v>0</v>
      </c>
      <c r="F157" s="46"/>
      <c r="G157" s="22"/>
    </row>
    <row r="158" spans="1:7" ht="15" customHeight="1">
      <c r="A158" s="43" t="s">
        <v>156</v>
      </c>
      <c r="B158" s="44" t="s">
        <v>86</v>
      </c>
      <c r="C158" s="16">
        <v>0</v>
      </c>
      <c r="D158" s="16">
        <v>56000</v>
      </c>
      <c r="E158" s="18">
        <f>D158-C158</f>
        <v>56000</v>
      </c>
      <c r="F158" s="45" t="s">
        <v>2</v>
      </c>
      <c r="G158" s="21"/>
    </row>
    <row r="159" spans="1:7" ht="15" customHeight="1">
      <c r="A159" s="43"/>
      <c r="B159" s="44"/>
      <c r="C159" s="17">
        <v>0</v>
      </c>
      <c r="D159" s="17">
        <v>0</v>
      </c>
      <c r="E159" s="19">
        <f>D159-C159</f>
        <v>0</v>
      </c>
      <c r="F159" s="46"/>
      <c r="G159" s="22"/>
    </row>
    <row r="160" spans="1:7" ht="15" customHeight="1">
      <c r="A160" s="43" t="s">
        <v>157</v>
      </c>
      <c r="B160" s="44" t="s">
        <v>162</v>
      </c>
      <c r="C160" s="16">
        <v>0</v>
      </c>
      <c r="D160" s="16">
        <v>457666</v>
      </c>
      <c r="E160" s="18">
        <f>D160-C160</f>
        <v>457666</v>
      </c>
      <c r="F160" s="45" t="s">
        <v>2</v>
      </c>
      <c r="G160" s="21"/>
    </row>
    <row r="161" spans="1:7" ht="15" customHeight="1">
      <c r="A161" s="43"/>
      <c r="B161" s="44"/>
      <c r="C161" s="17">
        <v>0</v>
      </c>
      <c r="D161" s="17">
        <v>0</v>
      </c>
      <c r="E161" s="19">
        <f>D161-C161</f>
        <v>0</v>
      </c>
      <c r="F161" s="46"/>
      <c r="G161" s="22"/>
    </row>
    <row r="162" spans="1:7" ht="15" customHeight="1">
      <c r="A162" s="43" t="s">
        <v>155</v>
      </c>
      <c r="B162" s="44" t="s">
        <v>86</v>
      </c>
      <c r="C162" s="16">
        <v>84632</v>
      </c>
      <c r="D162" s="16">
        <v>47087</v>
      </c>
      <c r="E162" s="18">
        <f t="shared" si="6"/>
        <v>-37545</v>
      </c>
      <c r="F162" s="45" t="s">
        <v>2</v>
      </c>
      <c r="G162" s="21"/>
    </row>
    <row r="163" spans="1:7" ht="15" customHeight="1">
      <c r="A163" s="43"/>
      <c r="B163" s="44"/>
      <c r="C163" s="17">
        <v>0</v>
      </c>
      <c r="D163" s="17">
        <v>1400</v>
      </c>
      <c r="E163" s="19">
        <f t="shared" si="6"/>
        <v>1400</v>
      </c>
      <c r="F163" s="46"/>
      <c r="G163" s="22"/>
    </row>
    <row r="164" spans="1:7" ht="15" customHeight="1">
      <c r="A164" s="47" t="s">
        <v>90</v>
      </c>
      <c r="B164" s="49" t="s">
        <v>91</v>
      </c>
      <c r="C164" s="20">
        <v>617900</v>
      </c>
      <c r="D164" s="20">
        <f>804487+2273</f>
        <v>806760</v>
      </c>
      <c r="E164" s="18">
        <f t="shared" si="6"/>
        <v>188860</v>
      </c>
      <c r="F164" s="51" t="s">
        <v>3</v>
      </c>
      <c r="G164" s="21">
        <v>483942</v>
      </c>
    </row>
    <row r="165" spans="1:7" ht="15" customHeight="1">
      <c r="A165" s="48"/>
      <c r="B165" s="50"/>
      <c r="C165" s="17">
        <v>617681</v>
      </c>
      <c r="D165" s="17">
        <f>606966+2273</f>
        <v>609239</v>
      </c>
      <c r="E165" s="19">
        <f t="shared" si="6"/>
        <v>-8442</v>
      </c>
      <c r="F165" s="52"/>
      <c r="G165" s="22">
        <v>483421</v>
      </c>
    </row>
    <row r="166" spans="1:7" ht="15" customHeight="1">
      <c r="A166" s="47" t="s">
        <v>125</v>
      </c>
      <c r="B166" s="49" t="s">
        <v>91</v>
      </c>
      <c r="C166" s="20">
        <v>166291</v>
      </c>
      <c r="D166" s="20">
        <f>73659+70153+19786</f>
        <v>163598</v>
      </c>
      <c r="E166" s="18">
        <f t="shared" si="6"/>
        <v>-2693</v>
      </c>
      <c r="F166" s="51" t="s">
        <v>2</v>
      </c>
      <c r="G166" s="36"/>
    </row>
    <row r="167" spans="1:7" ht="15" customHeight="1">
      <c r="A167" s="48"/>
      <c r="B167" s="50"/>
      <c r="C167" s="17">
        <f>166291-25724-35060-9887</f>
        <v>95620</v>
      </c>
      <c r="D167" s="17">
        <f>163598-24812-35076-9893</f>
        <v>93817</v>
      </c>
      <c r="E167" s="19">
        <f t="shared" si="6"/>
        <v>-1803</v>
      </c>
      <c r="F167" s="52"/>
      <c r="G167" s="37"/>
    </row>
    <row r="168" spans="1:7" ht="15" customHeight="1">
      <c r="A168" s="47" t="s">
        <v>126</v>
      </c>
      <c r="B168" s="70" t="s">
        <v>91</v>
      </c>
      <c r="C168" s="20">
        <v>6105640</v>
      </c>
      <c r="D168" s="20">
        <v>6210480</v>
      </c>
      <c r="E168" s="18">
        <f t="shared" si="6"/>
        <v>104840</v>
      </c>
      <c r="F168" s="51" t="s">
        <v>2</v>
      </c>
      <c r="G168" s="38"/>
    </row>
    <row r="169" spans="1:7" ht="15" customHeight="1">
      <c r="A169" s="48"/>
      <c r="B169" s="71"/>
      <c r="C169" s="17">
        <v>5013121</v>
      </c>
      <c r="D169" s="17">
        <v>5101405</v>
      </c>
      <c r="E169" s="19">
        <f t="shared" si="6"/>
        <v>88284</v>
      </c>
      <c r="F169" s="52"/>
      <c r="G169" s="39"/>
    </row>
    <row r="170" spans="1:7" ht="15" customHeight="1">
      <c r="A170" s="47" t="s">
        <v>150</v>
      </c>
      <c r="B170" s="49" t="s">
        <v>91</v>
      </c>
      <c r="C170" s="20">
        <v>18144</v>
      </c>
      <c r="D170" s="20">
        <v>17514</v>
      </c>
      <c r="E170" s="18">
        <f t="shared" si="6"/>
        <v>-630</v>
      </c>
      <c r="F170" s="51" t="s">
        <v>2</v>
      </c>
      <c r="G170" s="40"/>
    </row>
    <row r="171" spans="1:7" ht="15" customHeight="1">
      <c r="A171" s="48"/>
      <c r="B171" s="50"/>
      <c r="C171" s="17">
        <v>18144</v>
      </c>
      <c r="D171" s="17">
        <v>17514</v>
      </c>
      <c r="E171" s="19">
        <f t="shared" si="6"/>
        <v>-630</v>
      </c>
      <c r="F171" s="52"/>
      <c r="G171" s="37"/>
    </row>
    <row r="172" spans="1:7" ht="15" customHeight="1">
      <c r="A172" s="47" t="s">
        <v>92</v>
      </c>
      <c r="B172" s="49" t="s">
        <v>91</v>
      </c>
      <c r="C172" s="20">
        <v>966</v>
      </c>
      <c r="D172" s="20">
        <v>2722</v>
      </c>
      <c r="E172" s="18">
        <f t="shared" si="6"/>
        <v>1756</v>
      </c>
      <c r="F172" s="51" t="s">
        <v>2</v>
      </c>
      <c r="G172" s="40"/>
    </row>
    <row r="173" spans="1:7" ht="15" customHeight="1">
      <c r="A173" s="48"/>
      <c r="B173" s="50"/>
      <c r="C173" s="17">
        <v>966</v>
      </c>
      <c r="D173" s="17">
        <v>2722</v>
      </c>
      <c r="E173" s="19">
        <f t="shared" si="6"/>
        <v>1756</v>
      </c>
      <c r="F173" s="52"/>
      <c r="G173" s="37"/>
    </row>
    <row r="174" spans="1:7" ht="15" customHeight="1">
      <c r="A174" s="47" t="s">
        <v>93</v>
      </c>
      <c r="B174" s="49" t="s">
        <v>91</v>
      </c>
      <c r="C174" s="20">
        <v>17460</v>
      </c>
      <c r="D174" s="20">
        <v>17460</v>
      </c>
      <c r="E174" s="18">
        <f t="shared" si="6"/>
        <v>0</v>
      </c>
      <c r="F174" s="51" t="s">
        <v>2</v>
      </c>
      <c r="G174" s="40"/>
    </row>
    <row r="175" spans="1:7" ht="15" customHeight="1">
      <c r="A175" s="48"/>
      <c r="B175" s="50"/>
      <c r="C175" s="17">
        <v>17460</v>
      </c>
      <c r="D175" s="17">
        <v>17460</v>
      </c>
      <c r="E175" s="19">
        <f t="shared" si="6"/>
        <v>0</v>
      </c>
      <c r="F175" s="52"/>
      <c r="G175" s="37"/>
    </row>
    <row r="176" spans="1:7" ht="15" customHeight="1">
      <c r="A176" s="47" t="s">
        <v>94</v>
      </c>
      <c r="B176" s="49" t="s">
        <v>91</v>
      </c>
      <c r="C176" s="20">
        <v>48700</v>
      </c>
      <c r="D176" s="20">
        <v>48700</v>
      </c>
      <c r="E176" s="18">
        <f t="shared" si="6"/>
        <v>0</v>
      </c>
      <c r="F176" s="51" t="s">
        <v>2</v>
      </c>
      <c r="G176" s="40"/>
    </row>
    <row r="177" spans="1:7" ht="15" customHeight="1">
      <c r="A177" s="48"/>
      <c r="B177" s="50"/>
      <c r="C177" s="17">
        <v>48700</v>
      </c>
      <c r="D177" s="17">
        <v>48700</v>
      </c>
      <c r="E177" s="19">
        <f t="shared" si="6"/>
        <v>0</v>
      </c>
      <c r="F177" s="52"/>
      <c r="G177" s="37"/>
    </row>
    <row r="178" spans="1:7" ht="15" customHeight="1">
      <c r="A178" s="43" t="s">
        <v>95</v>
      </c>
      <c r="B178" s="44" t="s">
        <v>96</v>
      </c>
      <c r="C178" s="18">
        <f>305+137433+194798</f>
        <v>332536</v>
      </c>
      <c r="D178" s="18">
        <f>8288+1513+29469+193446+366</f>
        <v>233082</v>
      </c>
      <c r="E178" s="18">
        <f t="shared" si="6"/>
        <v>-99454</v>
      </c>
      <c r="F178" s="45" t="s">
        <v>3</v>
      </c>
      <c r="G178" s="21">
        <v>28</v>
      </c>
    </row>
    <row r="179" spans="1:7" ht="15" customHeight="1">
      <c r="A179" s="43"/>
      <c r="B179" s="44"/>
      <c r="C179" s="19">
        <f>102268+194798</f>
        <v>297066</v>
      </c>
      <c r="D179" s="19">
        <f>196121+1491</f>
        <v>197612</v>
      </c>
      <c r="E179" s="19">
        <f t="shared" si="6"/>
        <v>-99454</v>
      </c>
      <c r="F179" s="46"/>
      <c r="G179" s="22">
        <v>28</v>
      </c>
    </row>
    <row r="180" spans="1:7" ht="15" customHeight="1">
      <c r="A180" s="43" t="s">
        <v>127</v>
      </c>
      <c r="B180" s="44" t="s">
        <v>158</v>
      </c>
      <c r="C180" s="16">
        <v>165814</v>
      </c>
      <c r="D180" s="16">
        <v>92770</v>
      </c>
      <c r="E180" s="18">
        <f t="shared" si="6"/>
        <v>-73044</v>
      </c>
      <c r="F180" s="45" t="s">
        <v>2</v>
      </c>
      <c r="G180" s="21"/>
    </row>
    <row r="181" spans="1:7" ht="15" customHeight="1">
      <c r="A181" s="43"/>
      <c r="B181" s="44"/>
      <c r="C181" s="19">
        <v>165814</v>
      </c>
      <c r="D181" s="19">
        <v>92770</v>
      </c>
      <c r="E181" s="19">
        <f t="shared" si="6"/>
        <v>-73044</v>
      </c>
      <c r="F181" s="46"/>
      <c r="G181" s="22"/>
    </row>
    <row r="182" spans="1:7" ht="15" customHeight="1">
      <c r="A182" s="53" t="s">
        <v>168</v>
      </c>
      <c r="B182" s="44" t="s">
        <v>180</v>
      </c>
      <c r="C182" s="16">
        <v>0</v>
      </c>
      <c r="D182" s="16">
        <v>210267</v>
      </c>
      <c r="E182" s="18">
        <f t="shared" si="6"/>
        <v>210267</v>
      </c>
      <c r="F182" s="45" t="s">
        <v>2</v>
      </c>
      <c r="G182" s="21"/>
    </row>
    <row r="183" spans="1:7" ht="15" customHeight="1">
      <c r="A183" s="53"/>
      <c r="B183" s="44"/>
      <c r="C183" s="17">
        <v>0</v>
      </c>
      <c r="D183" s="17">
        <v>0</v>
      </c>
      <c r="E183" s="19">
        <f t="shared" si="6"/>
        <v>0</v>
      </c>
      <c r="F183" s="46"/>
      <c r="G183" s="22"/>
    </row>
    <row r="184" spans="1:7" ht="15" customHeight="1">
      <c r="A184" s="43" t="s">
        <v>166</v>
      </c>
      <c r="B184" s="44" t="s">
        <v>162</v>
      </c>
      <c r="C184" s="16">
        <v>0</v>
      </c>
      <c r="D184" s="16">
        <v>471396</v>
      </c>
      <c r="E184" s="18">
        <f t="shared" si="6"/>
        <v>471396</v>
      </c>
      <c r="F184" s="45" t="s">
        <v>2</v>
      </c>
      <c r="G184" s="21"/>
    </row>
    <row r="185" spans="1:7" ht="15" customHeight="1">
      <c r="A185" s="43"/>
      <c r="B185" s="44"/>
      <c r="C185" s="17">
        <v>0</v>
      </c>
      <c r="D185" s="17">
        <v>0</v>
      </c>
      <c r="E185" s="19">
        <f t="shared" si="6"/>
        <v>0</v>
      </c>
      <c r="F185" s="46"/>
      <c r="G185" s="22"/>
    </row>
    <row r="186" spans="1:7" ht="22.5" customHeight="1">
      <c r="A186" s="43" t="s">
        <v>167</v>
      </c>
      <c r="B186" s="44" t="s">
        <v>172</v>
      </c>
      <c r="C186" s="16">
        <v>0</v>
      </c>
      <c r="D186" s="16">
        <v>497506</v>
      </c>
      <c r="E186" s="18">
        <f t="shared" ref="E186:E187" si="7">D186-C186</f>
        <v>497506</v>
      </c>
      <c r="F186" s="45" t="s">
        <v>2</v>
      </c>
      <c r="G186" s="21"/>
    </row>
    <row r="187" spans="1:7" ht="22.5" customHeight="1">
      <c r="A187" s="43"/>
      <c r="B187" s="44"/>
      <c r="C187" s="17">
        <v>0</v>
      </c>
      <c r="D187" s="17">
        <v>0</v>
      </c>
      <c r="E187" s="19">
        <f t="shared" si="7"/>
        <v>0</v>
      </c>
      <c r="F187" s="46"/>
      <c r="G187" s="22"/>
    </row>
    <row r="188" spans="1:7" ht="15" customHeight="1">
      <c r="A188" s="43" t="s">
        <v>34</v>
      </c>
      <c r="B188" s="44" t="s">
        <v>137</v>
      </c>
      <c r="C188" s="18">
        <v>18586</v>
      </c>
      <c r="D188" s="18">
        <v>11949</v>
      </c>
      <c r="E188" s="18">
        <f t="shared" si="6"/>
        <v>-6637</v>
      </c>
      <c r="F188" s="45" t="s">
        <v>2</v>
      </c>
      <c r="G188" s="21"/>
    </row>
    <row r="189" spans="1:7" ht="15" customHeight="1">
      <c r="A189" s="43"/>
      <c r="B189" s="44"/>
      <c r="C189" s="19">
        <f t="shared" ref="C189" si="8">C188</f>
        <v>18586</v>
      </c>
      <c r="D189" s="19">
        <v>11949</v>
      </c>
      <c r="E189" s="19">
        <f t="shared" si="6"/>
        <v>-6637</v>
      </c>
      <c r="F189" s="46"/>
      <c r="G189" s="22"/>
    </row>
    <row r="190" spans="1:7" ht="15" customHeight="1">
      <c r="A190" s="43" t="s">
        <v>71</v>
      </c>
      <c r="B190" s="44" t="s">
        <v>137</v>
      </c>
      <c r="C190" s="18">
        <v>13004</v>
      </c>
      <c r="D190" s="18">
        <v>1844</v>
      </c>
      <c r="E190" s="18">
        <f t="shared" si="6"/>
        <v>-11160</v>
      </c>
      <c r="F190" s="45" t="s">
        <v>2</v>
      </c>
      <c r="G190" s="21"/>
    </row>
    <row r="191" spans="1:7" ht="15" customHeight="1">
      <c r="A191" s="43"/>
      <c r="B191" s="44"/>
      <c r="C191" s="19">
        <f t="shared" ref="C191" si="9">C190</f>
        <v>13004</v>
      </c>
      <c r="D191" s="19">
        <v>1844</v>
      </c>
      <c r="E191" s="19">
        <f t="shared" si="6"/>
        <v>-11160</v>
      </c>
      <c r="F191" s="46"/>
      <c r="G191" s="22"/>
    </row>
    <row r="192" spans="1:7" ht="15" customHeight="1">
      <c r="A192" s="43" t="s">
        <v>37</v>
      </c>
      <c r="B192" s="44" t="s">
        <v>154</v>
      </c>
      <c r="C192" s="16">
        <v>40956</v>
      </c>
      <c r="D192" s="16">
        <f>24821</f>
        <v>24821</v>
      </c>
      <c r="E192" s="18">
        <f t="shared" si="6"/>
        <v>-16135</v>
      </c>
      <c r="F192" s="45" t="s">
        <v>2</v>
      </c>
      <c r="G192" s="21"/>
    </row>
    <row r="193" spans="1:7" ht="15" customHeight="1">
      <c r="A193" s="43"/>
      <c r="B193" s="44"/>
      <c r="C193" s="17">
        <v>40956</v>
      </c>
      <c r="D193" s="17">
        <f>24821</f>
        <v>24821</v>
      </c>
      <c r="E193" s="19">
        <f t="shared" si="6"/>
        <v>-16135</v>
      </c>
      <c r="F193" s="46"/>
      <c r="G193" s="22"/>
    </row>
    <row r="194" spans="1:7" ht="15" customHeight="1">
      <c r="A194" s="43" t="s">
        <v>38</v>
      </c>
      <c r="B194" s="49" t="s">
        <v>160</v>
      </c>
      <c r="C194" s="16">
        <v>83937</v>
      </c>
      <c r="D194" s="16">
        <f>17055+2065</f>
        <v>19120</v>
      </c>
      <c r="E194" s="18">
        <f t="shared" si="6"/>
        <v>-64817</v>
      </c>
      <c r="F194" s="45" t="s">
        <v>2</v>
      </c>
      <c r="G194" s="21"/>
    </row>
    <row r="195" spans="1:7" ht="15" customHeight="1">
      <c r="A195" s="43"/>
      <c r="B195" s="50"/>
      <c r="C195" s="17">
        <v>83937</v>
      </c>
      <c r="D195" s="17">
        <f>17055+2065</f>
        <v>19120</v>
      </c>
      <c r="E195" s="19">
        <f t="shared" si="6"/>
        <v>-64817</v>
      </c>
      <c r="F195" s="46"/>
      <c r="G195" s="22"/>
    </row>
    <row r="196" spans="1:7" ht="15" customHeight="1">
      <c r="A196" s="43" t="s">
        <v>123</v>
      </c>
      <c r="B196" s="44" t="s">
        <v>97</v>
      </c>
      <c r="C196" s="32">
        <v>596845</v>
      </c>
      <c r="D196" s="32">
        <v>874210</v>
      </c>
      <c r="E196" s="11">
        <f t="shared" si="6"/>
        <v>277365</v>
      </c>
      <c r="F196" s="45" t="s">
        <v>2</v>
      </c>
      <c r="G196" s="21"/>
    </row>
    <row r="197" spans="1:7" ht="15" customHeight="1">
      <c r="A197" s="43"/>
      <c r="B197" s="44"/>
      <c r="C197" s="19">
        <v>141702</v>
      </c>
      <c r="D197" s="19">
        <v>211606</v>
      </c>
      <c r="E197" s="10">
        <f t="shared" si="6"/>
        <v>69904</v>
      </c>
      <c r="F197" s="46"/>
      <c r="G197" s="22"/>
    </row>
    <row r="198" spans="1:7" ht="15" customHeight="1">
      <c r="A198" s="43" t="s">
        <v>10</v>
      </c>
      <c r="B198" s="44" t="s">
        <v>97</v>
      </c>
      <c r="C198" s="18">
        <v>168357</v>
      </c>
      <c r="D198" s="18">
        <v>175827</v>
      </c>
      <c r="E198" s="11">
        <f t="shared" si="6"/>
        <v>7470</v>
      </c>
      <c r="F198" s="45" t="s">
        <v>2</v>
      </c>
      <c r="G198" s="21"/>
    </row>
    <row r="199" spans="1:7" ht="15" customHeight="1">
      <c r="A199" s="43"/>
      <c r="B199" s="44"/>
      <c r="C199" s="19">
        <v>50373</v>
      </c>
      <c r="D199" s="19">
        <v>52034</v>
      </c>
      <c r="E199" s="10">
        <f t="shared" si="6"/>
        <v>1661</v>
      </c>
      <c r="F199" s="46"/>
      <c r="G199" s="22"/>
    </row>
    <row r="200" spans="1:7" ht="15" customHeight="1">
      <c r="A200" s="43" t="s">
        <v>11</v>
      </c>
      <c r="B200" s="44" t="s">
        <v>97</v>
      </c>
      <c r="C200" s="18">
        <v>156024</v>
      </c>
      <c r="D200" s="18">
        <f>160865+9490</f>
        <v>170355</v>
      </c>
      <c r="E200" s="11">
        <f t="shared" si="6"/>
        <v>14331</v>
      </c>
      <c r="F200" s="45" t="s">
        <v>2</v>
      </c>
      <c r="G200" s="21"/>
    </row>
    <row r="201" spans="1:7" ht="15" customHeight="1">
      <c r="A201" s="43"/>
      <c r="B201" s="44"/>
      <c r="C201" s="19">
        <v>47420</v>
      </c>
      <c r="D201" s="19">
        <f>49034+2373</f>
        <v>51407</v>
      </c>
      <c r="E201" s="10">
        <f t="shared" si="6"/>
        <v>3987</v>
      </c>
      <c r="F201" s="46"/>
      <c r="G201" s="22"/>
    </row>
    <row r="202" spans="1:7" ht="15" customHeight="1">
      <c r="A202" s="43" t="s">
        <v>12</v>
      </c>
      <c r="B202" s="44" t="s">
        <v>97</v>
      </c>
      <c r="C202" s="18">
        <v>96581</v>
      </c>
      <c r="D202" s="18">
        <v>96808</v>
      </c>
      <c r="E202" s="11">
        <f t="shared" ref="E202:E257" si="10">D202-C202</f>
        <v>227</v>
      </c>
      <c r="F202" s="45" t="s">
        <v>2</v>
      </c>
      <c r="G202" s="21"/>
    </row>
    <row r="203" spans="1:7" ht="15" customHeight="1">
      <c r="A203" s="43"/>
      <c r="B203" s="44"/>
      <c r="C203" s="19">
        <v>24146</v>
      </c>
      <c r="D203" s="19">
        <v>24637</v>
      </c>
      <c r="E203" s="10">
        <f t="shared" si="10"/>
        <v>491</v>
      </c>
      <c r="F203" s="46"/>
      <c r="G203" s="22"/>
    </row>
    <row r="204" spans="1:7" ht="15" customHeight="1">
      <c r="A204" s="43" t="s">
        <v>13</v>
      </c>
      <c r="B204" s="44" t="s">
        <v>97</v>
      </c>
      <c r="C204" s="18">
        <f>3083+1162</f>
        <v>4245</v>
      </c>
      <c r="D204" s="18">
        <v>21707</v>
      </c>
      <c r="E204" s="11">
        <f t="shared" si="10"/>
        <v>17462</v>
      </c>
      <c r="F204" s="45" t="s">
        <v>2</v>
      </c>
      <c r="G204" s="21"/>
    </row>
    <row r="205" spans="1:7" ht="15" customHeight="1">
      <c r="A205" s="43"/>
      <c r="B205" s="44"/>
      <c r="C205" s="19">
        <f>14+1162+247</f>
        <v>1423</v>
      </c>
      <c r="D205" s="19">
        <f>3737+8930+792+139+247</f>
        <v>13845</v>
      </c>
      <c r="E205" s="10">
        <f t="shared" si="10"/>
        <v>12422</v>
      </c>
      <c r="F205" s="46"/>
      <c r="G205" s="22"/>
    </row>
    <row r="206" spans="1:7" ht="15" customHeight="1">
      <c r="A206" s="43" t="s">
        <v>151</v>
      </c>
      <c r="B206" s="49" t="s">
        <v>97</v>
      </c>
      <c r="C206" s="18">
        <v>6828</v>
      </c>
      <c r="D206" s="18">
        <v>7015</v>
      </c>
      <c r="E206" s="11">
        <f t="shared" si="10"/>
        <v>187</v>
      </c>
      <c r="F206" s="33" t="s">
        <v>2</v>
      </c>
      <c r="G206" s="21"/>
    </row>
    <row r="207" spans="1:7" ht="15" customHeight="1">
      <c r="A207" s="43"/>
      <c r="B207" s="50"/>
      <c r="C207" s="19">
        <v>6828</v>
      </c>
      <c r="D207" s="19">
        <v>7015</v>
      </c>
      <c r="E207" s="10">
        <f t="shared" si="10"/>
        <v>187</v>
      </c>
      <c r="F207" s="34"/>
      <c r="G207" s="22"/>
    </row>
    <row r="208" spans="1:7" ht="15" customHeight="1">
      <c r="A208" s="43" t="s">
        <v>34</v>
      </c>
      <c r="B208" s="44" t="s">
        <v>154</v>
      </c>
      <c r="C208" s="18">
        <v>8083</v>
      </c>
      <c r="D208" s="18">
        <v>4232</v>
      </c>
      <c r="E208" s="11">
        <f t="shared" si="10"/>
        <v>-3851</v>
      </c>
      <c r="F208" s="45" t="s">
        <v>2</v>
      </c>
      <c r="G208" s="21"/>
    </row>
    <row r="209" spans="1:7" ht="15" customHeight="1">
      <c r="A209" s="43"/>
      <c r="B209" s="44"/>
      <c r="C209" s="19">
        <f t="shared" ref="C209" si="11">C208</f>
        <v>8083</v>
      </c>
      <c r="D209" s="19">
        <v>4232</v>
      </c>
      <c r="E209" s="10">
        <f t="shared" si="10"/>
        <v>-3851</v>
      </c>
      <c r="F209" s="46"/>
      <c r="G209" s="22"/>
    </row>
    <row r="210" spans="1:7" ht="15" customHeight="1">
      <c r="A210" s="43" t="s">
        <v>71</v>
      </c>
      <c r="B210" s="44" t="s">
        <v>131</v>
      </c>
      <c r="C210" s="18">
        <v>0</v>
      </c>
      <c r="D210" s="18">
        <v>154</v>
      </c>
      <c r="E210" s="11">
        <f t="shared" si="10"/>
        <v>154</v>
      </c>
      <c r="F210" s="45" t="s">
        <v>2</v>
      </c>
      <c r="G210" s="21"/>
    </row>
    <row r="211" spans="1:7" ht="15" customHeight="1">
      <c r="A211" s="43"/>
      <c r="B211" s="44"/>
      <c r="C211" s="19">
        <f t="shared" ref="C211" si="12">C210</f>
        <v>0</v>
      </c>
      <c r="D211" s="19">
        <v>154</v>
      </c>
      <c r="E211" s="10">
        <f t="shared" si="10"/>
        <v>154</v>
      </c>
      <c r="F211" s="46"/>
      <c r="G211" s="22"/>
    </row>
    <row r="212" spans="1:7" ht="15" customHeight="1">
      <c r="A212" s="43" t="s">
        <v>98</v>
      </c>
      <c r="B212" s="44" t="s">
        <v>97</v>
      </c>
      <c r="C212" s="18">
        <v>519457</v>
      </c>
      <c r="D212" s="18">
        <v>531248</v>
      </c>
      <c r="E212" s="11">
        <f t="shared" si="10"/>
        <v>11791</v>
      </c>
      <c r="F212" s="45"/>
      <c r="G212" s="21"/>
    </row>
    <row r="213" spans="1:7" ht="15" customHeight="1">
      <c r="A213" s="43"/>
      <c r="B213" s="44"/>
      <c r="C213" s="19">
        <v>361459</v>
      </c>
      <c r="D213" s="19">
        <v>357844</v>
      </c>
      <c r="E213" s="10">
        <f t="shared" si="10"/>
        <v>-3615</v>
      </c>
      <c r="F213" s="46"/>
      <c r="G213" s="22"/>
    </row>
    <row r="214" spans="1:7" ht="15" customHeight="1">
      <c r="A214" s="43" t="s">
        <v>124</v>
      </c>
      <c r="B214" s="44" t="s">
        <v>97</v>
      </c>
      <c r="C214" s="18">
        <v>236784</v>
      </c>
      <c r="D214" s="18">
        <v>235315</v>
      </c>
      <c r="E214" s="11">
        <f t="shared" si="10"/>
        <v>-1469</v>
      </c>
      <c r="F214" s="45"/>
      <c r="G214" s="21"/>
    </row>
    <row r="215" spans="1:7" ht="15" customHeight="1">
      <c r="A215" s="43"/>
      <c r="B215" s="44"/>
      <c r="C215" s="19">
        <v>118392</v>
      </c>
      <c r="D215" s="19">
        <v>117657</v>
      </c>
      <c r="E215" s="10">
        <f t="shared" si="10"/>
        <v>-735</v>
      </c>
      <c r="F215" s="46"/>
      <c r="G215" s="22"/>
    </row>
    <row r="216" spans="1:7" ht="15" customHeight="1">
      <c r="A216" s="43" t="s">
        <v>145</v>
      </c>
      <c r="B216" s="44" t="s">
        <v>97</v>
      </c>
      <c r="C216" s="18">
        <v>1511193</v>
      </c>
      <c r="D216" s="18">
        <v>24552</v>
      </c>
      <c r="E216" s="11">
        <f t="shared" si="10"/>
        <v>-1486641</v>
      </c>
      <c r="F216" s="45"/>
      <c r="G216" s="21"/>
    </row>
    <row r="217" spans="1:7" ht="15" customHeight="1">
      <c r="A217" s="43"/>
      <c r="B217" s="44"/>
      <c r="C217" s="19">
        <v>1474193</v>
      </c>
      <c r="D217" s="19">
        <v>2552</v>
      </c>
      <c r="E217" s="10">
        <f t="shared" si="10"/>
        <v>-1471641</v>
      </c>
      <c r="F217" s="46"/>
      <c r="G217" s="22"/>
    </row>
    <row r="218" spans="1:7" ht="15" customHeight="1">
      <c r="A218" s="43" t="s">
        <v>99</v>
      </c>
      <c r="B218" s="44" t="s">
        <v>97</v>
      </c>
      <c r="C218" s="18">
        <v>17771</v>
      </c>
      <c r="D218" s="18">
        <v>19894</v>
      </c>
      <c r="E218" s="11">
        <f t="shared" si="10"/>
        <v>2123</v>
      </c>
      <c r="F218" s="45"/>
      <c r="G218" s="21"/>
    </row>
    <row r="219" spans="1:7" ht="15" customHeight="1">
      <c r="A219" s="43"/>
      <c r="B219" s="44"/>
      <c r="C219" s="19">
        <v>17771</v>
      </c>
      <c r="D219" s="19">
        <v>19894</v>
      </c>
      <c r="E219" s="10">
        <f t="shared" si="10"/>
        <v>2123</v>
      </c>
      <c r="F219" s="46"/>
      <c r="G219" s="22"/>
    </row>
    <row r="220" spans="1:7" ht="15" customHeight="1">
      <c r="A220" s="43" t="s">
        <v>100</v>
      </c>
      <c r="B220" s="44" t="s">
        <v>15</v>
      </c>
      <c r="C220" s="23">
        <v>711776</v>
      </c>
      <c r="D220" s="23">
        <f>667353+3062</f>
        <v>670415</v>
      </c>
      <c r="E220" s="11">
        <f t="shared" si="10"/>
        <v>-41361</v>
      </c>
      <c r="F220" s="67" t="s">
        <v>2</v>
      </c>
      <c r="G220" s="24"/>
    </row>
    <row r="221" spans="1:7" ht="15" customHeight="1">
      <c r="A221" s="43"/>
      <c r="B221" s="44"/>
      <c r="C221" s="19">
        <v>162385</v>
      </c>
      <c r="D221" s="19">
        <f>151180+3062</f>
        <v>154242</v>
      </c>
      <c r="E221" s="10">
        <f t="shared" si="10"/>
        <v>-8143</v>
      </c>
      <c r="F221" s="46"/>
      <c r="G221" s="22"/>
    </row>
    <row r="222" spans="1:7" ht="15" customHeight="1">
      <c r="A222" s="43" t="s">
        <v>78</v>
      </c>
      <c r="B222" s="44" t="s">
        <v>24</v>
      </c>
      <c r="C222" s="18">
        <v>181303</v>
      </c>
      <c r="D222" s="18">
        <f>36+51840+27185+9989+23546+145097</f>
        <v>257693</v>
      </c>
      <c r="E222" s="11">
        <f t="shared" si="10"/>
        <v>76390</v>
      </c>
      <c r="F222" s="45" t="s">
        <v>2</v>
      </c>
      <c r="G222" s="21"/>
    </row>
    <row r="223" spans="1:7" ht="15" customHeight="1">
      <c r="A223" s="43"/>
      <c r="B223" s="44"/>
      <c r="C223" s="19">
        <v>138378</v>
      </c>
      <c r="D223" s="19">
        <f>102887+55070+51027</f>
        <v>208984</v>
      </c>
      <c r="E223" s="10">
        <f t="shared" si="10"/>
        <v>70606</v>
      </c>
      <c r="F223" s="46"/>
      <c r="G223" s="22"/>
    </row>
    <row r="224" spans="1:7" ht="15" customHeight="1">
      <c r="A224" s="43" t="s">
        <v>101</v>
      </c>
      <c r="B224" s="44" t="s">
        <v>39</v>
      </c>
      <c r="C224" s="18">
        <v>86269</v>
      </c>
      <c r="D224" s="18">
        <f>180755-14102</f>
        <v>166653</v>
      </c>
      <c r="E224" s="11">
        <f t="shared" si="10"/>
        <v>80384</v>
      </c>
      <c r="F224" s="45" t="s">
        <v>2</v>
      </c>
      <c r="G224" s="21"/>
    </row>
    <row r="225" spans="1:7" ht="15" customHeight="1">
      <c r="A225" s="43"/>
      <c r="B225" s="44"/>
      <c r="C225" s="19">
        <f>56141+15659</f>
        <v>71800</v>
      </c>
      <c r="D225" s="19">
        <f>151064+15531-14102</f>
        <v>152493</v>
      </c>
      <c r="E225" s="10">
        <f t="shared" si="10"/>
        <v>80693</v>
      </c>
      <c r="F225" s="46"/>
      <c r="G225" s="22"/>
    </row>
    <row r="226" spans="1:7" ht="15" customHeight="1">
      <c r="A226" s="43" t="s">
        <v>102</v>
      </c>
      <c r="B226" s="44" t="s">
        <v>23</v>
      </c>
      <c r="C226" s="18">
        <v>4921</v>
      </c>
      <c r="D226" s="18">
        <v>3047</v>
      </c>
      <c r="E226" s="11">
        <f t="shared" si="10"/>
        <v>-1874</v>
      </c>
      <c r="F226" s="45" t="s">
        <v>2</v>
      </c>
      <c r="G226" s="21"/>
    </row>
    <row r="227" spans="1:7" ht="15" customHeight="1">
      <c r="A227" s="43"/>
      <c r="B227" s="44"/>
      <c r="C227" s="19">
        <v>3698</v>
      </c>
      <c r="D227" s="19">
        <v>1824</v>
      </c>
      <c r="E227" s="10">
        <f t="shared" si="10"/>
        <v>-1874</v>
      </c>
      <c r="F227" s="46"/>
      <c r="G227" s="22"/>
    </row>
    <row r="228" spans="1:7" ht="15" customHeight="1">
      <c r="A228" s="43" t="s">
        <v>103</v>
      </c>
      <c r="B228" s="44" t="s">
        <v>15</v>
      </c>
      <c r="C228" s="18">
        <v>7711</v>
      </c>
      <c r="D228" s="18">
        <v>7714</v>
      </c>
      <c r="E228" s="11">
        <f t="shared" si="10"/>
        <v>3</v>
      </c>
      <c r="F228" s="45" t="s">
        <v>2</v>
      </c>
      <c r="G228" s="21"/>
    </row>
    <row r="229" spans="1:7" ht="15" customHeight="1">
      <c r="A229" s="43"/>
      <c r="B229" s="44"/>
      <c r="C229" s="19">
        <v>6455</v>
      </c>
      <c r="D229" s="19">
        <v>5897</v>
      </c>
      <c r="E229" s="10">
        <f t="shared" si="10"/>
        <v>-558</v>
      </c>
      <c r="F229" s="46"/>
      <c r="G229" s="22"/>
    </row>
    <row r="230" spans="1:7" ht="15" customHeight="1">
      <c r="A230" s="43" t="s">
        <v>14</v>
      </c>
      <c r="B230" s="44" t="s">
        <v>15</v>
      </c>
      <c r="C230" s="18">
        <v>596626</v>
      </c>
      <c r="D230" s="18">
        <v>597926</v>
      </c>
      <c r="E230" s="11">
        <f t="shared" si="10"/>
        <v>1300</v>
      </c>
      <c r="F230" s="45" t="s">
        <v>2</v>
      </c>
      <c r="G230" s="21"/>
    </row>
    <row r="231" spans="1:7" ht="15" customHeight="1">
      <c r="A231" s="43"/>
      <c r="B231" s="44"/>
      <c r="C231" s="19">
        <v>131928</v>
      </c>
      <c r="D231" s="19">
        <v>150008</v>
      </c>
      <c r="E231" s="10">
        <f t="shared" si="10"/>
        <v>18080</v>
      </c>
      <c r="F231" s="46"/>
      <c r="G231" s="22"/>
    </row>
    <row r="232" spans="1:7" ht="15" customHeight="1">
      <c r="A232" s="43" t="s">
        <v>16</v>
      </c>
      <c r="B232" s="44" t="s">
        <v>15</v>
      </c>
      <c r="C232" s="18">
        <v>1273724</v>
      </c>
      <c r="D232" s="18">
        <v>1544606</v>
      </c>
      <c r="E232" s="11">
        <f t="shared" si="10"/>
        <v>270882</v>
      </c>
      <c r="F232" s="45" t="s">
        <v>2</v>
      </c>
      <c r="G232" s="21"/>
    </row>
    <row r="233" spans="1:7" ht="15" customHeight="1">
      <c r="A233" s="43"/>
      <c r="B233" s="44"/>
      <c r="C233" s="19">
        <v>1120527</v>
      </c>
      <c r="D233" s="19">
        <v>1197350</v>
      </c>
      <c r="E233" s="10">
        <f t="shared" si="10"/>
        <v>76823</v>
      </c>
      <c r="F233" s="46"/>
      <c r="G233" s="22"/>
    </row>
    <row r="234" spans="1:7" ht="15" customHeight="1">
      <c r="A234" s="43" t="s">
        <v>17</v>
      </c>
      <c r="B234" s="44" t="s">
        <v>15</v>
      </c>
      <c r="C234" s="18">
        <v>611245</v>
      </c>
      <c r="D234" s="18">
        <v>657629</v>
      </c>
      <c r="E234" s="11">
        <f t="shared" si="10"/>
        <v>46384</v>
      </c>
      <c r="F234" s="45" t="s">
        <v>2</v>
      </c>
      <c r="G234" s="21"/>
    </row>
    <row r="235" spans="1:7" ht="15" customHeight="1">
      <c r="A235" s="43"/>
      <c r="B235" s="44"/>
      <c r="C235" s="19">
        <v>164014</v>
      </c>
      <c r="D235" s="19">
        <v>165689</v>
      </c>
      <c r="E235" s="10">
        <f t="shared" si="10"/>
        <v>1675</v>
      </c>
      <c r="F235" s="46"/>
      <c r="G235" s="22"/>
    </row>
    <row r="236" spans="1:7" ht="15" customHeight="1">
      <c r="A236" s="43" t="s">
        <v>104</v>
      </c>
      <c r="B236" s="44" t="s">
        <v>105</v>
      </c>
      <c r="C236" s="18">
        <v>137071</v>
      </c>
      <c r="D236" s="18">
        <f>149159-43</f>
        <v>149116</v>
      </c>
      <c r="E236" s="11">
        <f t="shared" si="10"/>
        <v>12045</v>
      </c>
      <c r="F236" s="45" t="s">
        <v>2</v>
      </c>
      <c r="G236" s="21"/>
    </row>
    <row r="237" spans="1:7" ht="15" customHeight="1">
      <c r="A237" s="43"/>
      <c r="B237" s="44"/>
      <c r="C237" s="19">
        <v>82871</v>
      </c>
      <c r="D237" s="19">
        <f>87020-43</f>
        <v>86977</v>
      </c>
      <c r="E237" s="10">
        <f t="shared" si="10"/>
        <v>4106</v>
      </c>
      <c r="F237" s="46"/>
      <c r="G237" s="22"/>
    </row>
    <row r="238" spans="1:7" ht="15" customHeight="1">
      <c r="A238" s="43" t="s">
        <v>106</v>
      </c>
      <c r="B238" s="44" t="s">
        <v>15</v>
      </c>
      <c r="C238" s="18">
        <v>407134</v>
      </c>
      <c r="D238" s="18">
        <v>412534</v>
      </c>
      <c r="E238" s="11">
        <f t="shared" si="10"/>
        <v>5400</v>
      </c>
      <c r="F238" s="45" t="s">
        <v>2</v>
      </c>
      <c r="G238" s="21"/>
    </row>
    <row r="239" spans="1:7" ht="15" customHeight="1">
      <c r="A239" s="43"/>
      <c r="B239" s="44"/>
      <c r="C239" s="19">
        <v>398467</v>
      </c>
      <c r="D239" s="19">
        <v>403922</v>
      </c>
      <c r="E239" s="10">
        <f t="shared" si="10"/>
        <v>5455</v>
      </c>
      <c r="F239" s="46"/>
      <c r="G239" s="22"/>
    </row>
    <row r="240" spans="1:7" ht="15" customHeight="1">
      <c r="A240" s="43" t="s">
        <v>107</v>
      </c>
      <c r="B240" s="44" t="s">
        <v>15</v>
      </c>
      <c r="C240" s="18">
        <v>21945</v>
      </c>
      <c r="D240" s="18">
        <v>18597</v>
      </c>
      <c r="E240" s="11">
        <f t="shared" si="10"/>
        <v>-3348</v>
      </c>
      <c r="F240" s="45" t="s">
        <v>2</v>
      </c>
      <c r="G240" s="21"/>
    </row>
    <row r="241" spans="1:7" ht="15" customHeight="1">
      <c r="A241" s="43"/>
      <c r="B241" s="44"/>
      <c r="C241" s="19">
        <f>3625+6661</f>
        <v>10286</v>
      </c>
      <c r="D241" s="19">
        <f>14000+6661-2500</f>
        <v>18161</v>
      </c>
      <c r="E241" s="10">
        <f t="shared" si="10"/>
        <v>7875</v>
      </c>
      <c r="F241" s="46"/>
      <c r="G241" s="22"/>
    </row>
    <row r="242" spans="1:7" ht="15" customHeight="1">
      <c r="A242" s="43" t="s">
        <v>151</v>
      </c>
      <c r="B242" s="44" t="s">
        <v>134</v>
      </c>
      <c r="C242" s="18">
        <v>16163</v>
      </c>
      <c r="D242" s="18">
        <v>39375</v>
      </c>
      <c r="E242" s="11">
        <f t="shared" si="10"/>
        <v>23212</v>
      </c>
      <c r="F242" s="45" t="s">
        <v>2</v>
      </c>
      <c r="G242" s="21"/>
    </row>
    <row r="243" spans="1:7" ht="15" customHeight="1">
      <c r="A243" s="43"/>
      <c r="B243" s="44"/>
      <c r="C243" s="19">
        <v>13817</v>
      </c>
      <c r="D243" s="19">
        <v>39375</v>
      </c>
      <c r="E243" s="10">
        <f t="shared" si="10"/>
        <v>25558</v>
      </c>
      <c r="F243" s="46"/>
      <c r="G243" s="22"/>
    </row>
    <row r="244" spans="1:7" ht="15" customHeight="1">
      <c r="A244" s="43" t="s">
        <v>174</v>
      </c>
      <c r="B244" s="44" t="s">
        <v>15</v>
      </c>
      <c r="C244" s="18">
        <v>0</v>
      </c>
      <c r="D244" s="18">
        <v>10000</v>
      </c>
      <c r="E244" s="11">
        <f t="shared" ref="E244:E245" si="13">D244-C244</f>
        <v>10000</v>
      </c>
      <c r="F244" s="45" t="s">
        <v>2</v>
      </c>
      <c r="G244" s="21"/>
    </row>
    <row r="245" spans="1:7" ht="15" customHeight="1">
      <c r="A245" s="43"/>
      <c r="B245" s="44"/>
      <c r="C245" s="19">
        <v>0</v>
      </c>
      <c r="D245" s="19">
        <v>2500</v>
      </c>
      <c r="E245" s="10">
        <f t="shared" si="13"/>
        <v>2500</v>
      </c>
      <c r="F245" s="46"/>
      <c r="G245" s="22"/>
    </row>
    <row r="246" spans="1:7" ht="15" customHeight="1">
      <c r="A246" s="43" t="s">
        <v>18</v>
      </c>
      <c r="B246" s="44" t="s">
        <v>135</v>
      </c>
      <c r="C246" s="18">
        <v>498838</v>
      </c>
      <c r="D246" s="18">
        <v>565057</v>
      </c>
      <c r="E246" s="11">
        <f t="shared" si="10"/>
        <v>66219</v>
      </c>
      <c r="F246" s="45" t="s">
        <v>2</v>
      </c>
      <c r="G246" s="21"/>
    </row>
    <row r="247" spans="1:7" ht="15" customHeight="1">
      <c r="A247" s="43"/>
      <c r="B247" s="44"/>
      <c r="C247" s="19">
        <v>371222</v>
      </c>
      <c r="D247" s="19">
        <f>D246-11376-122738</f>
        <v>430943</v>
      </c>
      <c r="E247" s="10">
        <f t="shared" si="10"/>
        <v>59721</v>
      </c>
      <c r="F247" s="46"/>
      <c r="G247" s="22"/>
    </row>
    <row r="248" spans="1:7" ht="15" customHeight="1">
      <c r="A248" s="43" t="s">
        <v>19</v>
      </c>
      <c r="B248" s="44" t="s">
        <v>135</v>
      </c>
      <c r="C248" s="18">
        <v>272774</v>
      </c>
      <c r="D248" s="18">
        <f>506748+15000</f>
        <v>521748</v>
      </c>
      <c r="E248" s="11">
        <f t="shared" si="10"/>
        <v>248974</v>
      </c>
      <c r="F248" s="45" t="s">
        <v>2</v>
      </c>
      <c r="G248" s="21"/>
    </row>
    <row r="249" spans="1:7" ht="15" customHeight="1">
      <c r="A249" s="43"/>
      <c r="B249" s="44"/>
      <c r="C249" s="19">
        <v>135017</v>
      </c>
      <c r="D249" s="19">
        <f>D248-231022</f>
        <v>290726</v>
      </c>
      <c r="E249" s="10">
        <f t="shared" si="10"/>
        <v>155709</v>
      </c>
      <c r="F249" s="46"/>
      <c r="G249" s="22"/>
    </row>
    <row r="250" spans="1:7" ht="15" customHeight="1">
      <c r="A250" s="43" t="s">
        <v>20</v>
      </c>
      <c r="B250" s="44" t="s">
        <v>15</v>
      </c>
      <c r="C250" s="18">
        <v>274069498</v>
      </c>
      <c r="D250" s="18">
        <v>277861520</v>
      </c>
      <c r="E250" s="11">
        <f t="shared" si="10"/>
        <v>3792022</v>
      </c>
      <c r="F250" s="45" t="s">
        <v>2</v>
      </c>
      <c r="G250" s="21"/>
    </row>
    <row r="251" spans="1:7" ht="15" customHeight="1">
      <c r="A251" s="43"/>
      <c r="B251" s="44"/>
      <c r="C251" s="19">
        <v>67692045</v>
      </c>
      <c r="D251" s="19">
        <v>68545628</v>
      </c>
      <c r="E251" s="10">
        <f t="shared" si="10"/>
        <v>853583</v>
      </c>
      <c r="F251" s="46"/>
      <c r="G251" s="22"/>
    </row>
    <row r="252" spans="1:7" ht="15" customHeight="1">
      <c r="A252" s="43" t="s">
        <v>21</v>
      </c>
      <c r="B252" s="44" t="s">
        <v>15</v>
      </c>
      <c r="C252" s="18">
        <v>46175</v>
      </c>
      <c r="D252" s="18">
        <v>47063</v>
      </c>
      <c r="E252" s="11">
        <f t="shared" si="10"/>
        <v>888</v>
      </c>
      <c r="F252" s="45" t="s">
        <v>2</v>
      </c>
      <c r="G252" s="21"/>
    </row>
    <row r="253" spans="1:7" ht="15" customHeight="1">
      <c r="A253" s="43"/>
      <c r="B253" s="44"/>
      <c r="C253" s="19">
        <v>11544</v>
      </c>
      <c r="D253" s="19">
        <v>11766</v>
      </c>
      <c r="E253" s="10">
        <f t="shared" si="10"/>
        <v>222</v>
      </c>
      <c r="F253" s="46"/>
      <c r="G253" s="22"/>
    </row>
    <row r="254" spans="1:7" ht="15" customHeight="1">
      <c r="A254" s="43" t="s">
        <v>132</v>
      </c>
      <c r="B254" s="44" t="s">
        <v>15</v>
      </c>
      <c r="C254" s="18">
        <v>48300</v>
      </c>
      <c r="D254" s="18">
        <v>41700</v>
      </c>
      <c r="E254" s="11">
        <f t="shared" si="10"/>
        <v>-6600</v>
      </c>
      <c r="F254" s="45" t="s">
        <v>2</v>
      </c>
      <c r="G254" s="21"/>
    </row>
    <row r="255" spans="1:7" ht="15" customHeight="1">
      <c r="A255" s="43"/>
      <c r="B255" s="44"/>
      <c r="C255" s="19">
        <v>12075</v>
      </c>
      <c r="D255" s="19">
        <v>10425</v>
      </c>
      <c r="E255" s="10">
        <f t="shared" si="10"/>
        <v>-1650</v>
      </c>
      <c r="F255" s="46"/>
      <c r="G255" s="22"/>
    </row>
    <row r="256" spans="1:7" ht="15" customHeight="1">
      <c r="A256" s="43" t="s">
        <v>108</v>
      </c>
      <c r="B256" s="44" t="s">
        <v>109</v>
      </c>
      <c r="C256" s="20">
        <v>180400</v>
      </c>
      <c r="D256" s="25">
        <v>132321</v>
      </c>
      <c r="E256" s="11">
        <f t="shared" si="10"/>
        <v>-48079</v>
      </c>
      <c r="F256" s="45" t="s">
        <v>2</v>
      </c>
      <c r="G256" s="21"/>
    </row>
    <row r="257" spans="1:7" ht="15" customHeight="1">
      <c r="A257" s="43"/>
      <c r="B257" s="44"/>
      <c r="C257" s="17">
        <f>150692+933</f>
        <v>151625</v>
      </c>
      <c r="D257" s="17">
        <f>104583+764</f>
        <v>105347</v>
      </c>
      <c r="E257" s="10">
        <f t="shared" si="10"/>
        <v>-46278</v>
      </c>
      <c r="F257" s="46"/>
      <c r="G257" s="22"/>
    </row>
    <row r="258" spans="1:7" ht="22.5" customHeight="1">
      <c r="A258" s="43" t="s">
        <v>152</v>
      </c>
      <c r="B258" s="44" t="s">
        <v>109</v>
      </c>
      <c r="C258" s="20">
        <v>145109</v>
      </c>
      <c r="D258" s="25">
        <v>35096</v>
      </c>
      <c r="E258" s="11">
        <f t="shared" ref="E258:E279" si="14">D258-C258</f>
        <v>-110013</v>
      </c>
      <c r="F258" s="45" t="s">
        <v>2</v>
      </c>
      <c r="G258" s="21"/>
    </row>
    <row r="259" spans="1:7" ht="22.5" customHeight="1">
      <c r="A259" s="43"/>
      <c r="B259" s="44"/>
      <c r="C259" s="17">
        <v>145109</v>
      </c>
      <c r="D259" s="17">
        <v>35096</v>
      </c>
      <c r="E259" s="10">
        <f t="shared" si="14"/>
        <v>-110013</v>
      </c>
      <c r="F259" s="46"/>
      <c r="G259" s="22"/>
    </row>
    <row r="260" spans="1:7" ht="15" customHeight="1">
      <c r="A260" s="47" t="s">
        <v>110</v>
      </c>
      <c r="B260" s="44" t="s">
        <v>109</v>
      </c>
      <c r="C260" s="16">
        <v>160053</v>
      </c>
      <c r="D260" s="26">
        <v>155150</v>
      </c>
      <c r="E260" s="11">
        <f t="shared" si="14"/>
        <v>-4903</v>
      </c>
      <c r="F260" s="45" t="s">
        <v>2</v>
      </c>
      <c r="G260" s="21"/>
    </row>
    <row r="261" spans="1:7" ht="15" customHeight="1">
      <c r="A261" s="48"/>
      <c r="B261" s="44"/>
      <c r="C261" s="19">
        <v>0</v>
      </c>
      <c r="D261" s="19">
        <v>0</v>
      </c>
      <c r="E261" s="10">
        <f t="shared" si="14"/>
        <v>0</v>
      </c>
      <c r="F261" s="46"/>
      <c r="G261" s="22"/>
    </row>
    <row r="262" spans="1:7" ht="15" customHeight="1">
      <c r="A262" s="47" t="s">
        <v>111</v>
      </c>
      <c r="B262" s="44" t="s">
        <v>109</v>
      </c>
      <c r="C262" s="16">
        <v>587356</v>
      </c>
      <c r="D262" s="26">
        <v>491558</v>
      </c>
      <c r="E262" s="11">
        <f t="shared" si="14"/>
        <v>-95798</v>
      </c>
      <c r="F262" s="45" t="s">
        <v>2</v>
      </c>
      <c r="G262" s="21"/>
    </row>
    <row r="263" spans="1:7" ht="15" customHeight="1">
      <c r="A263" s="48"/>
      <c r="B263" s="44"/>
      <c r="C263" s="17">
        <v>41480</v>
      </c>
      <c r="D263" s="17">
        <f>491558-461776</f>
        <v>29782</v>
      </c>
      <c r="E263" s="10">
        <f t="shared" si="14"/>
        <v>-11698</v>
      </c>
      <c r="F263" s="46"/>
      <c r="G263" s="22"/>
    </row>
    <row r="264" spans="1:7" ht="15" customHeight="1">
      <c r="A264" s="47" t="s">
        <v>112</v>
      </c>
      <c r="B264" s="44" t="s">
        <v>36</v>
      </c>
      <c r="C264" s="18">
        <v>35477680</v>
      </c>
      <c r="D264" s="18">
        <v>34958432</v>
      </c>
      <c r="E264" s="11">
        <f t="shared" si="14"/>
        <v>-519248</v>
      </c>
      <c r="F264" s="45" t="s">
        <v>2</v>
      </c>
      <c r="G264" s="21"/>
    </row>
    <row r="265" spans="1:7" ht="15" customHeight="1">
      <c r="A265" s="48"/>
      <c r="B265" s="44"/>
      <c r="C265" s="19">
        <v>19354948</v>
      </c>
      <c r="D265" s="19">
        <v>18835700</v>
      </c>
      <c r="E265" s="10">
        <f t="shared" si="14"/>
        <v>-519248</v>
      </c>
      <c r="F265" s="46"/>
      <c r="G265" s="22"/>
    </row>
    <row r="266" spans="1:7" ht="15" customHeight="1">
      <c r="A266" s="47" t="s">
        <v>113</v>
      </c>
      <c r="B266" s="44" t="s">
        <v>52</v>
      </c>
      <c r="C266" s="18">
        <v>91034</v>
      </c>
      <c r="D266" s="18">
        <v>95492</v>
      </c>
      <c r="E266" s="11">
        <f t="shared" si="14"/>
        <v>4458</v>
      </c>
      <c r="F266" s="45" t="s">
        <v>2</v>
      </c>
      <c r="G266" s="21"/>
    </row>
    <row r="267" spans="1:7" ht="15" customHeight="1">
      <c r="A267" s="48"/>
      <c r="B267" s="44"/>
      <c r="C267" s="19">
        <v>91034</v>
      </c>
      <c r="D267" s="19">
        <v>95492</v>
      </c>
      <c r="E267" s="10">
        <f t="shared" si="14"/>
        <v>4458</v>
      </c>
      <c r="F267" s="46"/>
      <c r="G267" s="22"/>
    </row>
    <row r="268" spans="1:7" ht="15" customHeight="1">
      <c r="A268" s="47" t="s">
        <v>114</v>
      </c>
      <c r="B268" s="44" t="s">
        <v>80</v>
      </c>
      <c r="C268" s="18">
        <v>46579617</v>
      </c>
      <c r="D268" s="18">
        <v>49377432</v>
      </c>
      <c r="E268" s="11">
        <f t="shared" si="14"/>
        <v>2797815</v>
      </c>
      <c r="F268" s="45"/>
      <c r="G268" s="21"/>
    </row>
    <row r="269" spans="1:7" ht="15" customHeight="1">
      <c r="A269" s="48"/>
      <c r="B269" s="44"/>
      <c r="C269" s="19">
        <v>42576950</v>
      </c>
      <c r="D269" s="19">
        <v>44759370</v>
      </c>
      <c r="E269" s="10">
        <f t="shared" si="14"/>
        <v>2182420</v>
      </c>
      <c r="F269" s="46"/>
      <c r="G269" s="22"/>
    </row>
    <row r="270" spans="1:7" ht="15" customHeight="1">
      <c r="A270" s="47" t="s">
        <v>115</v>
      </c>
      <c r="B270" s="44" t="s">
        <v>36</v>
      </c>
      <c r="C270" s="18">
        <v>8748310</v>
      </c>
      <c r="D270" s="18">
        <v>9050361</v>
      </c>
      <c r="E270" s="11">
        <f t="shared" si="14"/>
        <v>302051</v>
      </c>
      <c r="F270" s="45" t="s">
        <v>2</v>
      </c>
      <c r="G270" s="21"/>
    </row>
    <row r="271" spans="1:7" ht="15" customHeight="1">
      <c r="A271" s="48"/>
      <c r="B271" s="44"/>
      <c r="C271" s="19">
        <v>2879718</v>
      </c>
      <c r="D271" s="19">
        <v>3063813</v>
      </c>
      <c r="E271" s="10">
        <f t="shared" si="14"/>
        <v>184095</v>
      </c>
      <c r="F271" s="46"/>
      <c r="G271" s="22"/>
    </row>
    <row r="272" spans="1:7" ht="15" customHeight="1">
      <c r="A272" s="47" t="s">
        <v>116</v>
      </c>
      <c r="B272" s="44" t="s">
        <v>39</v>
      </c>
      <c r="C272" s="18">
        <v>53500</v>
      </c>
      <c r="D272" s="18">
        <v>51000</v>
      </c>
      <c r="E272" s="11">
        <f t="shared" si="14"/>
        <v>-2500</v>
      </c>
      <c r="F272" s="45" t="s">
        <v>2</v>
      </c>
      <c r="G272" s="21"/>
    </row>
    <row r="273" spans="1:7" ht="15" customHeight="1">
      <c r="A273" s="48"/>
      <c r="B273" s="44"/>
      <c r="C273" s="19">
        <v>0</v>
      </c>
      <c r="D273" s="19">
        <v>0</v>
      </c>
      <c r="E273" s="10">
        <f t="shared" si="14"/>
        <v>0</v>
      </c>
      <c r="F273" s="46"/>
      <c r="G273" s="22"/>
    </row>
    <row r="274" spans="1:7" ht="15" customHeight="1">
      <c r="A274" s="47" t="s">
        <v>117</v>
      </c>
      <c r="B274" s="44" t="s">
        <v>23</v>
      </c>
      <c r="C274" s="18">
        <v>1090</v>
      </c>
      <c r="D274" s="18">
        <v>1091</v>
      </c>
      <c r="E274" s="11">
        <f t="shared" si="14"/>
        <v>1</v>
      </c>
      <c r="F274" s="45" t="s">
        <v>2</v>
      </c>
      <c r="G274" s="21"/>
    </row>
    <row r="275" spans="1:7" ht="15" customHeight="1">
      <c r="A275" s="48"/>
      <c r="B275" s="44"/>
      <c r="C275" s="19">
        <v>0</v>
      </c>
      <c r="D275" s="19">
        <v>0</v>
      </c>
      <c r="E275" s="10">
        <f t="shared" si="14"/>
        <v>0</v>
      </c>
      <c r="F275" s="46"/>
      <c r="G275" s="22"/>
    </row>
    <row r="276" spans="1:7" ht="15" customHeight="1">
      <c r="A276" s="47" t="s">
        <v>118</v>
      </c>
      <c r="B276" s="44" t="s">
        <v>52</v>
      </c>
      <c r="C276" s="18">
        <v>1177</v>
      </c>
      <c r="D276" s="18">
        <v>779</v>
      </c>
      <c r="E276" s="11">
        <f t="shared" si="14"/>
        <v>-398</v>
      </c>
      <c r="F276" s="45" t="s">
        <v>2</v>
      </c>
      <c r="G276" s="21"/>
    </row>
    <row r="277" spans="1:7" ht="15" customHeight="1">
      <c r="A277" s="48"/>
      <c r="B277" s="44"/>
      <c r="C277" s="19">
        <v>0</v>
      </c>
      <c r="D277" s="19">
        <v>0</v>
      </c>
      <c r="E277" s="10">
        <f t="shared" si="14"/>
        <v>0</v>
      </c>
      <c r="F277" s="46"/>
      <c r="G277" s="22"/>
    </row>
    <row r="278" spans="1:7" ht="15" customHeight="1">
      <c r="A278" s="47" t="s">
        <v>116</v>
      </c>
      <c r="B278" s="44" t="s">
        <v>39</v>
      </c>
      <c r="C278" s="18">
        <v>336</v>
      </c>
      <c r="D278" s="18">
        <v>279</v>
      </c>
      <c r="E278" s="11">
        <f t="shared" si="14"/>
        <v>-57</v>
      </c>
      <c r="F278" s="45" t="s">
        <v>2</v>
      </c>
      <c r="G278" s="21"/>
    </row>
    <row r="279" spans="1:7" ht="15" customHeight="1">
      <c r="A279" s="48"/>
      <c r="B279" s="44"/>
      <c r="C279" s="19">
        <v>0</v>
      </c>
      <c r="D279" s="19">
        <v>0</v>
      </c>
      <c r="E279" s="10">
        <f t="shared" si="14"/>
        <v>0</v>
      </c>
      <c r="F279" s="46"/>
      <c r="G279" s="22"/>
    </row>
    <row r="280" spans="1:7" ht="15" customHeight="1">
      <c r="A280" s="76" t="s">
        <v>175</v>
      </c>
      <c r="B280" s="77"/>
      <c r="C280" s="11">
        <f>562570688-5813315</f>
        <v>556757373</v>
      </c>
      <c r="D280" s="11">
        <f>575423703-5813315</f>
        <v>569610388</v>
      </c>
      <c r="E280" s="11">
        <f>D280-C280</f>
        <v>12853015</v>
      </c>
      <c r="F280" s="74" t="s">
        <v>3</v>
      </c>
      <c r="G280" s="12">
        <v>1013790</v>
      </c>
    </row>
    <row r="281" spans="1:7" ht="15" customHeight="1" thickBot="1">
      <c r="A281" s="78"/>
      <c r="B281" s="79"/>
      <c r="C281" s="13">
        <f>224224875-5813315</f>
        <v>218411560</v>
      </c>
      <c r="D281" s="13">
        <f>228826269-5813315</f>
        <v>223012954</v>
      </c>
      <c r="E281" s="13">
        <f>D281-C281</f>
        <v>4601394</v>
      </c>
      <c r="F281" s="75"/>
      <c r="G281" s="14">
        <v>932769</v>
      </c>
    </row>
  </sheetData>
  <mergeCells count="407">
    <mergeCell ref="F116:F117"/>
    <mergeCell ref="A108:A109"/>
    <mergeCell ref="B108:B109"/>
    <mergeCell ref="F108:F109"/>
    <mergeCell ref="A116:A117"/>
    <mergeCell ref="B116:B117"/>
    <mergeCell ref="A124:A125"/>
    <mergeCell ref="B124:B125"/>
    <mergeCell ref="F124:F125"/>
    <mergeCell ref="A118:A119"/>
    <mergeCell ref="B118:B119"/>
    <mergeCell ref="F118:F119"/>
    <mergeCell ref="A120:A121"/>
    <mergeCell ref="B120:B121"/>
    <mergeCell ref="F120:F121"/>
    <mergeCell ref="A122:A123"/>
    <mergeCell ref="B122:B123"/>
    <mergeCell ref="F122:F123"/>
    <mergeCell ref="A114:A115"/>
    <mergeCell ref="B114:B115"/>
    <mergeCell ref="F114:F115"/>
    <mergeCell ref="A128:A129"/>
    <mergeCell ref="B128:B129"/>
    <mergeCell ref="F128:F129"/>
    <mergeCell ref="A126:A127"/>
    <mergeCell ref="B126:B127"/>
    <mergeCell ref="F126:F127"/>
    <mergeCell ref="A138:A139"/>
    <mergeCell ref="B138:B139"/>
    <mergeCell ref="F138:F139"/>
    <mergeCell ref="A134:A135"/>
    <mergeCell ref="B134:B135"/>
    <mergeCell ref="F134:F135"/>
    <mergeCell ref="A136:A137"/>
    <mergeCell ref="B136:B137"/>
    <mergeCell ref="F130:F131"/>
    <mergeCell ref="A132:A133"/>
    <mergeCell ref="F136:F137"/>
    <mergeCell ref="A130:A131"/>
    <mergeCell ref="B130:B131"/>
    <mergeCell ref="F132:F133"/>
    <mergeCell ref="B132:B133"/>
    <mergeCell ref="F178:F179"/>
    <mergeCell ref="B166:B167"/>
    <mergeCell ref="A192:A193"/>
    <mergeCell ref="B192:B193"/>
    <mergeCell ref="F192:F193"/>
    <mergeCell ref="A194:A195"/>
    <mergeCell ref="B194:B195"/>
    <mergeCell ref="F194:F195"/>
    <mergeCell ref="A186:A187"/>
    <mergeCell ref="B186:B187"/>
    <mergeCell ref="F186:F187"/>
    <mergeCell ref="A190:A191"/>
    <mergeCell ref="B190:B191"/>
    <mergeCell ref="F190:F191"/>
    <mergeCell ref="A188:A189"/>
    <mergeCell ref="B188:B189"/>
    <mergeCell ref="F188:F189"/>
    <mergeCell ref="A168:A169"/>
    <mergeCell ref="B168:B169"/>
    <mergeCell ref="F168:F169"/>
    <mergeCell ref="A172:A173"/>
    <mergeCell ref="B172:B173"/>
    <mergeCell ref="F172:F173"/>
    <mergeCell ref="A170:A171"/>
    <mergeCell ref="B170:B171"/>
    <mergeCell ref="F170:F171"/>
    <mergeCell ref="A152:A153"/>
    <mergeCell ref="B152:B153"/>
    <mergeCell ref="F152:F153"/>
    <mergeCell ref="A154:A155"/>
    <mergeCell ref="B154:B155"/>
    <mergeCell ref="F154:F155"/>
    <mergeCell ref="A158:A159"/>
    <mergeCell ref="B158:B159"/>
    <mergeCell ref="F158:F159"/>
    <mergeCell ref="F166:F167"/>
    <mergeCell ref="A274:A275"/>
    <mergeCell ref="B274:B275"/>
    <mergeCell ref="F274:F275"/>
    <mergeCell ref="F280:F281"/>
    <mergeCell ref="A276:A277"/>
    <mergeCell ref="B276:B277"/>
    <mergeCell ref="F276:F277"/>
    <mergeCell ref="A278:A279"/>
    <mergeCell ref="B278:B279"/>
    <mergeCell ref="F278:F279"/>
    <mergeCell ref="A280:B281"/>
    <mergeCell ref="A268:A269"/>
    <mergeCell ref="B268:B269"/>
    <mergeCell ref="F268:F269"/>
    <mergeCell ref="A270:A271"/>
    <mergeCell ref="B270:B271"/>
    <mergeCell ref="F270:F271"/>
    <mergeCell ref="A272:A273"/>
    <mergeCell ref="B272:B273"/>
    <mergeCell ref="F272:F273"/>
    <mergeCell ref="A262:A263"/>
    <mergeCell ref="B262:B263"/>
    <mergeCell ref="F262:F263"/>
    <mergeCell ref="A264:A265"/>
    <mergeCell ref="B264:B265"/>
    <mergeCell ref="F264:F265"/>
    <mergeCell ref="A266:A267"/>
    <mergeCell ref="B266:B267"/>
    <mergeCell ref="F266:F267"/>
    <mergeCell ref="A258:A259"/>
    <mergeCell ref="B258:B259"/>
    <mergeCell ref="F258:F259"/>
    <mergeCell ref="A256:A257"/>
    <mergeCell ref="B256:B257"/>
    <mergeCell ref="F256:F257"/>
    <mergeCell ref="A260:A261"/>
    <mergeCell ref="B260:B261"/>
    <mergeCell ref="F260:F261"/>
    <mergeCell ref="A250:A251"/>
    <mergeCell ref="B250:B251"/>
    <mergeCell ref="F250:F251"/>
    <mergeCell ref="A252:A253"/>
    <mergeCell ref="B252:B253"/>
    <mergeCell ref="F252:F253"/>
    <mergeCell ref="A254:A255"/>
    <mergeCell ref="B254:B255"/>
    <mergeCell ref="F254:F255"/>
    <mergeCell ref="A246:A247"/>
    <mergeCell ref="B246:B247"/>
    <mergeCell ref="F246:F247"/>
    <mergeCell ref="A242:A243"/>
    <mergeCell ref="B242:B243"/>
    <mergeCell ref="F242:F243"/>
    <mergeCell ref="A248:A249"/>
    <mergeCell ref="B248:B249"/>
    <mergeCell ref="F248:F249"/>
    <mergeCell ref="A244:A245"/>
    <mergeCell ref="B244:B245"/>
    <mergeCell ref="F244:F245"/>
    <mergeCell ref="A236:A237"/>
    <mergeCell ref="B236:B237"/>
    <mergeCell ref="F236:F237"/>
    <mergeCell ref="A238:A239"/>
    <mergeCell ref="B238:B239"/>
    <mergeCell ref="F238:F239"/>
    <mergeCell ref="A240:A241"/>
    <mergeCell ref="B240:B241"/>
    <mergeCell ref="F240:F241"/>
    <mergeCell ref="A230:A231"/>
    <mergeCell ref="B230:B231"/>
    <mergeCell ref="F230:F231"/>
    <mergeCell ref="A232:A233"/>
    <mergeCell ref="B232:B233"/>
    <mergeCell ref="F232:F233"/>
    <mergeCell ref="A234:A235"/>
    <mergeCell ref="B234:B235"/>
    <mergeCell ref="F234:F235"/>
    <mergeCell ref="A224:A225"/>
    <mergeCell ref="B224:B225"/>
    <mergeCell ref="F224:F225"/>
    <mergeCell ref="A226:A227"/>
    <mergeCell ref="B226:B227"/>
    <mergeCell ref="F226:F227"/>
    <mergeCell ref="A228:A229"/>
    <mergeCell ref="B228:B229"/>
    <mergeCell ref="F228:F229"/>
    <mergeCell ref="A216:A217"/>
    <mergeCell ref="B216:B217"/>
    <mergeCell ref="F216:F217"/>
    <mergeCell ref="A222:A223"/>
    <mergeCell ref="B222:B223"/>
    <mergeCell ref="F222:F223"/>
    <mergeCell ref="A218:A219"/>
    <mergeCell ref="B218:B219"/>
    <mergeCell ref="F218:F219"/>
    <mergeCell ref="A220:A221"/>
    <mergeCell ref="B220:B221"/>
    <mergeCell ref="F220:F221"/>
    <mergeCell ref="A210:A211"/>
    <mergeCell ref="B210:B211"/>
    <mergeCell ref="F210:F211"/>
    <mergeCell ref="A212:A213"/>
    <mergeCell ref="B212:B213"/>
    <mergeCell ref="F212:F213"/>
    <mergeCell ref="A214:A215"/>
    <mergeCell ref="B214:B215"/>
    <mergeCell ref="F214:F215"/>
    <mergeCell ref="A204:A205"/>
    <mergeCell ref="B204:B205"/>
    <mergeCell ref="F204:F205"/>
    <mergeCell ref="A208:A209"/>
    <mergeCell ref="B208:B209"/>
    <mergeCell ref="F208:F209"/>
    <mergeCell ref="A206:A207"/>
    <mergeCell ref="B206:B207"/>
    <mergeCell ref="A196:A197"/>
    <mergeCell ref="B196:B197"/>
    <mergeCell ref="F196:F197"/>
    <mergeCell ref="A202:A203"/>
    <mergeCell ref="B202:B203"/>
    <mergeCell ref="F202:F203"/>
    <mergeCell ref="A198:A199"/>
    <mergeCell ref="B198:B199"/>
    <mergeCell ref="F198:F199"/>
    <mergeCell ref="A200:A201"/>
    <mergeCell ref="B200:B201"/>
    <mergeCell ref="F200:F201"/>
    <mergeCell ref="A100:A101"/>
    <mergeCell ref="B100:B101"/>
    <mergeCell ref="F100:F101"/>
    <mergeCell ref="A112:A113"/>
    <mergeCell ref="B112:B113"/>
    <mergeCell ref="F112:F113"/>
    <mergeCell ref="A92:A93"/>
    <mergeCell ref="B92:B93"/>
    <mergeCell ref="F92:F93"/>
    <mergeCell ref="A94:A95"/>
    <mergeCell ref="B94:B95"/>
    <mergeCell ref="F94:F95"/>
    <mergeCell ref="A110:A111"/>
    <mergeCell ref="B110:B111"/>
    <mergeCell ref="F110:F111"/>
    <mergeCell ref="A98:A99"/>
    <mergeCell ref="B98:B99"/>
    <mergeCell ref="B104:B105"/>
    <mergeCell ref="F104:F105"/>
    <mergeCell ref="A102:A103"/>
    <mergeCell ref="B102:B103"/>
    <mergeCell ref="F102:F103"/>
    <mergeCell ref="A96:A97"/>
    <mergeCell ref="B96:B97"/>
    <mergeCell ref="F96:F97"/>
    <mergeCell ref="F98:F99"/>
    <mergeCell ref="A104:A105"/>
    <mergeCell ref="A106:A107"/>
    <mergeCell ref="B106:B107"/>
    <mergeCell ref="F106:F107"/>
    <mergeCell ref="A68:A69"/>
    <mergeCell ref="B68:B69"/>
    <mergeCell ref="F68:F69"/>
    <mergeCell ref="A70:A71"/>
    <mergeCell ref="B70:B71"/>
    <mergeCell ref="F70:F71"/>
    <mergeCell ref="A84:A85"/>
    <mergeCell ref="B84:B85"/>
    <mergeCell ref="F84:F85"/>
    <mergeCell ref="A82:A83"/>
    <mergeCell ref="B82:B83"/>
    <mergeCell ref="F82:F83"/>
    <mergeCell ref="A78:A79"/>
    <mergeCell ref="B78:B79"/>
    <mergeCell ref="F78:F79"/>
    <mergeCell ref="A72:A73"/>
    <mergeCell ref="B72:B73"/>
    <mergeCell ref="F72:F73"/>
    <mergeCell ref="A62:A63"/>
    <mergeCell ref="B62:B63"/>
    <mergeCell ref="F62:F63"/>
    <mergeCell ref="A64:A65"/>
    <mergeCell ref="B64:B65"/>
    <mergeCell ref="F64:F65"/>
    <mergeCell ref="A66:A67"/>
    <mergeCell ref="B66:B67"/>
    <mergeCell ref="F66:F67"/>
    <mergeCell ref="A56:A57"/>
    <mergeCell ref="B56:B57"/>
    <mergeCell ref="F56:F57"/>
    <mergeCell ref="A58:A59"/>
    <mergeCell ref="B58:B59"/>
    <mergeCell ref="F58:F59"/>
    <mergeCell ref="A60:A61"/>
    <mergeCell ref="B60:B61"/>
    <mergeCell ref="F60:F61"/>
    <mergeCell ref="A46:A47"/>
    <mergeCell ref="B46:B47"/>
    <mergeCell ref="F46:F47"/>
    <mergeCell ref="A48:A49"/>
    <mergeCell ref="B48:B49"/>
    <mergeCell ref="F48:F49"/>
    <mergeCell ref="A54:A55"/>
    <mergeCell ref="B54:B55"/>
    <mergeCell ref="F54:F55"/>
    <mergeCell ref="A50:A51"/>
    <mergeCell ref="B50:B51"/>
    <mergeCell ref="F50:F51"/>
    <mergeCell ref="A52:A53"/>
    <mergeCell ref="B52:B53"/>
    <mergeCell ref="F52:F53"/>
    <mergeCell ref="F28:F29"/>
    <mergeCell ref="A42:A43"/>
    <mergeCell ref="B42:B43"/>
    <mergeCell ref="F42:F43"/>
    <mergeCell ref="A40:A41"/>
    <mergeCell ref="B40:B41"/>
    <mergeCell ref="F40:F41"/>
    <mergeCell ref="A44:A45"/>
    <mergeCell ref="B44:B45"/>
    <mergeCell ref="F44:F45"/>
    <mergeCell ref="A36:A37"/>
    <mergeCell ref="B36:B37"/>
    <mergeCell ref="F36:F37"/>
    <mergeCell ref="A38:A39"/>
    <mergeCell ref="B38:B39"/>
    <mergeCell ref="F38:F39"/>
    <mergeCell ref="C9:D9"/>
    <mergeCell ref="A10:A11"/>
    <mergeCell ref="B10:B11"/>
    <mergeCell ref="F10:G11"/>
    <mergeCell ref="A22:A23"/>
    <mergeCell ref="B22:B23"/>
    <mergeCell ref="F22:F23"/>
    <mergeCell ref="A24:A25"/>
    <mergeCell ref="B24:B25"/>
    <mergeCell ref="F24:F25"/>
    <mergeCell ref="A12:A13"/>
    <mergeCell ref="B12:B13"/>
    <mergeCell ref="F12:F13"/>
    <mergeCell ref="A18:A19"/>
    <mergeCell ref="B18:B19"/>
    <mergeCell ref="F18:F19"/>
    <mergeCell ref="A20:A21"/>
    <mergeCell ref="B20:B21"/>
    <mergeCell ref="F20:F21"/>
    <mergeCell ref="A14:A15"/>
    <mergeCell ref="B14:B15"/>
    <mergeCell ref="F14:F15"/>
    <mergeCell ref="A16:A17"/>
    <mergeCell ref="B16:B17"/>
    <mergeCell ref="F16:F17"/>
    <mergeCell ref="A80:A81"/>
    <mergeCell ref="B80:B81"/>
    <mergeCell ref="F80:F81"/>
    <mergeCell ref="A30:A31"/>
    <mergeCell ref="B30:B31"/>
    <mergeCell ref="F30:F31"/>
    <mergeCell ref="A34:A35"/>
    <mergeCell ref="B34:B35"/>
    <mergeCell ref="F34:F35"/>
    <mergeCell ref="A32:A33"/>
    <mergeCell ref="B32:B33"/>
    <mergeCell ref="F32:F33"/>
    <mergeCell ref="A74:A75"/>
    <mergeCell ref="B74:B75"/>
    <mergeCell ref="F74:F75"/>
    <mergeCell ref="A76:A77"/>
    <mergeCell ref="B76:B77"/>
    <mergeCell ref="F76:F77"/>
    <mergeCell ref="A26:A27"/>
    <mergeCell ref="B26:B27"/>
    <mergeCell ref="F26:F27"/>
    <mergeCell ref="A28:A29"/>
    <mergeCell ref="B28:B29"/>
    <mergeCell ref="A86:A87"/>
    <mergeCell ref="B86:B87"/>
    <mergeCell ref="F86:F87"/>
    <mergeCell ref="A88:A89"/>
    <mergeCell ref="B88:B89"/>
    <mergeCell ref="F88:F89"/>
    <mergeCell ref="A90:A91"/>
    <mergeCell ref="B90:B91"/>
    <mergeCell ref="F90:F91"/>
    <mergeCell ref="A140:A141"/>
    <mergeCell ref="B140:B141"/>
    <mergeCell ref="F140:F141"/>
    <mergeCell ref="A142:A143"/>
    <mergeCell ref="B142:B143"/>
    <mergeCell ref="F142:F143"/>
    <mergeCell ref="A182:A183"/>
    <mergeCell ref="B182:B183"/>
    <mergeCell ref="F182:F183"/>
    <mergeCell ref="A144:A145"/>
    <mergeCell ref="B144:B145"/>
    <mergeCell ref="F144:F145"/>
    <mergeCell ref="A146:A147"/>
    <mergeCell ref="B146:B147"/>
    <mergeCell ref="F146:F147"/>
    <mergeCell ref="A148:A149"/>
    <mergeCell ref="B148:B149"/>
    <mergeCell ref="F148:F149"/>
    <mergeCell ref="A150:A151"/>
    <mergeCell ref="B150:B151"/>
    <mergeCell ref="F150:F151"/>
    <mergeCell ref="A156:A157"/>
    <mergeCell ref="B156:B157"/>
    <mergeCell ref="F156:F157"/>
    <mergeCell ref="A184:A185"/>
    <mergeCell ref="B184:B185"/>
    <mergeCell ref="F184:F185"/>
    <mergeCell ref="A160:A161"/>
    <mergeCell ref="B160:B161"/>
    <mergeCell ref="F160:F161"/>
    <mergeCell ref="A174:A175"/>
    <mergeCell ref="B174:B175"/>
    <mergeCell ref="F174:F175"/>
    <mergeCell ref="A176:A177"/>
    <mergeCell ref="B176:B177"/>
    <mergeCell ref="F176:F177"/>
    <mergeCell ref="A180:A181"/>
    <mergeCell ref="B180:B181"/>
    <mergeCell ref="F180:F181"/>
    <mergeCell ref="A166:A167"/>
    <mergeCell ref="B178:B179"/>
    <mergeCell ref="A164:A165"/>
    <mergeCell ref="B164:B165"/>
    <mergeCell ref="F164:F165"/>
    <mergeCell ref="A178:A179"/>
    <mergeCell ref="A162:A163"/>
    <mergeCell ref="B162:B163"/>
    <mergeCell ref="F162:F163"/>
  </mergeCells>
  <phoneticPr fontId="3"/>
  <conditionalFormatting sqref="B104:B105 B42:B67 B70:B77 B80:B97">
    <cfRule type="cellIs" dxfId="15" priority="28" stopIfTrue="1" operator="equal">
      <formula>""</formula>
    </cfRule>
  </conditionalFormatting>
  <conditionalFormatting sqref="B104:B105 B42:B67 B70:B77 B80:B97">
    <cfRule type="cellIs" dxfId="14" priority="27" operator="equal">
      <formula>""</formula>
    </cfRule>
  </conditionalFormatting>
  <conditionalFormatting sqref="B98:B99">
    <cfRule type="cellIs" dxfId="13" priority="26" stopIfTrue="1" operator="equal">
      <formula>""</formula>
    </cfRule>
  </conditionalFormatting>
  <conditionalFormatting sqref="B98:B99">
    <cfRule type="cellIs" dxfId="12" priority="25" operator="equal">
      <formula>""</formula>
    </cfRule>
  </conditionalFormatting>
  <conditionalFormatting sqref="B108:B109">
    <cfRule type="cellIs" dxfId="11" priority="24" stopIfTrue="1" operator="equal">
      <formula>""</formula>
    </cfRule>
  </conditionalFormatting>
  <conditionalFormatting sqref="B108:B109">
    <cfRule type="cellIs" dxfId="10" priority="23" operator="equal">
      <formula>""</formula>
    </cfRule>
  </conditionalFormatting>
  <conditionalFormatting sqref="B68:B69">
    <cfRule type="cellIs" dxfId="9" priority="22" stopIfTrue="1" operator="equal">
      <formula>""</formula>
    </cfRule>
  </conditionalFormatting>
  <conditionalFormatting sqref="B68:B69">
    <cfRule type="cellIs" dxfId="8" priority="21" operator="equal">
      <formula>""</formula>
    </cfRule>
  </conditionalFormatting>
  <conditionalFormatting sqref="B118:B119">
    <cfRule type="cellIs" dxfId="7" priority="18" stopIfTrue="1" operator="equal">
      <formula>""</formula>
    </cfRule>
  </conditionalFormatting>
  <conditionalFormatting sqref="B118:B119">
    <cfRule type="cellIs" dxfId="6" priority="17" operator="equal">
      <formula>""</formula>
    </cfRule>
  </conditionalFormatting>
  <conditionalFormatting sqref="B102:B103">
    <cfRule type="cellIs" dxfId="5" priority="14" stopIfTrue="1" operator="equal">
      <formula>""</formula>
    </cfRule>
  </conditionalFormatting>
  <conditionalFormatting sqref="B102:B103">
    <cfRule type="cellIs" dxfId="4" priority="13" operator="equal">
      <formula>""</formula>
    </cfRule>
  </conditionalFormatting>
  <conditionalFormatting sqref="B78:B79">
    <cfRule type="cellIs" dxfId="3" priority="6" stopIfTrue="1" operator="equal">
      <formula>""</formula>
    </cfRule>
  </conditionalFormatting>
  <conditionalFormatting sqref="B78:B79">
    <cfRule type="cellIs" dxfId="2" priority="5" operator="equal">
      <formula>""</formula>
    </cfRule>
  </conditionalFormatting>
  <conditionalFormatting sqref="B100:B101">
    <cfRule type="cellIs" dxfId="1" priority="2" stopIfTrue="1" operator="equal">
      <formula>""</formula>
    </cfRule>
  </conditionalFormatting>
  <conditionalFormatting sqref="B100:B101">
    <cfRule type="cellIs" dxfId="0" priority="1" operator="equal">
      <formula>""</formula>
    </cfRule>
  </conditionalFormatting>
  <dataValidations count="1">
    <dataValidation type="list" allowBlank="1" showInputMessage="1" showErrorMessage="1" sqref="F214 F218 F216 F270:F281 F220:F267 F180:F212 F12:F178">
      <formula1>"　　,区ＣＭ"</formula1>
    </dataValidation>
  </dataValidations>
  <hyperlinks>
    <hyperlink ref="A12:A13" r:id="rId1" display="地域福祉推進事業"/>
    <hyperlink ref="A14:A15" r:id="rId2" display="総合的な相談支援体制の充実"/>
    <hyperlink ref="A16:A17" r:id="rId3" display="地域福祉活動支援事業"/>
    <hyperlink ref="A18:A19" r:id="rId4" display="地域における要援護者の見守りネットワーク強化事業"/>
    <hyperlink ref="A20:A21" r:id="rId5" display="権利擁護相談支援事業"/>
    <hyperlink ref="A22:A23" r:id="rId6" display="民生委員活動事業"/>
    <hyperlink ref="A24:A25" r:id="rId7" display="緊急援護資金貸付事業"/>
    <hyperlink ref="A26:A27" r:id="rId8" display="「ごみ屋敷」課題解決推進事業"/>
    <hyperlink ref="A28:A29" r:id="rId9" display="福祉事務関係職員研修等事務費"/>
    <hyperlink ref="A30:A31" r:id="rId10" display="福祉局運営費"/>
    <hyperlink ref="A32:A33" r:id="rId11" display="市有ブロック塀等の安全対策"/>
    <hyperlink ref="A34:A35" r:id="rId12" display="総合福祉（福祉五法）システム運用・保守等経費"/>
    <hyperlink ref="A36:A37" r:id="rId13" display="国民年金事務費"/>
    <hyperlink ref="A38:A39" r:id="rId14" display="保険年金システム運用・保守等経費"/>
    <hyperlink ref="A40:A41" r:id="rId15" display="保険年金システム改修等経費"/>
    <hyperlink ref="A42:A43" r:id="rId16" display="自立支援給付"/>
    <hyperlink ref="A46:A47" r:id="rId17" display="地域生活支援事業"/>
    <hyperlink ref="A48:A49" r:id="rId18" display="重度障がい者医療費助成"/>
    <hyperlink ref="A50:A51" r:id="rId19" display="障がい児措置費"/>
    <hyperlink ref="A52:A53" r:id="rId20" display="法外援護費"/>
    <hyperlink ref="A54:A55" r:id="rId21" display="障がい者リハビリテーション促進事業"/>
    <hyperlink ref="A56:A57" r:id="rId22" display="重症心身障がい者施設通所助成"/>
    <hyperlink ref="A58:A59" r:id="rId23" display="障がい者訓練等通所交通費"/>
    <hyperlink ref="A60:A61" r:id="rId24" display="難聴児補聴器給付事業"/>
    <hyperlink ref="A62:A63" r:id="rId25" display="医療的ケアを必要とする重症心身障がい児者等支援事業"/>
    <hyperlink ref="A64:A65" r:id="rId26" display="障がい児者歯科診療事業"/>
    <hyperlink ref="A66:A67" r:id="rId27" display="障がい者在宅支援事業"/>
    <hyperlink ref="A68:A69" r:id="rId28" display="発達障がい者支援事業"/>
    <hyperlink ref="A70:A71" r:id="rId29" display="障がい者就業支援事業"/>
    <hyperlink ref="A72:A73" r:id="rId30" display="身体・知的障がい者等の地下鉄等乗車料金福祉措置"/>
    <hyperlink ref="A74:A75" r:id="rId31" display="障がい者活動等推進事業"/>
    <hyperlink ref="A76:A77" r:id="rId32" display="障がい者スポーツセンター等運営費"/>
    <hyperlink ref="A80:A81" r:id="rId33" display="点字図書館運営費"/>
    <hyperlink ref="A82:A83" r:id="rId34" display="早川福祉会館運営費"/>
    <hyperlink ref="A84:A85" r:id="rId35" display="敷津浦学園運営費"/>
    <hyperlink ref="A86:A87" r:id="rId36" display="障がい者相談員設置事業"/>
    <hyperlink ref="A88:A89" r:id="rId37" display="障がい者健康診査事業"/>
    <hyperlink ref="A90:A91" r:id="rId38" display="リハビリテーションセンター運営費"/>
    <hyperlink ref="A92:A93" r:id="rId39" display="リハビリテーションセンター整備事業"/>
    <hyperlink ref="A94:A95" r:id="rId40" display="障がい福祉サービス事業者等指定・指導業務"/>
    <hyperlink ref="A96:A97" r:id="rId41" display="障がい支援区分認定事務費"/>
    <hyperlink ref="A98:A99" r:id="rId42" display="障がい者差別解消の推進"/>
    <hyperlink ref="A104:A105" r:id="rId43" display="障がい者福祉関係事務費"/>
    <hyperlink ref="A106:A107" r:id="rId44" display="障がい者グループホーム整備助成"/>
    <hyperlink ref="A108:A109" r:id="rId45" display="鉄道駅舎エレベーター等設置補助"/>
    <hyperlink ref="A110:A111" r:id="rId46" display="市有ブロック塀等の安全対策"/>
    <hyperlink ref="A116:A117" r:id="rId47" display="総合福祉（福祉五法）システム運用・保守等経費"/>
    <hyperlink ref="A118:A119" r:id="rId48" display="総合福祉（福祉五法）システム改修等経費"/>
    <hyperlink ref="A120:A121" r:id="rId49" display="保険年金システム運用・保守等経費"/>
    <hyperlink ref="A122:A123" r:id="rId50" display="保険年金システム改修等経費"/>
    <hyperlink ref="A124:A125" r:id="rId51" display="老人医療費助成"/>
    <hyperlink ref="A126:A127" r:id="rId52" display="後期高齢者医療事業負担金"/>
    <hyperlink ref="A128:A129" r:id="rId53" display="認知症高齢者支援事業"/>
    <hyperlink ref="A130:A131" r:id="rId54" display="認知症対策普及・相談・支援事業"/>
    <hyperlink ref="A132:A133" r:id="rId55" display="社会福祉研修・情報センター運営費"/>
    <hyperlink ref="A134:A135" r:id="rId56" display="高齢者在宅支援事業"/>
    <hyperlink ref="A136:A137" r:id="rId57" display="低所得者利用者負担対策事業"/>
    <hyperlink ref="A138:A139" r:id="rId58" display="暫定サービス利用者等にかかる介護支援事業"/>
    <hyperlink ref="A140:A141" r:id="rId59" display="老人保護措置費"/>
    <hyperlink ref="A142:A143" r:id="rId60" display="生活支援ハウス運営費"/>
    <hyperlink ref="A144:A145" r:id="rId61" display="日常生活支援費"/>
    <hyperlink ref="A146:A147" r:id="rId62" display="軽費老人ホームサービス提供費補助"/>
    <hyperlink ref="A148:A149" r:id="rId63" display="特別養護老人ホーム建設助成"/>
    <hyperlink ref="A150:A151" r:id="rId64" display="多床室のプライバシー確保事業"/>
    <hyperlink ref="A152:A153" r:id="rId65" display="小規模多機能型居宅介護拠点等整備助成"/>
    <hyperlink ref="A154:A155" r:id="rId66" display="施設開設準備経費等支援事業"/>
    <hyperlink ref="A156:A157" r:id="rId67" display="介護医療院転換整備助成"/>
    <hyperlink ref="A178:A179" r:id="rId68" display="老人福祉関係事務費"/>
    <hyperlink ref="A180:A181" r:id="rId69" display="市有ブロック塀等の安全対策"/>
    <hyperlink ref="A188:A189" r:id="rId70" display="総合福祉（福祉五法）システム運用・保守等経費"/>
    <hyperlink ref="A190:A191" r:id="rId71" display="総合福祉（福祉五法）システム改修等経費"/>
    <hyperlink ref="A192:A193" r:id="rId72" display="保険年金システム運用・保守等経費"/>
    <hyperlink ref="A194:A195" r:id="rId73" display="保険年金システム改修等経費"/>
    <hyperlink ref="A196:A197" r:id="rId74" display="生活困窮者自立支援事業"/>
    <hyperlink ref="A198:A199" r:id="rId75" display="生活ケアセンター事業"/>
    <hyperlink ref="A200:A201" r:id="rId76" display="自立支援センターの管理運営"/>
    <hyperlink ref="A202:A203" r:id="rId77" display="ホームレス巡回相談事業"/>
    <hyperlink ref="A204:A205" r:id="rId78" display="生活困窮者自立支援事業関係事務費"/>
    <hyperlink ref="A206:A207" r:id="rId79" display="市有ブロック塀等の安全対策"/>
    <hyperlink ref="A208:A209" r:id="rId80" display="総合福祉（福祉五法）システム運用・保守等経費"/>
    <hyperlink ref="A210:A211" r:id="rId81" display="総合福祉（福祉五法）システム改修等経費"/>
    <hyperlink ref="A212:A213" r:id="rId82" display="あいりん日雇労働者等自立支援事業"/>
    <hyperlink ref="A214:A215" r:id="rId83" display="大阪社会医療センター無料低額診療等事業補助金"/>
    <hyperlink ref="A216:A217" r:id="rId84" display="大阪社会医療センター建替整備"/>
    <hyperlink ref="A218:A219" r:id="rId85" display="環境改善関係事務費"/>
    <hyperlink ref="A220:A221" r:id="rId86" display="中国残留邦人等に対する支援事業"/>
    <hyperlink ref="A222:A223" r:id="rId87" display="社会福祉研修・情報センター運営費"/>
    <hyperlink ref="A224:A225" r:id="rId88" display="社会福祉センター運営費"/>
    <hyperlink ref="A226:A227" r:id="rId89" display="戦没者遺族等援護対策事業"/>
    <hyperlink ref="A228:A229" r:id="rId90" display="行旅死病人取扱費"/>
    <hyperlink ref="A230:A231" r:id="rId91" display="生活保護適正化推進等事業の実施"/>
    <hyperlink ref="A232:A233" r:id="rId92" display="ケースワーク業務の充実・強化"/>
    <hyperlink ref="A234:A235" r:id="rId93" display="生活保護受給者等への就労自立支援"/>
    <hyperlink ref="A236:A237" r:id="rId94" display="生活保護関係事務費・運営費"/>
    <hyperlink ref="A238:A239" r:id="rId95" display="医療扶助等運営費"/>
    <hyperlink ref="A240:A241" r:id="rId96" display="生活保護施設運営費"/>
    <hyperlink ref="A242:A243" r:id="rId97" display="市有ブロック塀等の安全対策"/>
    <hyperlink ref="A246:A247" r:id="rId98" display="総合福祉（生活保護）システム運用・保守等経費"/>
    <hyperlink ref="A248:A249" r:id="rId99" display="総合福祉（生活保護）システム改修等経費"/>
    <hyperlink ref="A250:A251" r:id="rId100" display="生活保護費"/>
    <hyperlink ref="A252:A253" r:id="rId101" display="就労自立給付金"/>
    <hyperlink ref="A254:A255" r:id="rId102" display="進学準備給付金"/>
    <hyperlink ref="A256:A257" r:id="rId103" display="弘済院内施設管理費"/>
    <hyperlink ref="A258:A259" r:id="rId104" display="弘済院の認知症医療・介護機能を継承する新病院等の整備"/>
    <hyperlink ref="A260:A261" r:id="rId105" display="弘済院第２特別養護老人ホーム運営費"/>
    <hyperlink ref="A262:A263" r:id="rId106" display="弘済院附属病院運営費"/>
    <hyperlink ref="A264:A265" r:id="rId107" display="国民健康保険事業会計繰出金"/>
    <hyperlink ref="A266:A267" r:id="rId108" display="心身障害者扶養共済事業会計繰出金"/>
    <hyperlink ref="A268:A269" r:id="rId109" display="介護保険事業会計繰出金"/>
    <hyperlink ref="A270:A271" r:id="rId110" display="後期高齢者医療事業会計繰出金"/>
    <hyperlink ref="A272:A273" r:id="rId111" display="社会福祉振興基金積立金"/>
    <hyperlink ref="A274:A275" r:id="rId112" display="社会福祉施設職員福利厚生基金積立金"/>
    <hyperlink ref="A276:A277" r:id="rId113" display="渡邊心身障害者福祉基金積立金"/>
    <hyperlink ref="A278:A279" r:id="rId114" display="社会福祉振興基金積立金"/>
    <hyperlink ref="A176:A177" r:id="rId115" display="高年齢者就業機会確保事業"/>
    <hyperlink ref="A174:A175" r:id="rId116" display="全国健康福祉祭選手団派遣事業"/>
    <hyperlink ref="A172:A173" r:id="rId117" display="高齢者福祉月間事業"/>
    <hyperlink ref="A170:A171" r:id="rId118" display="高齢者入浴利用料割引事業"/>
    <hyperlink ref="A168:A169" r:id="rId119" display="敬老優待乗車証交付事業"/>
    <hyperlink ref="A166:A167" r:id="rId120" display="老人クラブ事業"/>
    <hyperlink ref="A164:A165" r:id="rId121" display="老人福祉センター運営費"/>
    <hyperlink ref="A162:A163" r:id="rId122" display="地域介護・福祉空間整備等施設整備事業"/>
    <hyperlink ref="A158:A159" r:id="rId123" display="介護施設等の看取り環境整備助成"/>
    <hyperlink ref="A160:A161" r:id="rId124" display="介護職員の宿舎施設整備助成"/>
    <hyperlink ref="A184:A185" r:id="rId125" display="高齢者施設等の個室化改修支援事業補助"/>
    <hyperlink ref="A186:A187" r:id="rId126" display="介護施設等における簡易陰圧装置・換気設備設置等事業補助"/>
    <hyperlink ref="A114:A115" r:id="rId127" display="障がい者支援施設等の個室化改修等支援事業補助"/>
    <hyperlink ref="A112:A113" r:id="rId128" display="障がい福祉サービス継続支援事業補助"/>
    <hyperlink ref="A244:A245" r:id="rId129" display="保護施設等の衛生管理体制確保支援等事業補助"/>
    <hyperlink ref="A44:A45" r:id="rId130" display="障がい児給付"/>
    <hyperlink ref="A78:A79" r:id="rId131" display="長居障がい者スポーツセンター建替基本構想等の策定"/>
    <hyperlink ref="A100:A101" r:id="rId132" display="重度障がい者就業支援事業"/>
    <hyperlink ref="A102:A103" r:id="rId133" display="強度行動障がい者のグループホーム移行促進事業"/>
    <hyperlink ref="A182:A183" r:id="rId134" display="介護サービス継続支援事業補助"/>
  </hyperlinks>
  <pageMargins left="0.70866141732283472" right="0.70866141732283472" top="0.78740157480314965" bottom="0.59055118110236227" header="0.31496062992125984" footer="0.31496062992125984"/>
  <pageSetup paperSize="9" scale="71" orientation="portrait" r:id="rId135"/>
  <rowBreaks count="3" manualBreakCount="3">
    <brk id="79" max="6" man="1"/>
    <brk id="149" max="6" man="1"/>
    <brk id="21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予算事業一覧</vt:lpstr>
      <vt:lpstr>予算事業一覧!Print_Area</vt:lpstr>
      <vt:lpstr>予算事業一覧!Print_Titles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2020-12-17T02:59:50Z</dcterms:created>
  <dcterms:modified xsi:type="dcterms:W3CDTF">2021-01-15T01:14:21Z</dcterms:modified>
</cp:coreProperties>
</file>