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組織共用フォルダ\その他フォルダ\04計理係専用\計理係予算ライン専用\00　予算編成\令和６年度\●財政局提出用\★予算事業一覧\00 当初照会【11月末動き出し】\05 作業用\"/>
    </mc:Choice>
  </mc:AlternateContent>
  <xr:revisionPtr revIDLastSave="0" documentId="13_ncr:1_{48787AAC-57BE-4864-A369-47AAFB20C658}" xr6:coauthVersionLast="47" xr6:coauthVersionMax="47" xr10:uidLastSave="{00000000-0000-0000-0000-000000000000}"/>
  <bookViews>
    <workbookView xWindow="-120" yWindow="-120" windowWidth="20730" windowHeight="11160" xr2:uid="{675FADB7-8994-45B4-A257-9BC6EA4720A2}"/>
  </bookViews>
  <sheets>
    <sheet name="様式４【予算事業一覧】" sheetId="1" r:id="rId1"/>
  </sheets>
  <externalReferences>
    <externalReference r:id="rId2"/>
    <externalReference r:id="rId3"/>
  </externalReferences>
  <definedNames>
    <definedName name="_xlnm._FilterDatabase" localSheetId="0" hidden="1">様式４【予算事業一覧】!$H$1:$M$234</definedName>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様式４【予算事業一覧】!$A$1:$G$173</definedName>
    <definedName name="_xlnm.Print_Titles" localSheetId="0">様式４【予算事業一覧】!$6:$7</definedName>
    <definedName name="rrr">'[1]様式16（見直しチェックシート）'!$U$53:$V$53</definedName>
    <definedName name="分類">'[2]様式17(見直し一覧)'!$A$38:$A$47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0" i="1" l="1"/>
  <c r="A168" i="1"/>
  <c r="A166" i="1"/>
  <c r="A164" i="1"/>
  <c r="A162" i="1"/>
  <c r="A160" i="1"/>
  <c r="A158" i="1"/>
  <c r="A156" i="1"/>
  <c r="A154" i="1"/>
  <c r="A152" i="1"/>
  <c r="A150" i="1"/>
  <c r="A148" i="1"/>
  <c r="A146" i="1"/>
  <c r="A144" i="1"/>
  <c r="A142" i="1"/>
  <c r="A140" i="1"/>
  <c r="A138" i="1"/>
  <c r="A136" i="1"/>
  <c r="A134" i="1"/>
  <c r="A132" i="1"/>
  <c r="A130" i="1"/>
  <c r="A128" i="1"/>
  <c r="A126" i="1"/>
  <c r="A124" i="1"/>
  <c r="A122" i="1"/>
  <c r="A120" i="1"/>
  <c r="A118" i="1"/>
  <c r="A116" i="1"/>
  <c r="A114" i="1"/>
  <c r="A112" i="1"/>
  <c r="A110" i="1"/>
  <c r="A108" i="1"/>
  <c r="A106" i="1"/>
  <c r="A104" i="1"/>
  <c r="A102" i="1"/>
  <c r="A100" i="1"/>
  <c r="A98" i="1"/>
  <c r="A96" i="1"/>
  <c r="A94" i="1"/>
  <c r="A92" i="1"/>
  <c r="A90" i="1"/>
  <c r="A88" i="1"/>
  <c r="A86" i="1"/>
  <c r="A84" i="1"/>
  <c r="A82" i="1"/>
  <c r="A80" i="1"/>
  <c r="A78" i="1"/>
  <c r="A76" i="1"/>
  <c r="A74" i="1"/>
  <c r="A72" i="1"/>
  <c r="A70" i="1"/>
  <c r="A68" i="1"/>
  <c r="A66" i="1"/>
  <c r="A64" i="1"/>
  <c r="A62" i="1"/>
  <c r="A60" i="1"/>
  <c r="A58" i="1"/>
  <c r="A56" i="1"/>
  <c r="A54" i="1"/>
  <c r="A52" i="1"/>
  <c r="A50" i="1"/>
  <c r="A48" i="1"/>
  <c r="A46" i="1"/>
  <c r="A44" i="1"/>
  <c r="A42" i="1"/>
  <c r="A40" i="1"/>
  <c r="A38" i="1"/>
  <c r="A36" i="1"/>
  <c r="A34" i="1"/>
  <c r="A32" i="1"/>
  <c r="A30" i="1"/>
  <c r="A28" i="1"/>
  <c r="A26" i="1"/>
  <c r="A24" i="1"/>
  <c r="A22" i="1"/>
  <c r="A20" i="1"/>
  <c r="A18" i="1"/>
  <c r="A16" i="1"/>
  <c r="A14" i="1"/>
  <c r="A12" i="1"/>
  <c r="A10" i="1"/>
  <c r="A8" i="1"/>
  <c r="G173" i="1"/>
  <c r="E173" i="1"/>
  <c r="D173" i="1"/>
  <c r="C173" i="1"/>
  <c r="G172" i="1"/>
  <c r="E172" i="1"/>
  <c r="D172" i="1"/>
  <c r="C172" i="1"/>
</calcChain>
</file>

<file path=xl/sharedStrings.xml><?xml version="1.0" encoding="utf-8"?>
<sst xmlns="http://schemas.openxmlformats.org/spreadsheetml/2006/main" count="176" uniqueCount="39">
  <si>
    <t>（様式4）</t>
    <rPh sb="1" eb="3">
      <t>ヨウシキ</t>
    </rPh>
    <phoneticPr fontId="5"/>
  </si>
  <si>
    <t>環境局</t>
    <rPh sb="0" eb="3">
      <t>カンキョウキョク</t>
    </rPh>
    <phoneticPr fontId="7"/>
  </si>
  <si>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7"/>
  </si>
  <si>
    <t>(単位：千円)</t>
    <phoneticPr fontId="7"/>
  </si>
  <si>
    <t>事  業  名</t>
    <phoneticPr fontId="7"/>
  </si>
  <si>
    <t>担 当 課</t>
    <rPh sb="0" eb="1">
      <t>タン</t>
    </rPh>
    <rPh sb="2" eb="3">
      <t>トウ</t>
    </rPh>
    <rPh sb="4" eb="5">
      <t>カ</t>
    </rPh>
    <phoneticPr fontId="7"/>
  </si>
  <si>
    <t>5 年 度</t>
    <phoneticPr fontId="7"/>
  </si>
  <si>
    <t>6  年 度</t>
    <rPh sb="3" eb="4">
      <t>ネン</t>
    </rPh>
    <rPh sb="5" eb="6">
      <t>ド</t>
    </rPh>
    <phoneticPr fontId="5"/>
  </si>
  <si>
    <t>増  減</t>
    <rPh sb="0" eb="1">
      <t>ゾウ</t>
    </rPh>
    <rPh sb="3" eb="4">
      <t>ゲン</t>
    </rPh>
    <phoneticPr fontId="7"/>
  </si>
  <si>
    <t>備  考</t>
    <phoneticPr fontId="7"/>
  </si>
  <si>
    <t>当 初 ①</t>
    <phoneticPr fontId="7"/>
  </si>
  <si>
    <t>算 定 ②</t>
    <rPh sb="0" eb="1">
      <t>サン</t>
    </rPh>
    <rPh sb="2" eb="3">
      <t>サダム</t>
    </rPh>
    <phoneticPr fontId="7"/>
  </si>
  <si>
    <t>（② - ①）</t>
    <phoneticPr fontId="7"/>
  </si>
  <si>
    <t>総務課　他</t>
  </si>
  <si>
    <t>環境管理課</t>
  </si>
  <si>
    <t>総務課</t>
  </si>
  <si>
    <t>環境管理課　他</t>
  </si>
  <si>
    <t>区ＣＭ</t>
  </si>
  <si>
    <t>環境施策課</t>
  </si>
  <si>
    <t>　　</t>
  </si>
  <si>
    <t>環境管理課</t>
    <phoneticPr fontId="3"/>
  </si>
  <si>
    <t>環境規制課</t>
    <rPh sb="2" eb="4">
      <t>キセイ</t>
    </rPh>
    <phoneticPr fontId="3"/>
  </si>
  <si>
    <t>環境施策課　他</t>
  </si>
  <si>
    <t>企画課</t>
  </si>
  <si>
    <t>職員課　他</t>
  </si>
  <si>
    <t>職員課</t>
  </si>
  <si>
    <t>一般廃棄物指導課　他</t>
  </si>
  <si>
    <t>一般廃棄物指導課</t>
  </si>
  <si>
    <t>事業管理課　他</t>
  </si>
  <si>
    <t>事業管理課</t>
  </si>
  <si>
    <t>施設管理課　他</t>
  </si>
  <si>
    <t>施設管理課</t>
  </si>
  <si>
    <t>企画課</t>
    <rPh sb="0" eb="2">
      <t>キカク</t>
    </rPh>
    <rPh sb="2" eb="3">
      <t>カ</t>
    </rPh>
    <phoneticPr fontId="5"/>
  </si>
  <si>
    <t>家庭ごみ減量課　他</t>
  </si>
  <si>
    <t>家庭ごみ減量課</t>
  </si>
  <si>
    <t>事業管理課</t>
    <phoneticPr fontId="7"/>
  </si>
  <si>
    <t>所属計</t>
    <rPh sb="0" eb="2">
      <t>ショゾク</t>
    </rPh>
    <rPh sb="2" eb="3">
      <t>ケイ</t>
    </rPh>
    <phoneticPr fontId="3"/>
  </si>
  <si>
    <t>予算事業一覧</t>
    <rPh sb="4" eb="6">
      <t>イチラン</t>
    </rPh>
    <phoneticPr fontId="7"/>
  </si>
  <si>
    <t>会計名　　一般会計　　</t>
    <rPh sb="0" eb="2">
      <t>カイケイ</t>
    </rPh>
    <rPh sb="2" eb="3">
      <t>メイ</t>
    </rPh>
    <rPh sb="5" eb="7">
      <t>イッパン</t>
    </rPh>
    <rPh sb="7" eb="9">
      <t>カイケイ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</si>
</sst>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
    <numFmt numFmtId="178" formatCode="\(#,##0\);\(&quot;△ &quot;#,##0\)"/>
    <numFmt numFmtId="179" formatCode="0_ "/>
  </numFmts>
  <fonts count="11">
    <font>
      <sz val="11"/>
      <name val="ＭＳ Ｐゴシック"/>
      <family val="3"/>
      <charset val="128"/>
    </font>
    <font>
      <sz val="10.5"/>
      <name val="明朝体"/>
      <family val="3"/>
      <charset val="128"/>
    </font>
    <font>
      <sz val="12"/>
      <name val="ＭＳ Ｐゴシック"/>
      <family val="3"/>
      <charset val="128"/>
    </font>
    <font>
      <sz val="6"/>
      <name val="游ゴシック"/>
      <family val="2"/>
      <charset val="128"/>
      <scheme val="minor"/>
    </font>
    <font>
      <sz val="10.5"/>
      <name val="ＭＳ Ｐゴシック"/>
      <family val="3"/>
      <charset val="128"/>
    </font>
    <font>
      <sz val="6"/>
      <name val="ＭＳ Ｐゴシック"/>
      <family val="3"/>
      <charset val="128"/>
    </font>
    <font>
      <u/>
      <sz val="10.5"/>
      <name val="ＭＳ Ｐゴシック"/>
      <family val="3"/>
      <charset val="128"/>
    </font>
    <font>
      <sz val="6"/>
      <name val="明朝体"/>
      <family val="3"/>
      <charset val="128"/>
    </font>
    <font>
      <sz val="9"/>
      <name val="ＭＳ Ｐゴシック"/>
      <family val="3"/>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 fillId="0" borderId="0"/>
  </cellStyleXfs>
  <cellXfs count="57">
    <xf numFmtId="0" fontId="0" fillId="0" borderId="0" xfId="0"/>
    <xf numFmtId="0" fontId="2" fillId="0" borderId="0" xfId="1"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8" fillId="0" borderId="0" xfId="1" applyFont="1" applyAlignment="1">
      <alignment horizontal="right" vertical="center" wrapText="1"/>
    </xf>
    <xf numFmtId="0" fontId="4" fillId="0" borderId="0" xfId="1" applyFont="1" applyAlignment="1">
      <alignment horizontal="right" vertical="center"/>
    </xf>
    <xf numFmtId="0" fontId="8" fillId="0" borderId="0" xfId="1" applyFont="1" applyAlignment="1">
      <alignment horizontal="right"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xf>
    <xf numFmtId="176" fontId="4" fillId="0" borderId="12" xfId="1" applyNumberFormat="1" applyFont="1" applyBorder="1" applyAlignment="1">
      <alignment vertical="center" shrinkToFit="1"/>
    </xf>
    <xf numFmtId="0" fontId="4" fillId="0" borderId="14" xfId="0" applyFont="1" applyBorder="1" applyAlignment="1">
      <alignment vertical="center"/>
    </xf>
    <xf numFmtId="177" fontId="4" fillId="0" borderId="8" xfId="1" applyNumberFormat="1" applyFont="1" applyBorder="1" applyAlignment="1">
      <alignment vertical="center" shrinkToFit="1"/>
    </xf>
    <xf numFmtId="178" fontId="4" fillId="0" borderId="8" xfId="1" applyNumberFormat="1" applyFont="1" applyBorder="1" applyAlignment="1">
      <alignment vertical="center" shrinkToFit="1"/>
    </xf>
    <xf numFmtId="0" fontId="4" fillId="0" borderId="10" xfId="0" applyFont="1" applyBorder="1" applyAlignment="1">
      <alignment vertical="center"/>
    </xf>
    <xf numFmtId="176" fontId="4" fillId="0" borderId="0" xfId="1" applyNumberFormat="1" applyFont="1" applyAlignment="1">
      <alignment vertical="center"/>
    </xf>
    <xf numFmtId="176" fontId="4" fillId="0" borderId="15" xfId="1" applyNumberFormat="1" applyFont="1" applyBorder="1" applyAlignment="1">
      <alignment vertical="center" shrinkToFit="1"/>
    </xf>
    <xf numFmtId="176" fontId="4" fillId="0" borderId="17" xfId="1" applyNumberFormat="1" applyFont="1" applyBorder="1" applyAlignment="1">
      <alignment vertical="center" shrinkToFit="1"/>
    </xf>
    <xf numFmtId="177" fontId="4" fillId="0" borderId="10" xfId="1" applyNumberFormat="1" applyFont="1" applyBorder="1" applyAlignment="1">
      <alignment vertical="center" shrinkToFit="1"/>
    </xf>
    <xf numFmtId="0" fontId="4" fillId="0" borderId="17" xfId="0" applyFont="1" applyBorder="1" applyAlignment="1">
      <alignment vertical="center"/>
    </xf>
    <xf numFmtId="178" fontId="4" fillId="0" borderId="10" xfId="1" applyNumberFormat="1" applyFont="1" applyBorder="1" applyAlignment="1">
      <alignment vertical="center" shrinkToFit="1"/>
    </xf>
    <xf numFmtId="177" fontId="4" fillId="0" borderId="20" xfId="1" applyNumberFormat="1" applyFont="1" applyBorder="1" applyAlignment="1">
      <alignment vertical="center" shrinkToFit="1"/>
    </xf>
    <xf numFmtId="178" fontId="4" fillId="0" borderId="20" xfId="1" applyNumberFormat="1" applyFont="1" applyBorder="1" applyAlignment="1">
      <alignment vertical="center" shrinkToFit="1"/>
    </xf>
    <xf numFmtId="0" fontId="4" fillId="0" borderId="22" xfId="0" applyFont="1" applyBorder="1" applyAlignment="1">
      <alignment vertical="center"/>
    </xf>
    <xf numFmtId="176" fontId="4" fillId="0" borderId="14" xfId="1" applyNumberFormat="1" applyFont="1" applyBorder="1" applyAlignment="1">
      <alignment vertical="center" shrinkToFit="1"/>
    </xf>
    <xf numFmtId="177" fontId="4" fillId="0" borderId="22" xfId="1" applyNumberFormat="1" applyFont="1" applyBorder="1" applyAlignment="1">
      <alignment vertical="center" shrinkToFit="1"/>
    </xf>
    <xf numFmtId="0" fontId="9" fillId="0" borderId="0" xfId="1" applyFont="1" applyAlignment="1">
      <alignment vertical="center"/>
    </xf>
    <xf numFmtId="0" fontId="4" fillId="0" borderId="0" xfId="1" applyFont="1" applyAlignment="1">
      <alignment horizontal="left" vertical="center"/>
    </xf>
    <xf numFmtId="0" fontId="10" fillId="0" borderId="0" xfId="0" applyFont="1"/>
    <xf numFmtId="0" fontId="9" fillId="0" borderId="11" xfId="1" applyFont="1" applyBorder="1" applyAlignment="1">
      <alignment horizontal="left" vertical="center" wrapText="1"/>
    </xf>
    <xf numFmtId="0" fontId="9" fillId="0" borderId="7" xfId="1" applyFont="1" applyBorder="1" applyAlignment="1">
      <alignment horizontal="left" vertical="center" wrapText="1"/>
    </xf>
    <xf numFmtId="176" fontId="9" fillId="0" borderId="15" xfId="1" applyNumberFormat="1" applyFont="1" applyBorder="1" applyAlignment="1">
      <alignment horizontal="center" vertical="center" wrapText="1"/>
    </xf>
    <xf numFmtId="176" fontId="9" fillId="0" borderId="8" xfId="1" applyNumberFormat="1" applyFont="1" applyBorder="1" applyAlignment="1">
      <alignment horizontal="center" vertical="center" wrapText="1"/>
    </xf>
    <xf numFmtId="0" fontId="4" fillId="0" borderId="16" xfId="1" applyFont="1" applyBorder="1" applyAlignment="1">
      <alignment horizontal="center" vertical="center"/>
    </xf>
    <xf numFmtId="0" fontId="4" fillId="0" borderId="9" xfId="1" applyFont="1" applyBorder="1" applyAlignment="1">
      <alignment horizontal="center" vertical="center"/>
    </xf>
    <xf numFmtId="179" fontId="9" fillId="0" borderId="23" xfId="1" applyNumberFormat="1" applyFont="1" applyBorder="1" applyAlignment="1">
      <alignment horizontal="center" vertical="center"/>
    </xf>
    <xf numFmtId="179" fontId="9" fillId="0" borderId="24" xfId="1" applyNumberFormat="1" applyFont="1" applyBorder="1" applyAlignment="1">
      <alignment horizontal="center" vertical="center"/>
    </xf>
    <xf numFmtId="179" fontId="9" fillId="0" borderId="25" xfId="1" applyNumberFormat="1" applyFont="1" applyBorder="1" applyAlignment="1">
      <alignment horizontal="center" vertical="center"/>
    </xf>
    <xf numFmtId="179" fontId="9" fillId="0" borderId="26" xfId="1" applyNumberFormat="1" applyFont="1" applyBorder="1" applyAlignment="1">
      <alignment horizontal="center" vertical="center"/>
    </xf>
    <xf numFmtId="0" fontId="4" fillId="0" borderId="21" xfId="1" applyFont="1" applyBorder="1" applyAlignment="1">
      <alignment horizontal="center" vertical="center"/>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176" fontId="9" fillId="0" borderId="20" xfId="1" applyNumberFormat="1" applyFont="1" applyBorder="1" applyAlignment="1">
      <alignment horizontal="center" vertical="center" wrapText="1"/>
    </xf>
    <xf numFmtId="176" fontId="9" fillId="0" borderId="12" xfId="1" applyNumberFormat="1" applyFont="1" applyBorder="1" applyAlignment="1">
      <alignment horizontal="center" vertical="center" wrapText="1"/>
    </xf>
    <xf numFmtId="0" fontId="4" fillId="0" borderId="13" xfId="1" applyFont="1" applyBorder="1" applyAlignment="1">
      <alignment horizontal="center" vertical="center"/>
    </xf>
    <xf numFmtId="0" fontId="4" fillId="0" borderId="0" xfId="1" applyFont="1" applyAlignment="1">
      <alignment horizontal="right" vertical="center"/>
    </xf>
    <xf numFmtId="0" fontId="8" fillId="0" borderId="1" xfId="1" applyFont="1" applyBorder="1" applyAlignment="1">
      <alignment horizontal="right" vertical="center" wrapText="1"/>
    </xf>
    <xf numFmtId="0" fontId="9" fillId="0" borderId="2" xfId="1" applyFont="1" applyBorder="1" applyAlignment="1">
      <alignment horizontal="center" vertical="center"/>
    </xf>
    <xf numFmtId="0" fontId="9" fillId="0" borderId="7" xfId="1" applyFont="1" applyBorder="1" applyAlignment="1">
      <alignment horizontal="center" vertical="center"/>
    </xf>
    <xf numFmtId="0" fontId="9" fillId="0" borderId="3" xfId="1" applyFont="1" applyBorder="1" applyAlignment="1">
      <alignment horizontal="center" vertical="center" wrapText="1"/>
    </xf>
    <xf numFmtId="0" fontId="9" fillId="0" borderId="8"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cellXfs>
  <cellStyles count="2">
    <cellStyle name="標準" xfId="0" builtinId="0"/>
    <cellStyle name="標準_③予算事業別調書(目次様式)" xfId="1" xr:uid="{0E3EECEE-822A-4EC6-BA89-E02B4320EDBC}"/>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ja0002$\&#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95380-30E8-493C-9225-AEFED29626BA}">
  <sheetPr>
    <tabColor rgb="FFEAEAEA"/>
    <pageSetUpPr fitToPage="1"/>
  </sheetPr>
  <dimension ref="A1:P230"/>
  <sheetViews>
    <sheetView showGridLines="0" tabSelected="1" view="pageBreakPreview" zoomScaleNormal="100" zoomScaleSheetLayoutView="100" workbookViewId="0">
      <selection activeCell="J5" sqref="J5"/>
    </sheetView>
  </sheetViews>
  <sheetFormatPr defaultColWidth="8.625" defaultRowHeight="12.75"/>
  <cols>
    <col min="1" max="1" width="23.75" style="2" customWidth="1"/>
    <col min="2" max="2" width="17.5" style="2" customWidth="1"/>
    <col min="3" max="3" width="12.5" style="2" customWidth="1"/>
    <col min="4" max="5" width="12.5" style="3" customWidth="1"/>
    <col min="6" max="6" width="6.25" style="2" customWidth="1"/>
    <col min="7" max="7" width="9.375" style="2" customWidth="1"/>
    <col min="8" max="8" width="3.25" style="2" bestFit="1" customWidth="1"/>
    <col min="9" max="14" width="8.625" style="2" customWidth="1"/>
    <col min="15" max="15" width="12.25" style="2" bestFit="1" customWidth="1"/>
    <col min="16" max="16" width="16.875" style="2" bestFit="1" customWidth="1"/>
    <col min="17" max="196" width="8.625" style="2" customWidth="1"/>
    <col min="197" max="246" width="8.625" style="2"/>
    <col min="247" max="247" width="3.75" style="2" customWidth="1"/>
    <col min="248" max="248" width="12.5" style="2" customWidth="1"/>
    <col min="249" max="249" width="23.75" style="2" customWidth="1"/>
    <col min="250" max="250" width="17.5" style="2" customWidth="1"/>
    <col min="251" max="254" width="12.5" style="2" customWidth="1"/>
    <col min="255" max="255" width="0" style="2" hidden="1" customWidth="1"/>
    <col min="256" max="256" width="6.25" style="2" customWidth="1"/>
    <col min="257" max="257" width="9.375" style="2" customWidth="1"/>
    <col min="258" max="258" width="3.25" style="2" bestFit="1" customWidth="1"/>
    <col min="259" max="259" width="7.375" style="2" bestFit="1" customWidth="1"/>
    <col min="260" max="502" width="8.625" style="2"/>
    <col min="503" max="503" width="3.75" style="2" customWidth="1"/>
    <col min="504" max="504" width="12.5" style="2" customWidth="1"/>
    <col min="505" max="505" width="23.75" style="2" customWidth="1"/>
    <col min="506" max="506" width="17.5" style="2" customWidth="1"/>
    <col min="507" max="510" width="12.5" style="2" customWidth="1"/>
    <col min="511" max="511" width="0" style="2" hidden="1" customWidth="1"/>
    <col min="512" max="512" width="6.25" style="2" customWidth="1"/>
    <col min="513" max="513" width="9.375" style="2" customWidth="1"/>
    <col min="514" max="514" width="3.25" style="2" bestFit="1" customWidth="1"/>
    <col min="515" max="515" width="7.375" style="2" bestFit="1" customWidth="1"/>
    <col min="516" max="758" width="8.625" style="2"/>
    <col min="759" max="759" width="3.75" style="2" customWidth="1"/>
    <col min="760" max="760" width="12.5" style="2" customWidth="1"/>
    <col min="761" max="761" width="23.75" style="2" customWidth="1"/>
    <col min="762" max="762" width="17.5" style="2" customWidth="1"/>
    <col min="763" max="766" width="12.5" style="2" customWidth="1"/>
    <col min="767" max="767" width="0" style="2" hidden="1" customWidth="1"/>
    <col min="768" max="768" width="6.25" style="2" customWidth="1"/>
    <col min="769" max="769" width="9.375" style="2" customWidth="1"/>
    <col min="770" max="770" width="3.25" style="2" bestFit="1" customWidth="1"/>
    <col min="771" max="771" width="7.375" style="2" bestFit="1" customWidth="1"/>
    <col min="772" max="1014" width="8.625" style="2"/>
    <col min="1015" max="1015" width="3.75" style="2" customWidth="1"/>
    <col min="1016" max="1016" width="12.5" style="2" customWidth="1"/>
    <col min="1017" max="1017" width="23.75" style="2" customWidth="1"/>
    <col min="1018" max="1018" width="17.5" style="2" customWidth="1"/>
    <col min="1019" max="1022" width="12.5" style="2" customWidth="1"/>
    <col min="1023" max="1023" width="0" style="2" hidden="1" customWidth="1"/>
    <col min="1024" max="1024" width="6.25" style="2" customWidth="1"/>
    <col min="1025" max="1025" width="9.375" style="2" customWidth="1"/>
    <col min="1026" max="1026" width="3.25" style="2" bestFit="1" customWidth="1"/>
    <col min="1027" max="1027" width="7.375" style="2" bestFit="1" customWidth="1"/>
    <col min="1028" max="1270" width="8.625" style="2"/>
    <col min="1271" max="1271" width="3.75" style="2" customWidth="1"/>
    <col min="1272" max="1272" width="12.5" style="2" customWidth="1"/>
    <col min="1273" max="1273" width="23.75" style="2" customWidth="1"/>
    <col min="1274" max="1274" width="17.5" style="2" customWidth="1"/>
    <col min="1275" max="1278" width="12.5" style="2" customWidth="1"/>
    <col min="1279" max="1279" width="0" style="2" hidden="1" customWidth="1"/>
    <col min="1280" max="1280" width="6.25" style="2" customWidth="1"/>
    <col min="1281" max="1281" width="9.375" style="2" customWidth="1"/>
    <col min="1282" max="1282" width="3.25" style="2" bestFit="1" customWidth="1"/>
    <col min="1283" max="1283" width="7.375" style="2" bestFit="1" customWidth="1"/>
    <col min="1284" max="1526" width="8.625" style="2"/>
    <col min="1527" max="1527" width="3.75" style="2" customWidth="1"/>
    <col min="1528" max="1528" width="12.5" style="2" customWidth="1"/>
    <col min="1529" max="1529" width="23.75" style="2" customWidth="1"/>
    <col min="1530" max="1530" width="17.5" style="2" customWidth="1"/>
    <col min="1531" max="1534" width="12.5" style="2" customWidth="1"/>
    <col min="1535" max="1535" width="0" style="2" hidden="1" customWidth="1"/>
    <col min="1536" max="1536" width="6.25" style="2" customWidth="1"/>
    <col min="1537" max="1537" width="9.375" style="2" customWidth="1"/>
    <col min="1538" max="1538" width="3.25" style="2" bestFit="1" customWidth="1"/>
    <col min="1539" max="1539" width="7.375" style="2" bestFit="1" customWidth="1"/>
    <col min="1540" max="1782" width="8.625" style="2"/>
    <col min="1783" max="1783" width="3.75" style="2" customWidth="1"/>
    <col min="1784" max="1784" width="12.5" style="2" customWidth="1"/>
    <col min="1785" max="1785" width="23.75" style="2" customWidth="1"/>
    <col min="1786" max="1786" width="17.5" style="2" customWidth="1"/>
    <col min="1787" max="1790" width="12.5" style="2" customWidth="1"/>
    <col min="1791" max="1791" width="0" style="2" hidden="1" customWidth="1"/>
    <col min="1792" max="1792" width="6.25" style="2" customWidth="1"/>
    <col min="1793" max="1793" width="9.375" style="2" customWidth="1"/>
    <col min="1794" max="1794" width="3.25" style="2" bestFit="1" customWidth="1"/>
    <col min="1795" max="1795" width="7.375" style="2" bestFit="1" customWidth="1"/>
    <col min="1796" max="2038" width="8.625" style="2"/>
    <col min="2039" max="2039" width="3.75" style="2" customWidth="1"/>
    <col min="2040" max="2040" width="12.5" style="2" customWidth="1"/>
    <col min="2041" max="2041" width="23.75" style="2" customWidth="1"/>
    <col min="2042" max="2042" width="17.5" style="2" customWidth="1"/>
    <col min="2043" max="2046" width="12.5" style="2" customWidth="1"/>
    <col min="2047" max="2047" width="0" style="2" hidden="1" customWidth="1"/>
    <col min="2048" max="2048" width="6.25" style="2" customWidth="1"/>
    <col min="2049" max="2049" width="9.375" style="2" customWidth="1"/>
    <col min="2050" max="2050" width="3.25" style="2" bestFit="1" customWidth="1"/>
    <col min="2051" max="2051" width="7.375" style="2" bestFit="1" customWidth="1"/>
    <col min="2052" max="2294" width="8.625" style="2"/>
    <col min="2295" max="2295" width="3.75" style="2" customWidth="1"/>
    <col min="2296" max="2296" width="12.5" style="2" customWidth="1"/>
    <col min="2297" max="2297" width="23.75" style="2" customWidth="1"/>
    <col min="2298" max="2298" width="17.5" style="2" customWidth="1"/>
    <col min="2299" max="2302" width="12.5" style="2" customWidth="1"/>
    <col min="2303" max="2303" width="0" style="2" hidden="1" customWidth="1"/>
    <col min="2304" max="2304" width="6.25" style="2" customWidth="1"/>
    <col min="2305" max="2305" width="9.375" style="2" customWidth="1"/>
    <col min="2306" max="2306" width="3.25" style="2" bestFit="1" customWidth="1"/>
    <col min="2307" max="2307" width="7.375" style="2" bestFit="1" customWidth="1"/>
    <col min="2308" max="2550" width="8.625" style="2"/>
    <col min="2551" max="2551" width="3.75" style="2" customWidth="1"/>
    <col min="2552" max="2552" width="12.5" style="2" customWidth="1"/>
    <col min="2553" max="2553" width="23.75" style="2" customWidth="1"/>
    <col min="2554" max="2554" width="17.5" style="2" customWidth="1"/>
    <col min="2555" max="2558" width="12.5" style="2" customWidth="1"/>
    <col min="2559" max="2559" width="0" style="2" hidden="1" customWidth="1"/>
    <col min="2560" max="2560" width="6.25" style="2" customWidth="1"/>
    <col min="2561" max="2561" width="9.375" style="2" customWidth="1"/>
    <col min="2562" max="2562" width="3.25" style="2" bestFit="1" customWidth="1"/>
    <col min="2563" max="2563" width="7.375" style="2" bestFit="1" customWidth="1"/>
    <col min="2564" max="2806" width="8.625" style="2"/>
    <col min="2807" max="2807" width="3.75" style="2" customWidth="1"/>
    <col min="2808" max="2808" width="12.5" style="2" customWidth="1"/>
    <col min="2809" max="2809" width="23.75" style="2" customWidth="1"/>
    <col min="2810" max="2810" width="17.5" style="2" customWidth="1"/>
    <col min="2811" max="2814" width="12.5" style="2" customWidth="1"/>
    <col min="2815" max="2815" width="0" style="2" hidden="1" customWidth="1"/>
    <col min="2816" max="2816" width="6.25" style="2" customWidth="1"/>
    <col min="2817" max="2817" width="9.375" style="2" customWidth="1"/>
    <col min="2818" max="2818" width="3.25" style="2" bestFit="1" customWidth="1"/>
    <col min="2819" max="2819" width="7.375" style="2" bestFit="1" customWidth="1"/>
    <col min="2820" max="3062" width="8.625" style="2"/>
    <col min="3063" max="3063" width="3.75" style="2" customWidth="1"/>
    <col min="3064" max="3064" width="12.5" style="2" customWidth="1"/>
    <col min="3065" max="3065" width="23.75" style="2" customWidth="1"/>
    <col min="3066" max="3066" width="17.5" style="2" customWidth="1"/>
    <col min="3067" max="3070" width="12.5" style="2" customWidth="1"/>
    <col min="3071" max="3071" width="0" style="2" hidden="1" customWidth="1"/>
    <col min="3072" max="3072" width="6.25" style="2" customWidth="1"/>
    <col min="3073" max="3073" width="9.375" style="2" customWidth="1"/>
    <col min="3074" max="3074" width="3.25" style="2" bestFit="1" customWidth="1"/>
    <col min="3075" max="3075" width="7.375" style="2" bestFit="1" customWidth="1"/>
    <col min="3076" max="3318" width="8.625" style="2"/>
    <col min="3319" max="3319" width="3.75" style="2" customWidth="1"/>
    <col min="3320" max="3320" width="12.5" style="2" customWidth="1"/>
    <col min="3321" max="3321" width="23.75" style="2" customWidth="1"/>
    <col min="3322" max="3322" width="17.5" style="2" customWidth="1"/>
    <col min="3323" max="3326" width="12.5" style="2" customWidth="1"/>
    <col min="3327" max="3327" width="0" style="2" hidden="1" customWidth="1"/>
    <col min="3328" max="3328" width="6.25" style="2" customWidth="1"/>
    <col min="3329" max="3329" width="9.375" style="2" customWidth="1"/>
    <col min="3330" max="3330" width="3.25" style="2" bestFit="1" customWidth="1"/>
    <col min="3331" max="3331" width="7.375" style="2" bestFit="1" customWidth="1"/>
    <col min="3332" max="3574" width="8.625" style="2"/>
    <col min="3575" max="3575" width="3.75" style="2" customWidth="1"/>
    <col min="3576" max="3576" width="12.5" style="2" customWidth="1"/>
    <col min="3577" max="3577" width="23.75" style="2" customWidth="1"/>
    <col min="3578" max="3578" width="17.5" style="2" customWidth="1"/>
    <col min="3579" max="3582" width="12.5" style="2" customWidth="1"/>
    <col min="3583" max="3583" width="0" style="2" hidden="1" customWidth="1"/>
    <col min="3584" max="3584" width="6.25" style="2" customWidth="1"/>
    <col min="3585" max="3585" width="9.375" style="2" customWidth="1"/>
    <col min="3586" max="3586" width="3.25" style="2" bestFit="1" customWidth="1"/>
    <col min="3587" max="3587" width="7.375" style="2" bestFit="1" customWidth="1"/>
    <col min="3588" max="3830" width="8.625" style="2"/>
    <col min="3831" max="3831" width="3.75" style="2" customWidth="1"/>
    <col min="3832" max="3832" width="12.5" style="2" customWidth="1"/>
    <col min="3833" max="3833" width="23.75" style="2" customWidth="1"/>
    <col min="3834" max="3834" width="17.5" style="2" customWidth="1"/>
    <col min="3835" max="3838" width="12.5" style="2" customWidth="1"/>
    <col min="3839" max="3839" width="0" style="2" hidden="1" customWidth="1"/>
    <col min="3840" max="3840" width="6.25" style="2" customWidth="1"/>
    <col min="3841" max="3841" width="9.375" style="2" customWidth="1"/>
    <col min="3842" max="3842" width="3.25" style="2" bestFit="1" customWidth="1"/>
    <col min="3843" max="3843" width="7.375" style="2" bestFit="1" customWidth="1"/>
    <col min="3844" max="4086" width="8.625" style="2"/>
    <col min="4087" max="4087" width="3.75" style="2" customWidth="1"/>
    <col min="4088" max="4088" width="12.5" style="2" customWidth="1"/>
    <col min="4089" max="4089" width="23.75" style="2" customWidth="1"/>
    <col min="4090" max="4090" width="17.5" style="2" customWidth="1"/>
    <col min="4091" max="4094" width="12.5" style="2" customWidth="1"/>
    <col min="4095" max="4095" width="0" style="2" hidden="1" customWidth="1"/>
    <col min="4096" max="4096" width="6.25" style="2" customWidth="1"/>
    <col min="4097" max="4097" width="9.375" style="2" customWidth="1"/>
    <col min="4098" max="4098" width="3.25" style="2" bestFit="1" customWidth="1"/>
    <col min="4099" max="4099" width="7.375" style="2" bestFit="1" customWidth="1"/>
    <col min="4100" max="4342" width="8.625" style="2"/>
    <col min="4343" max="4343" width="3.75" style="2" customWidth="1"/>
    <col min="4344" max="4344" width="12.5" style="2" customWidth="1"/>
    <col min="4345" max="4345" width="23.75" style="2" customWidth="1"/>
    <col min="4346" max="4346" width="17.5" style="2" customWidth="1"/>
    <col min="4347" max="4350" width="12.5" style="2" customWidth="1"/>
    <col min="4351" max="4351" width="0" style="2" hidden="1" customWidth="1"/>
    <col min="4352" max="4352" width="6.25" style="2" customWidth="1"/>
    <col min="4353" max="4353" width="9.375" style="2" customWidth="1"/>
    <col min="4354" max="4354" width="3.25" style="2" bestFit="1" customWidth="1"/>
    <col min="4355" max="4355" width="7.375" style="2" bestFit="1" customWidth="1"/>
    <col min="4356" max="4598" width="8.625" style="2"/>
    <col min="4599" max="4599" width="3.75" style="2" customWidth="1"/>
    <col min="4600" max="4600" width="12.5" style="2" customWidth="1"/>
    <col min="4601" max="4601" width="23.75" style="2" customWidth="1"/>
    <col min="4602" max="4602" width="17.5" style="2" customWidth="1"/>
    <col min="4603" max="4606" width="12.5" style="2" customWidth="1"/>
    <col min="4607" max="4607" width="0" style="2" hidden="1" customWidth="1"/>
    <col min="4608" max="4608" width="6.25" style="2" customWidth="1"/>
    <col min="4609" max="4609" width="9.375" style="2" customWidth="1"/>
    <col min="4610" max="4610" width="3.25" style="2" bestFit="1" customWidth="1"/>
    <col min="4611" max="4611" width="7.375" style="2" bestFit="1" customWidth="1"/>
    <col min="4612" max="4854" width="8.625" style="2"/>
    <col min="4855" max="4855" width="3.75" style="2" customWidth="1"/>
    <col min="4856" max="4856" width="12.5" style="2" customWidth="1"/>
    <col min="4857" max="4857" width="23.75" style="2" customWidth="1"/>
    <col min="4858" max="4858" width="17.5" style="2" customWidth="1"/>
    <col min="4859" max="4862" width="12.5" style="2" customWidth="1"/>
    <col min="4863" max="4863" width="0" style="2" hidden="1" customWidth="1"/>
    <col min="4864" max="4864" width="6.25" style="2" customWidth="1"/>
    <col min="4865" max="4865" width="9.375" style="2" customWidth="1"/>
    <col min="4866" max="4866" width="3.25" style="2" bestFit="1" customWidth="1"/>
    <col min="4867" max="4867" width="7.375" style="2" bestFit="1" customWidth="1"/>
    <col min="4868" max="5110" width="8.625" style="2"/>
    <col min="5111" max="5111" width="3.75" style="2" customWidth="1"/>
    <col min="5112" max="5112" width="12.5" style="2" customWidth="1"/>
    <col min="5113" max="5113" width="23.75" style="2" customWidth="1"/>
    <col min="5114" max="5114" width="17.5" style="2" customWidth="1"/>
    <col min="5115" max="5118" width="12.5" style="2" customWidth="1"/>
    <col min="5119" max="5119" width="0" style="2" hidden="1" customWidth="1"/>
    <col min="5120" max="5120" width="6.25" style="2" customWidth="1"/>
    <col min="5121" max="5121" width="9.375" style="2" customWidth="1"/>
    <col min="5122" max="5122" width="3.25" style="2" bestFit="1" customWidth="1"/>
    <col min="5123" max="5123" width="7.375" style="2" bestFit="1" customWidth="1"/>
    <col min="5124" max="5366" width="8.625" style="2"/>
    <col min="5367" max="5367" width="3.75" style="2" customWidth="1"/>
    <col min="5368" max="5368" width="12.5" style="2" customWidth="1"/>
    <col min="5369" max="5369" width="23.75" style="2" customWidth="1"/>
    <col min="5370" max="5370" width="17.5" style="2" customWidth="1"/>
    <col min="5371" max="5374" width="12.5" style="2" customWidth="1"/>
    <col min="5375" max="5375" width="0" style="2" hidden="1" customWidth="1"/>
    <col min="5376" max="5376" width="6.25" style="2" customWidth="1"/>
    <col min="5377" max="5377" width="9.375" style="2" customWidth="1"/>
    <col min="5378" max="5378" width="3.25" style="2" bestFit="1" customWidth="1"/>
    <col min="5379" max="5379" width="7.375" style="2" bestFit="1" customWidth="1"/>
    <col min="5380" max="5622" width="8.625" style="2"/>
    <col min="5623" max="5623" width="3.75" style="2" customWidth="1"/>
    <col min="5624" max="5624" width="12.5" style="2" customWidth="1"/>
    <col min="5625" max="5625" width="23.75" style="2" customWidth="1"/>
    <col min="5626" max="5626" width="17.5" style="2" customWidth="1"/>
    <col min="5627" max="5630" width="12.5" style="2" customWidth="1"/>
    <col min="5631" max="5631" width="0" style="2" hidden="1" customWidth="1"/>
    <col min="5632" max="5632" width="6.25" style="2" customWidth="1"/>
    <col min="5633" max="5633" width="9.375" style="2" customWidth="1"/>
    <col min="5634" max="5634" width="3.25" style="2" bestFit="1" customWidth="1"/>
    <col min="5635" max="5635" width="7.375" style="2" bestFit="1" customWidth="1"/>
    <col min="5636" max="5878" width="8.625" style="2"/>
    <col min="5879" max="5879" width="3.75" style="2" customWidth="1"/>
    <col min="5880" max="5880" width="12.5" style="2" customWidth="1"/>
    <col min="5881" max="5881" width="23.75" style="2" customWidth="1"/>
    <col min="5882" max="5882" width="17.5" style="2" customWidth="1"/>
    <col min="5883" max="5886" width="12.5" style="2" customWidth="1"/>
    <col min="5887" max="5887" width="0" style="2" hidden="1" customWidth="1"/>
    <col min="5888" max="5888" width="6.25" style="2" customWidth="1"/>
    <col min="5889" max="5889" width="9.375" style="2" customWidth="1"/>
    <col min="5890" max="5890" width="3.25" style="2" bestFit="1" customWidth="1"/>
    <col min="5891" max="5891" width="7.375" style="2" bestFit="1" customWidth="1"/>
    <col min="5892" max="6134" width="8.625" style="2"/>
    <col min="6135" max="6135" width="3.75" style="2" customWidth="1"/>
    <col min="6136" max="6136" width="12.5" style="2" customWidth="1"/>
    <col min="6137" max="6137" width="23.75" style="2" customWidth="1"/>
    <col min="6138" max="6138" width="17.5" style="2" customWidth="1"/>
    <col min="6139" max="6142" width="12.5" style="2" customWidth="1"/>
    <col min="6143" max="6143" width="0" style="2" hidden="1" customWidth="1"/>
    <col min="6144" max="6144" width="6.25" style="2" customWidth="1"/>
    <col min="6145" max="6145" width="9.375" style="2" customWidth="1"/>
    <col min="6146" max="6146" width="3.25" style="2" bestFit="1" customWidth="1"/>
    <col min="6147" max="6147" width="7.375" style="2" bestFit="1" customWidth="1"/>
    <col min="6148" max="6390" width="8.625" style="2"/>
    <col min="6391" max="6391" width="3.75" style="2" customWidth="1"/>
    <col min="6392" max="6392" width="12.5" style="2" customWidth="1"/>
    <col min="6393" max="6393" width="23.75" style="2" customWidth="1"/>
    <col min="6394" max="6394" width="17.5" style="2" customWidth="1"/>
    <col min="6395" max="6398" width="12.5" style="2" customWidth="1"/>
    <col min="6399" max="6399" width="0" style="2" hidden="1" customWidth="1"/>
    <col min="6400" max="6400" width="6.25" style="2" customWidth="1"/>
    <col min="6401" max="6401" width="9.375" style="2" customWidth="1"/>
    <col min="6402" max="6402" width="3.25" style="2" bestFit="1" customWidth="1"/>
    <col min="6403" max="6403" width="7.375" style="2" bestFit="1" customWidth="1"/>
    <col min="6404" max="6646" width="8.625" style="2"/>
    <col min="6647" max="6647" width="3.75" style="2" customWidth="1"/>
    <col min="6648" max="6648" width="12.5" style="2" customWidth="1"/>
    <col min="6649" max="6649" width="23.75" style="2" customWidth="1"/>
    <col min="6650" max="6650" width="17.5" style="2" customWidth="1"/>
    <col min="6651" max="6654" width="12.5" style="2" customWidth="1"/>
    <col min="6655" max="6655" width="0" style="2" hidden="1" customWidth="1"/>
    <col min="6656" max="6656" width="6.25" style="2" customWidth="1"/>
    <col min="6657" max="6657" width="9.375" style="2" customWidth="1"/>
    <col min="6658" max="6658" width="3.25" style="2" bestFit="1" customWidth="1"/>
    <col min="6659" max="6659" width="7.375" style="2" bestFit="1" customWidth="1"/>
    <col min="6660" max="6902" width="8.625" style="2"/>
    <col min="6903" max="6903" width="3.75" style="2" customWidth="1"/>
    <col min="6904" max="6904" width="12.5" style="2" customWidth="1"/>
    <col min="6905" max="6905" width="23.75" style="2" customWidth="1"/>
    <col min="6906" max="6906" width="17.5" style="2" customWidth="1"/>
    <col min="6907" max="6910" width="12.5" style="2" customWidth="1"/>
    <col min="6911" max="6911" width="0" style="2" hidden="1" customWidth="1"/>
    <col min="6912" max="6912" width="6.25" style="2" customWidth="1"/>
    <col min="6913" max="6913" width="9.375" style="2" customWidth="1"/>
    <col min="6914" max="6914" width="3.25" style="2" bestFit="1" customWidth="1"/>
    <col min="6915" max="6915" width="7.375" style="2" bestFit="1" customWidth="1"/>
    <col min="6916" max="7158" width="8.625" style="2"/>
    <col min="7159" max="7159" width="3.75" style="2" customWidth="1"/>
    <col min="7160" max="7160" width="12.5" style="2" customWidth="1"/>
    <col min="7161" max="7161" width="23.75" style="2" customWidth="1"/>
    <col min="7162" max="7162" width="17.5" style="2" customWidth="1"/>
    <col min="7163" max="7166" width="12.5" style="2" customWidth="1"/>
    <col min="7167" max="7167" width="0" style="2" hidden="1" customWidth="1"/>
    <col min="7168" max="7168" width="6.25" style="2" customWidth="1"/>
    <col min="7169" max="7169" width="9.375" style="2" customWidth="1"/>
    <col min="7170" max="7170" width="3.25" style="2" bestFit="1" customWidth="1"/>
    <col min="7171" max="7171" width="7.375" style="2" bestFit="1" customWidth="1"/>
    <col min="7172" max="7414" width="8.625" style="2"/>
    <col min="7415" max="7415" width="3.75" style="2" customWidth="1"/>
    <col min="7416" max="7416" width="12.5" style="2" customWidth="1"/>
    <col min="7417" max="7417" width="23.75" style="2" customWidth="1"/>
    <col min="7418" max="7418" width="17.5" style="2" customWidth="1"/>
    <col min="7419" max="7422" width="12.5" style="2" customWidth="1"/>
    <col min="7423" max="7423" width="0" style="2" hidden="1" customWidth="1"/>
    <col min="7424" max="7424" width="6.25" style="2" customWidth="1"/>
    <col min="7425" max="7425" width="9.375" style="2" customWidth="1"/>
    <col min="7426" max="7426" width="3.25" style="2" bestFit="1" customWidth="1"/>
    <col min="7427" max="7427" width="7.375" style="2" bestFit="1" customWidth="1"/>
    <col min="7428" max="7670" width="8.625" style="2"/>
    <col min="7671" max="7671" width="3.75" style="2" customWidth="1"/>
    <col min="7672" max="7672" width="12.5" style="2" customWidth="1"/>
    <col min="7673" max="7673" width="23.75" style="2" customWidth="1"/>
    <col min="7674" max="7674" width="17.5" style="2" customWidth="1"/>
    <col min="7675" max="7678" width="12.5" style="2" customWidth="1"/>
    <col min="7679" max="7679" width="0" style="2" hidden="1" customWidth="1"/>
    <col min="7680" max="7680" width="6.25" style="2" customWidth="1"/>
    <col min="7681" max="7681" width="9.375" style="2" customWidth="1"/>
    <col min="7682" max="7682" width="3.25" style="2" bestFit="1" customWidth="1"/>
    <col min="7683" max="7683" width="7.375" style="2" bestFit="1" customWidth="1"/>
    <col min="7684" max="7926" width="8.625" style="2"/>
    <col min="7927" max="7927" width="3.75" style="2" customWidth="1"/>
    <col min="7928" max="7928" width="12.5" style="2" customWidth="1"/>
    <col min="7929" max="7929" width="23.75" style="2" customWidth="1"/>
    <col min="7930" max="7930" width="17.5" style="2" customWidth="1"/>
    <col min="7931" max="7934" width="12.5" style="2" customWidth="1"/>
    <col min="7935" max="7935" width="0" style="2" hidden="1" customWidth="1"/>
    <col min="7936" max="7936" width="6.25" style="2" customWidth="1"/>
    <col min="7937" max="7937" width="9.375" style="2" customWidth="1"/>
    <col min="7938" max="7938" width="3.25" style="2" bestFit="1" customWidth="1"/>
    <col min="7939" max="7939" width="7.375" style="2" bestFit="1" customWidth="1"/>
    <col min="7940" max="8182" width="8.625" style="2"/>
    <col min="8183" max="8183" width="3.75" style="2" customWidth="1"/>
    <col min="8184" max="8184" width="12.5" style="2" customWidth="1"/>
    <col min="8185" max="8185" width="23.75" style="2" customWidth="1"/>
    <col min="8186" max="8186" width="17.5" style="2" customWidth="1"/>
    <col min="8187" max="8190" width="12.5" style="2" customWidth="1"/>
    <col min="8191" max="8191" width="0" style="2" hidden="1" customWidth="1"/>
    <col min="8192" max="8192" width="6.25" style="2" customWidth="1"/>
    <col min="8193" max="8193" width="9.375" style="2" customWidth="1"/>
    <col min="8194" max="8194" width="3.25" style="2" bestFit="1" customWidth="1"/>
    <col min="8195" max="8195" width="7.375" style="2" bestFit="1" customWidth="1"/>
    <col min="8196" max="8438" width="8.625" style="2"/>
    <col min="8439" max="8439" width="3.75" style="2" customWidth="1"/>
    <col min="8440" max="8440" width="12.5" style="2" customWidth="1"/>
    <col min="8441" max="8441" width="23.75" style="2" customWidth="1"/>
    <col min="8442" max="8442" width="17.5" style="2" customWidth="1"/>
    <col min="8443" max="8446" width="12.5" style="2" customWidth="1"/>
    <col min="8447" max="8447" width="0" style="2" hidden="1" customWidth="1"/>
    <col min="8448" max="8448" width="6.25" style="2" customWidth="1"/>
    <col min="8449" max="8449" width="9.375" style="2" customWidth="1"/>
    <col min="8450" max="8450" width="3.25" style="2" bestFit="1" customWidth="1"/>
    <col min="8451" max="8451" width="7.375" style="2" bestFit="1" customWidth="1"/>
    <col min="8452" max="8694" width="8.625" style="2"/>
    <col min="8695" max="8695" width="3.75" style="2" customWidth="1"/>
    <col min="8696" max="8696" width="12.5" style="2" customWidth="1"/>
    <col min="8697" max="8697" width="23.75" style="2" customWidth="1"/>
    <col min="8698" max="8698" width="17.5" style="2" customWidth="1"/>
    <col min="8699" max="8702" width="12.5" style="2" customWidth="1"/>
    <col min="8703" max="8703" width="0" style="2" hidden="1" customWidth="1"/>
    <col min="8704" max="8704" width="6.25" style="2" customWidth="1"/>
    <col min="8705" max="8705" width="9.375" style="2" customWidth="1"/>
    <col min="8706" max="8706" width="3.25" style="2" bestFit="1" customWidth="1"/>
    <col min="8707" max="8707" width="7.375" style="2" bestFit="1" customWidth="1"/>
    <col min="8708" max="8950" width="8.625" style="2"/>
    <col min="8951" max="8951" width="3.75" style="2" customWidth="1"/>
    <col min="8952" max="8952" width="12.5" style="2" customWidth="1"/>
    <col min="8953" max="8953" width="23.75" style="2" customWidth="1"/>
    <col min="8954" max="8954" width="17.5" style="2" customWidth="1"/>
    <col min="8955" max="8958" width="12.5" style="2" customWidth="1"/>
    <col min="8959" max="8959" width="0" style="2" hidden="1" customWidth="1"/>
    <col min="8960" max="8960" width="6.25" style="2" customWidth="1"/>
    <col min="8961" max="8961" width="9.375" style="2" customWidth="1"/>
    <col min="8962" max="8962" width="3.25" style="2" bestFit="1" customWidth="1"/>
    <col min="8963" max="8963" width="7.375" style="2" bestFit="1" customWidth="1"/>
    <col min="8964" max="9206" width="8.625" style="2"/>
    <col min="9207" max="9207" width="3.75" style="2" customWidth="1"/>
    <col min="9208" max="9208" width="12.5" style="2" customWidth="1"/>
    <col min="9209" max="9209" width="23.75" style="2" customWidth="1"/>
    <col min="9210" max="9210" width="17.5" style="2" customWidth="1"/>
    <col min="9211" max="9214" width="12.5" style="2" customWidth="1"/>
    <col min="9215" max="9215" width="0" style="2" hidden="1" customWidth="1"/>
    <col min="9216" max="9216" width="6.25" style="2" customWidth="1"/>
    <col min="9217" max="9217" width="9.375" style="2" customWidth="1"/>
    <col min="9218" max="9218" width="3.25" style="2" bestFit="1" customWidth="1"/>
    <col min="9219" max="9219" width="7.375" style="2" bestFit="1" customWidth="1"/>
    <col min="9220" max="9462" width="8.625" style="2"/>
    <col min="9463" max="9463" width="3.75" style="2" customWidth="1"/>
    <col min="9464" max="9464" width="12.5" style="2" customWidth="1"/>
    <col min="9465" max="9465" width="23.75" style="2" customWidth="1"/>
    <col min="9466" max="9466" width="17.5" style="2" customWidth="1"/>
    <col min="9467" max="9470" width="12.5" style="2" customWidth="1"/>
    <col min="9471" max="9471" width="0" style="2" hidden="1" customWidth="1"/>
    <col min="9472" max="9472" width="6.25" style="2" customWidth="1"/>
    <col min="9473" max="9473" width="9.375" style="2" customWidth="1"/>
    <col min="9474" max="9474" width="3.25" style="2" bestFit="1" customWidth="1"/>
    <col min="9475" max="9475" width="7.375" style="2" bestFit="1" customWidth="1"/>
    <col min="9476" max="9718" width="8.625" style="2"/>
    <col min="9719" max="9719" width="3.75" style="2" customWidth="1"/>
    <col min="9720" max="9720" width="12.5" style="2" customWidth="1"/>
    <col min="9721" max="9721" width="23.75" style="2" customWidth="1"/>
    <col min="9722" max="9722" width="17.5" style="2" customWidth="1"/>
    <col min="9723" max="9726" width="12.5" style="2" customWidth="1"/>
    <col min="9727" max="9727" width="0" style="2" hidden="1" customWidth="1"/>
    <col min="9728" max="9728" width="6.25" style="2" customWidth="1"/>
    <col min="9729" max="9729" width="9.375" style="2" customWidth="1"/>
    <col min="9730" max="9730" width="3.25" style="2" bestFit="1" customWidth="1"/>
    <col min="9731" max="9731" width="7.375" style="2" bestFit="1" customWidth="1"/>
    <col min="9732" max="9974" width="8.625" style="2"/>
    <col min="9975" max="9975" width="3.75" style="2" customWidth="1"/>
    <col min="9976" max="9976" width="12.5" style="2" customWidth="1"/>
    <col min="9977" max="9977" width="23.75" style="2" customWidth="1"/>
    <col min="9978" max="9978" width="17.5" style="2" customWidth="1"/>
    <col min="9979" max="9982" width="12.5" style="2" customWidth="1"/>
    <col min="9983" max="9983" width="0" style="2" hidden="1" customWidth="1"/>
    <col min="9984" max="9984" width="6.25" style="2" customWidth="1"/>
    <col min="9985" max="9985" width="9.375" style="2" customWidth="1"/>
    <col min="9986" max="9986" width="3.25" style="2" bestFit="1" customWidth="1"/>
    <col min="9987" max="9987" width="7.375" style="2" bestFit="1" customWidth="1"/>
    <col min="9988" max="10230" width="8.625" style="2"/>
    <col min="10231" max="10231" width="3.75" style="2" customWidth="1"/>
    <col min="10232" max="10232" width="12.5" style="2" customWidth="1"/>
    <col min="10233" max="10233" width="23.75" style="2" customWidth="1"/>
    <col min="10234" max="10234" width="17.5" style="2" customWidth="1"/>
    <col min="10235" max="10238" width="12.5" style="2" customWidth="1"/>
    <col min="10239" max="10239" width="0" style="2" hidden="1" customWidth="1"/>
    <col min="10240" max="10240" width="6.25" style="2" customWidth="1"/>
    <col min="10241" max="10241" width="9.375" style="2" customWidth="1"/>
    <col min="10242" max="10242" width="3.25" style="2" bestFit="1" customWidth="1"/>
    <col min="10243" max="10243" width="7.375" style="2" bestFit="1" customWidth="1"/>
    <col min="10244" max="10486" width="8.625" style="2"/>
    <col min="10487" max="10487" width="3.75" style="2" customWidth="1"/>
    <col min="10488" max="10488" width="12.5" style="2" customWidth="1"/>
    <col min="10489" max="10489" width="23.75" style="2" customWidth="1"/>
    <col min="10490" max="10490" width="17.5" style="2" customWidth="1"/>
    <col min="10491" max="10494" width="12.5" style="2" customWidth="1"/>
    <col min="10495" max="10495" width="0" style="2" hidden="1" customWidth="1"/>
    <col min="10496" max="10496" width="6.25" style="2" customWidth="1"/>
    <col min="10497" max="10497" width="9.375" style="2" customWidth="1"/>
    <col min="10498" max="10498" width="3.25" style="2" bestFit="1" customWidth="1"/>
    <col min="10499" max="10499" width="7.375" style="2" bestFit="1" customWidth="1"/>
    <col min="10500" max="10742" width="8.625" style="2"/>
    <col min="10743" max="10743" width="3.75" style="2" customWidth="1"/>
    <col min="10744" max="10744" width="12.5" style="2" customWidth="1"/>
    <col min="10745" max="10745" width="23.75" style="2" customWidth="1"/>
    <col min="10746" max="10746" width="17.5" style="2" customWidth="1"/>
    <col min="10747" max="10750" width="12.5" style="2" customWidth="1"/>
    <col min="10751" max="10751" width="0" style="2" hidden="1" customWidth="1"/>
    <col min="10752" max="10752" width="6.25" style="2" customWidth="1"/>
    <col min="10753" max="10753" width="9.375" style="2" customWidth="1"/>
    <col min="10754" max="10754" width="3.25" style="2" bestFit="1" customWidth="1"/>
    <col min="10755" max="10755" width="7.375" style="2" bestFit="1" customWidth="1"/>
    <col min="10756" max="10998" width="8.625" style="2"/>
    <col min="10999" max="10999" width="3.75" style="2" customWidth="1"/>
    <col min="11000" max="11000" width="12.5" style="2" customWidth="1"/>
    <col min="11001" max="11001" width="23.75" style="2" customWidth="1"/>
    <col min="11002" max="11002" width="17.5" style="2" customWidth="1"/>
    <col min="11003" max="11006" width="12.5" style="2" customWidth="1"/>
    <col min="11007" max="11007" width="0" style="2" hidden="1" customWidth="1"/>
    <col min="11008" max="11008" width="6.25" style="2" customWidth="1"/>
    <col min="11009" max="11009" width="9.375" style="2" customWidth="1"/>
    <col min="11010" max="11010" width="3.25" style="2" bestFit="1" customWidth="1"/>
    <col min="11011" max="11011" width="7.375" style="2" bestFit="1" customWidth="1"/>
    <col min="11012" max="11254" width="8.625" style="2"/>
    <col min="11255" max="11255" width="3.75" style="2" customWidth="1"/>
    <col min="11256" max="11256" width="12.5" style="2" customWidth="1"/>
    <col min="11257" max="11257" width="23.75" style="2" customWidth="1"/>
    <col min="11258" max="11258" width="17.5" style="2" customWidth="1"/>
    <col min="11259" max="11262" width="12.5" style="2" customWidth="1"/>
    <col min="11263" max="11263" width="0" style="2" hidden="1" customWidth="1"/>
    <col min="11264" max="11264" width="6.25" style="2" customWidth="1"/>
    <col min="11265" max="11265" width="9.375" style="2" customWidth="1"/>
    <col min="11266" max="11266" width="3.25" style="2" bestFit="1" customWidth="1"/>
    <col min="11267" max="11267" width="7.375" style="2" bestFit="1" customWidth="1"/>
    <col min="11268" max="11510" width="8.625" style="2"/>
    <col min="11511" max="11511" width="3.75" style="2" customWidth="1"/>
    <col min="11512" max="11512" width="12.5" style="2" customWidth="1"/>
    <col min="11513" max="11513" width="23.75" style="2" customWidth="1"/>
    <col min="11514" max="11514" width="17.5" style="2" customWidth="1"/>
    <col min="11515" max="11518" width="12.5" style="2" customWidth="1"/>
    <col min="11519" max="11519" width="0" style="2" hidden="1" customWidth="1"/>
    <col min="11520" max="11520" width="6.25" style="2" customWidth="1"/>
    <col min="11521" max="11521" width="9.375" style="2" customWidth="1"/>
    <col min="11522" max="11522" width="3.25" style="2" bestFit="1" customWidth="1"/>
    <col min="11523" max="11523" width="7.375" style="2" bestFit="1" customWidth="1"/>
    <col min="11524" max="11766" width="8.625" style="2"/>
    <col min="11767" max="11767" width="3.75" style="2" customWidth="1"/>
    <col min="11768" max="11768" width="12.5" style="2" customWidth="1"/>
    <col min="11769" max="11769" width="23.75" style="2" customWidth="1"/>
    <col min="11770" max="11770" width="17.5" style="2" customWidth="1"/>
    <col min="11771" max="11774" width="12.5" style="2" customWidth="1"/>
    <col min="11775" max="11775" width="0" style="2" hidden="1" customWidth="1"/>
    <col min="11776" max="11776" width="6.25" style="2" customWidth="1"/>
    <col min="11777" max="11777" width="9.375" style="2" customWidth="1"/>
    <col min="11778" max="11778" width="3.25" style="2" bestFit="1" customWidth="1"/>
    <col min="11779" max="11779" width="7.375" style="2" bestFit="1" customWidth="1"/>
    <col min="11780" max="12022" width="8.625" style="2"/>
    <col min="12023" max="12023" width="3.75" style="2" customWidth="1"/>
    <col min="12024" max="12024" width="12.5" style="2" customWidth="1"/>
    <col min="12025" max="12025" width="23.75" style="2" customWidth="1"/>
    <col min="12026" max="12026" width="17.5" style="2" customWidth="1"/>
    <col min="12027" max="12030" width="12.5" style="2" customWidth="1"/>
    <col min="12031" max="12031" width="0" style="2" hidden="1" customWidth="1"/>
    <col min="12032" max="12032" width="6.25" style="2" customWidth="1"/>
    <col min="12033" max="12033" width="9.375" style="2" customWidth="1"/>
    <col min="12034" max="12034" width="3.25" style="2" bestFit="1" customWidth="1"/>
    <col min="12035" max="12035" width="7.375" style="2" bestFit="1" customWidth="1"/>
    <col min="12036" max="12278" width="8.625" style="2"/>
    <col min="12279" max="12279" width="3.75" style="2" customWidth="1"/>
    <col min="12280" max="12280" width="12.5" style="2" customWidth="1"/>
    <col min="12281" max="12281" width="23.75" style="2" customWidth="1"/>
    <col min="12282" max="12282" width="17.5" style="2" customWidth="1"/>
    <col min="12283" max="12286" width="12.5" style="2" customWidth="1"/>
    <col min="12287" max="12287" width="0" style="2" hidden="1" customWidth="1"/>
    <col min="12288" max="12288" width="6.25" style="2" customWidth="1"/>
    <col min="12289" max="12289" width="9.375" style="2" customWidth="1"/>
    <col min="12290" max="12290" width="3.25" style="2" bestFit="1" customWidth="1"/>
    <col min="12291" max="12291" width="7.375" style="2" bestFit="1" customWidth="1"/>
    <col min="12292" max="12534" width="8.625" style="2"/>
    <col min="12535" max="12535" width="3.75" style="2" customWidth="1"/>
    <col min="12536" max="12536" width="12.5" style="2" customWidth="1"/>
    <col min="12537" max="12537" width="23.75" style="2" customWidth="1"/>
    <col min="12538" max="12538" width="17.5" style="2" customWidth="1"/>
    <col min="12539" max="12542" width="12.5" style="2" customWidth="1"/>
    <col min="12543" max="12543" width="0" style="2" hidden="1" customWidth="1"/>
    <col min="12544" max="12544" width="6.25" style="2" customWidth="1"/>
    <col min="12545" max="12545" width="9.375" style="2" customWidth="1"/>
    <col min="12546" max="12546" width="3.25" style="2" bestFit="1" customWidth="1"/>
    <col min="12547" max="12547" width="7.375" style="2" bestFit="1" customWidth="1"/>
    <col min="12548" max="12790" width="8.625" style="2"/>
    <col min="12791" max="12791" width="3.75" style="2" customWidth="1"/>
    <col min="12792" max="12792" width="12.5" style="2" customWidth="1"/>
    <col min="12793" max="12793" width="23.75" style="2" customWidth="1"/>
    <col min="12794" max="12794" width="17.5" style="2" customWidth="1"/>
    <col min="12795" max="12798" width="12.5" style="2" customWidth="1"/>
    <col min="12799" max="12799" width="0" style="2" hidden="1" customWidth="1"/>
    <col min="12800" max="12800" width="6.25" style="2" customWidth="1"/>
    <col min="12801" max="12801" width="9.375" style="2" customWidth="1"/>
    <col min="12802" max="12802" width="3.25" style="2" bestFit="1" customWidth="1"/>
    <col min="12803" max="12803" width="7.375" style="2" bestFit="1" customWidth="1"/>
    <col min="12804" max="13046" width="8.625" style="2"/>
    <col min="13047" max="13047" width="3.75" style="2" customWidth="1"/>
    <col min="13048" max="13048" width="12.5" style="2" customWidth="1"/>
    <col min="13049" max="13049" width="23.75" style="2" customWidth="1"/>
    <col min="13050" max="13050" width="17.5" style="2" customWidth="1"/>
    <col min="13051" max="13054" width="12.5" style="2" customWidth="1"/>
    <col min="13055" max="13055" width="0" style="2" hidden="1" customWidth="1"/>
    <col min="13056" max="13056" width="6.25" style="2" customWidth="1"/>
    <col min="13057" max="13057" width="9.375" style="2" customWidth="1"/>
    <col min="13058" max="13058" width="3.25" style="2" bestFit="1" customWidth="1"/>
    <col min="13059" max="13059" width="7.375" style="2" bestFit="1" customWidth="1"/>
    <col min="13060" max="13302" width="8.625" style="2"/>
    <col min="13303" max="13303" width="3.75" style="2" customWidth="1"/>
    <col min="13304" max="13304" width="12.5" style="2" customWidth="1"/>
    <col min="13305" max="13305" width="23.75" style="2" customWidth="1"/>
    <col min="13306" max="13306" width="17.5" style="2" customWidth="1"/>
    <col min="13307" max="13310" width="12.5" style="2" customWidth="1"/>
    <col min="13311" max="13311" width="0" style="2" hidden="1" customWidth="1"/>
    <col min="13312" max="13312" width="6.25" style="2" customWidth="1"/>
    <col min="13313" max="13313" width="9.375" style="2" customWidth="1"/>
    <col min="13314" max="13314" width="3.25" style="2" bestFit="1" customWidth="1"/>
    <col min="13315" max="13315" width="7.375" style="2" bestFit="1" customWidth="1"/>
    <col min="13316" max="13558" width="8.625" style="2"/>
    <col min="13559" max="13559" width="3.75" style="2" customWidth="1"/>
    <col min="13560" max="13560" width="12.5" style="2" customWidth="1"/>
    <col min="13561" max="13561" width="23.75" style="2" customWidth="1"/>
    <col min="13562" max="13562" width="17.5" style="2" customWidth="1"/>
    <col min="13563" max="13566" width="12.5" style="2" customWidth="1"/>
    <col min="13567" max="13567" width="0" style="2" hidden="1" customWidth="1"/>
    <col min="13568" max="13568" width="6.25" style="2" customWidth="1"/>
    <col min="13569" max="13569" width="9.375" style="2" customWidth="1"/>
    <col min="13570" max="13570" width="3.25" style="2" bestFit="1" customWidth="1"/>
    <col min="13571" max="13571" width="7.375" style="2" bestFit="1" customWidth="1"/>
    <col min="13572" max="13814" width="8.625" style="2"/>
    <col min="13815" max="13815" width="3.75" style="2" customWidth="1"/>
    <col min="13816" max="13816" width="12.5" style="2" customWidth="1"/>
    <col min="13817" max="13817" width="23.75" style="2" customWidth="1"/>
    <col min="13818" max="13818" width="17.5" style="2" customWidth="1"/>
    <col min="13819" max="13822" width="12.5" style="2" customWidth="1"/>
    <col min="13823" max="13823" width="0" style="2" hidden="1" customWidth="1"/>
    <col min="13824" max="13824" width="6.25" style="2" customWidth="1"/>
    <col min="13825" max="13825" width="9.375" style="2" customWidth="1"/>
    <col min="13826" max="13826" width="3.25" style="2" bestFit="1" customWidth="1"/>
    <col min="13827" max="13827" width="7.375" style="2" bestFit="1" customWidth="1"/>
    <col min="13828" max="14070" width="8.625" style="2"/>
    <col min="14071" max="14071" width="3.75" style="2" customWidth="1"/>
    <col min="14072" max="14072" width="12.5" style="2" customWidth="1"/>
    <col min="14073" max="14073" width="23.75" style="2" customWidth="1"/>
    <col min="14074" max="14074" width="17.5" style="2" customWidth="1"/>
    <col min="14075" max="14078" width="12.5" style="2" customWidth="1"/>
    <col min="14079" max="14079" width="0" style="2" hidden="1" customWidth="1"/>
    <col min="14080" max="14080" width="6.25" style="2" customWidth="1"/>
    <col min="14081" max="14081" width="9.375" style="2" customWidth="1"/>
    <col min="14082" max="14082" width="3.25" style="2" bestFit="1" customWidth="1"/>
    <col min="14083" max="14083" width="7.375" style="2" bestFit="1" customWidth="1"/>
    <col min="14084" max="14326" width="8.625" style="2"/>
    <col min="14327" max="14327" width="3.75" style="2" customWidth="1"/>
    <col min="14328" max="14328" width="12.5" style="2" customWidth="1"/>
    <col min="14329" max="14329" width="23.75" style="2" customWidth="1"/>
    <col min="14330" max="14330" width="17.5" style="2" customWidth="1"/>
    <col min="14331" max="14334" width="12.5" style="2" customWidth="1"/>
    <col min="14335" max="14335" width="0" style="2" hidden="1" customWidth="1"/>
    <col min="14336" max="14336" width="6.25" style="2" customWidth="1"/>
    <col min="14337" max="14337" width="9.375" style="2" customWidth="1"/>
    <col min="14338" max="14338" width="3.25" style="2" bestFit="1" customWidth="1"/>
    <col min="14339" max="14339" width="7.375" style="2" bestFit="1" customWidth="1"/>
    <col min="14340" max="14582" width="8.625" style="2"/>
    <col min="14583" max="14583" width="3.75" style="2" customWidth="1"/>
    <col min="14584" max="14584" width="12.5" style="2" customWidth="1"/>
    <col min="14585" max="14585" width="23.75" style="2" customWidth="1"/>
    <col min="14586" max="14586" width="17.5" style="2" customWidth="1"/>
    <col min="14587" max="14590" width="12.5" style="2" customWidth="1"/>
    <col min="14591" max="14591" width="0" style="2" hidden="1" customWidth="1"/>
    <col min="14592" max="14592" width="6.25" style="2" customWidth="1"/>
    <col min="14593" max="14593" width="9.375" style="2" customWidth="1"/>
    <col min="14594" max="14594" width="3.25" style="2" bestFit="1" customWidth="1"/>
    <col min="14595" max="14595" width="7.375" style="2" bestFit="1" customWidth="1"/>
    <col min="14596" max="14838" width="8.625" style="2"/>
    <col min="14839" max="14839" width="3.75" style="2" customWidth="1"/>
    <col min="14840" max="14840" width="12.5" style="2" customWidth="1"/>
    <col min="14841" max="14841" width="23.75" style="2" customWidth="1"/>
    <col min="14842" max="14842" width="17.5" style="2" customWidth="1"/>
    <col min="14843" max="14846" width="12.5" style="2" customWidth="1"/>
    <col min="14847" max="14847" width="0" style="2" hidden="1" customWidth="1"/>
    <col min="14848" max="14848" width="6.25" style="2" customWidth="1"/>
    <col min="14849" max="14849" width="9.375" style="2" customWidth="1"/>
    <col min="14850" max="14850" width="3.25" style="2" bestFit="1" customWidth="1"/>
    <col min="14851" max="14851" width="7.375" style="2" bestFit="1" customWidth="1"/>
    <col min="14852" max="15094" width="8.625" style="2"/>
    <col min="15095" max="15095" width="3.75" style="2" customWidth="1"/>
    <col min="15096" max="15096" width="12.5" style="2" customWidth="1"/>
    <col min="15097" max="15097" width="23.75" style="2" customWidth="1"/>
    <col min="15098" max="15098" width="17.5" style="2" customWidth="1"/>
    <col min="15099" max="15102" width="12.5" style="2" customWidth="1"/>
    <col min="15103" max="15103" width="0" style="2" hidden="1" customWidth="1"/>
    <col min="15104" max="15104" width="6.25" style="2" customWidth="1"/>
    <col min="15105" max="15105" width="9.375" style="2" customWidth="1"/>
    <col min="15106" max="15106" width="3.25" style="2" bestFit="1" customWidth="1"/>
    <col min="15107" max="15107" width="7.375" style="2" bestFit="1" customWidth="1"/>
    <col min="15108" max="15350" width="8.625" style="2"/>
    <col min="15351" max="15351" width="3.75" style="2" customWidth="1"/>
    <col min="15352" max="15352" width="12.5" style="2" customWidth="1"/>
    <col min="15353" max="15353" width="23.75" style="2" customWidth="1"/>
    <col min="15354" max="15354" width="17.5" style="2" customWidth="1"/>
    <col min="15355" max="15358" width="12.5" style="2" customWidth="1"/>
    <col min="15359" max="15359" width="0" style="2" hidden="1" customWidth="1"/>
    <col min="15360" max="15360" width="6.25" style="2" customWidth="1"/>
    <col min="15361" max="15361" width="9.375" style="2" customWidth="1"/>
    <col min="15362" max="15362" width="3.25" style="2" bestFit="1" customWidth="1"/>
    <col min="15363" max="15363" width="7.375" style="2" bestFit="1" customWidth="1"/>
    <col min="15364" max="15606" width="8.625" style="2"/>
    <col min="15607" max="15607" width="3.75" style="2" customWidth="1"/>
    <col min="15608" max="15608" width="12.5" style="2" customWidth="1"/>
    <col min="15609" max="15609" width="23.75" style="2" customWidth="1"/>
    <col min="15610" max="15610" width="17.5" style="2" customWidth="1"/>
    <col min="15611" max="15614" width="12.5" style="2" customWidth="1"/>
    <col min="15615" max="15615" width="0" style="2" hidden="1" customWidth="1"/>
    <col min="15616" max="15616" width="6.25" style="2" customWidth="1"/>
    <col min="15617" max="15617" width="9.375" style="2" customWidth="1"/>
    <col min="15618" max="15618" width="3.25" style="2" bestFit="1" customWidth="1"/>
    <col min="15619" max="15619" width="7.375" style="2" bestFit="1" customWidth="1"/>
    <col min="15620" max="15862" width="8.625" style="2"/>
    <col min="15863" max="15863" width="3.75" style="2" customWidth="1"/>
    <col min="15864" max="15864" width="12.5" style="2" customWidth="1"/>
    <col min="15865" max="15865" width="23.75" style="2" customWidth="1"/>
    <col min="15866" max="15866" width="17.5" style="2" customWidth="1"/>
    <col min="15867" max="15870" width="12.5" style="2" customWidth="1"/>
    <col min="15871" max="15871" width="0" style="2" hidden="1" customWidth="1"/>
    <col min="15872" max="15872" width="6.25" style="2" customWidth="1"/>
    <col min="15873" max="15873" width="9.375" style="2" customWidth="1"/>
    <col min="15874" max="15874" width="3.25" style="2" bestFit="1" customWidth="1"/>
    <col min="15875" max="15875" width="7.375" style="2" bestFit="1" customWidth="1"/>
    <col min="15876" max="16118" width="8.625" style="2"/>
    <col min="16119" max="16119" width="3.75" style="2" customWidth="1"/>
    <col min="16120" max="16120" width="12.5" style="2" customWidth="1"/>
    <col min="16121" max="16121" width="23.75" style="2" customWidth="1"/>
    <col min="16122" max="16122" width="17.5" style="2" customWidth="1"/>
    <col min="16123" max="16126" width="12.5" style="2" customWidth="1"/>
    <col min="16127" max="16127" width="0" style="2" hidden="1" customWidth="1"/>
    <col min="16128" max="16128" width="6.25" style="2" customWidth="1"/>
    <col min="16129" max="16129" width="9.375" style="2" customWidth="1"/>
    <col min="16130" max="16130" width="3.25" style="2" bestFit="1" customWidth="1"/>
    <col min="16131" max="16131" width="7.375" style="2" bestFit="1" customWidth="1"/>
    <col min="16132" max="16384" width="8.625" style="2"/>
  </cols>
  <sheetData>
    <row r="1" spans="1:16" ht="18" customHeight="1">
      <c r="A1" s="1" t="s">
        <v>37</v>
      </c>
      <c r="F1" s="47" t="s">
        <v>0</v>
      </c>
      <c r="G1" s="47"/>
    </row>
    <row r="2" spans="1:16" ht="15" customHeight="1"/>
    <row r="3" spans="1:16" ht="18" customHeight="1">
      <c r="A3" s="4" t="s">
        <v>38</v>
      </c>
      <c r="E3" s="4"/>
      <c r="G3" s="5" t="s">
        <v>1</v>
      </c>
    </row>
    <row r="4" spans="1:16" ht="10.5" customHeight="1">
      <c r="D4" s="4"/>
      <c r="E4" s="4"/>
    </row>
    <row r="5" spans="1:16" ht="27" customHeight="1" thickBot="1">
      <c r="C5" s="48" t="s">
        <v>2</v>
      </c>
      <c r="D5" s="48"/>
      <c r="E5" s="6"/>
      <c r="G5" s="8" t="s">
        <v>3</v>
      </c>
    </row>
    <row r="6" spans="1:16" ht="15" customHeight="1">
      <c r="A6" s="49" t="s">
        <v>4</v>
      </c>
      <c r="B6" s="51" t="s">
        <v>5</v>
      </c>
      <c r="C6" s="9" t="s">
        <v>6</v>
      </c>
      <c r="D6" s="10" t="s">
        <v>7</v>
      </c>
      <c r="E6" s="9" t="s">
        <v>8</v>
      </c>
      <c r="F6" s="53" t="s">
        <v>9</v>
      </c>
      <c r="G6" s="54"/>
    </row>
    <row r="7" spans="1:16" ht="15" customHeight="1">
      <c r="A7" s="50"/>
      <c r="B7" s="52"/>
      <c r="C7" s="11" t="s">
        <v>10</v>
      </c>
      <c r="D7" s="11" t="s">
        <v>11</v>
      </c>
      <c r="E7" s="11" t="s">
        <v>12</v>
      </c>
      <c r="F7" s="55"/>
      <c r="G7" s="56"/>
    </row>
    <row r="8" spans="1:16" ht="15" customHeight="1">
      <c r="A8" s="31" t="str">
        <f>HYPERLINK("https://www.city.osaka.lg.jp/kankyo/cmsfiles/contents/0000025/25420/r6021211.xlsx","環境総務関係事務費")</f>
        <v>環境総務関係事務費</v>
      </c>
      <c r="B8" s="45" t="s">
        <v>13</v>
      </c>
      <c r="C8" s="12">
        <v>59941</v>
      </c>
      <c r="D8" s="12">
        <v>34114</v>
      </c>
      <c r="E8" s="12">
        <v>-25827</v>
      </c>
      <c r="F8" s="46"/>
      <c r="G8" s="13"/>
    </row>
    <row r="9" spans="1:16" ht="15" customHeight="1">
      <c r="A9" s="32"/>
      <c r="B9" s="34"/>
      <c r="C9" s="14">
        <v>59939</v>
      </c>
      <c r="D9" s="14">
        <v>34111</v>
      </c>
      <c r="E9" s="15">
        <v>-25828</v>
      </c>
      <c r="F9" s="36"/>
      <c r="G9" s="16"/>
      <c r="O9" s="17"/>
      <c r="P9" s="17"/>
    </row>
    <row r="10" spans="1:16" ht="15" customHeight="1">
      <c r="A10" s="31" t="str">
        <f>HYPERLINK("https://www.city.osaka.lg.jp/kankyo/cmsfiles/contents/0000025/25420/r6031211.xlsx","あべのルシアス庁舎管理")</f>
        <v>あべのルシアス庁舎管理</v>
      </c>
      <c r="B10" s="33" t="s">
        <v>13</v>
      </c>
      <c r="C10" s="18">
        <v>219375</v>
      </c>
      <c r="D10" s="18">
        <v>222461</v>
      </c>
      <c r="E10" s="12">
        <v>3086</v>
      </c>
      <c r="F10" s="35"/>
      <c r="G10" s="19"/>
    </row>
    <row r="11" spans="1:16" ht="15" customHeight="1">
      <c r="A11" s="32"/>
      <c r="B11" s="34"/>
      <c r="C11" s="14">
        <v>218138</v>
      </c>
      <c r="D11" s="14">
        <v>221219</v>
      </c>
      <c r="E11" s="15">
        <v>3081</v>
      </c>
      <c r="F11" s="36"/>
      <c r="G11" s="20"/>
      <c r="O11" s="17"/>
      <c r="P11" s="17"/>
    </row>
    <row r="12" spans="1:16" ht="15" customHeight="1">
      <c r="A12" s="31" t="str">
        <f>HYPERLINK("https://www.city.osaka.lg.jp/kankyo/cmsfiles/contents/0000025/25420/r6041211.xlsx","ＡＴＣ庁舎管理")</f>
        <v>ＡＴＣ庁舎管理</v>
      </c>
      <c r="B12" s="33" t="s">
        <v>14</v>
      </c>
      <c r="C12" s="18">
        <v>63257</v>
      </c>
      <c r="D12" s="18">
        <v>63986</v>
      </c>
      <c r="E12" s="12">
        <v>729</v>
      </c>
      <c r="F12" s="35"/>
      <c r="G12" s="21"/>
    </row>
    <row r="13" spans="1:16" ht="15" customHeight="1">
      <c r="A13" s="32"/>
      <c r="B13" s="34"/>
      <c r="C13" s="14">
        <v>63257</v>
      </c>
      <c r="D13" s="14">
        <v>63986</v>
      </c>
      <c r="E13" s="15">
        <v>729</v>
      </c>
      <c r="F13" s="36"/>
      <c r="G13" s="22"/>
      <c r="O13" s="17"/>
      <c r="P13" s="17"/>
    </row>
    <row r="14" spans="1:16" ht="15" customHeight="1">
      <c r="A14" s="31" t="str">
        <f>HYPERLINK("https://www.city.osaka.lg.jp/kankyo/cmsfiles/contents/0000025/25420/r6051211.xlsx","ホームページ等広報事務費")</f>
        <v>ホームページ等広報事務費</v>
      </c>
      <c r="B14" s="33" t="s">
        <v>15</v>
      </c>
      <c r="C14" s="18">
        <v>388</v>
      </c>
      <c r="D14" s="18">
        <v>389</v>
      </c>
      <c r="E14" s="12">
        <v>1</v>
      </c>
      <c r="F14" s="35"/>
      <c r="G14" s="19"/>
    </row>
    <row r="15" spans="1:16" ht="15" customHeight="1">
      <c r="A15" s="32"/>
      <c r="B15" s="34"/>
      <c r="C15" s="14">
        <v>388</v>
      </c>
      <c r="D15" s="14">
        <v>389</v>
      </c>
      <c r="E15" s="15">
        <v>1</v>
      </c>
      <c r="F15" s="36"/>
      <c r="G15" s="20"/>
      <c r="O15" s="17"/>
      <c r="P15" s="17"/>
    </row>
    <row r="16" spans="1:16" ht="15" customHeight="1">
      <c r="A16" s="31" t="str">
        <f>HYPERLINK("https://www.city.osaka.lg.jp/kankyo/cmsfiles/contents/0000025/25420/r6061211.xlsx","環境対策関係事務費")</f>
        <v>環境対策関係事務費</v>
      </c>
      <c r="B16" s="33" t="s">
        <v>16</v>
      </c>
      <c r="C16" s="18">
        <v>8559</v>
      </c>
      <c r="D16" s="18">
        <v>9917</v>
      </c>
      <c r="E16" s="12">
        <v>1358</v>
      </c>
      <c r="F16" s="35" t="s">
        <v>17</v>
      </c>
      <c r="G16" s="19">
        <v>376</v>
      </c>
    </row>
    <row r="17" spans="1:16" ht="15" customHeight="1">
      <c r="A17" s="32"/>
      <c r="B17" s="34"/>
      <c r="C17" s="14">
        <v>8559</v>
      </c>
      <c r="D17" s="14">
        <v>9917</v>
      </c>
      <c r="E17" s="15">
        <v>1358</v>
      </c>
      <c r="F17" s="36"/>
      <c r="G17" s="20">
        <v>376</v>
      </c>
      <c r="O17" s="17"/>
      <c r="P17" s="17"/>
    </row>
    <row r="18" spans="1:16" ht="15" customHeight="1">
      <c r="A18" s="31" t="str">
        <f>HYPERLINK("https://www.city.osaka.lg.jp/kankyo/cmsfiles/contents/0000025/25420/r6071211.xlsx","エネルギー戦略関連事業")</f>
        <v>エネルギー戦略関連事業</v>
      </c>
      <c r="B18" s="33" t="s">
        <v>18</v>
      </c>
      <c r="C18" s="18">
        <v>9879</v>
      </c>
      <c r="D18" s="18">
        <v>17636</v>
      </c>
      <c r="E18" s="12">
        <v>7757</v>
      </c>
      <c r="F18" s="35" t="s">
        <v>19</v>
      </c>
      <c r="G18" s="21"/>
    </row>
    <row r="19" spans="1:16" ht="15" customHeight="1">
      <c r="A19" s="32"/>
      <c r="B19" s="34"/>
      <c r="C19" s="14">
        <v>9688</v>
      </c>
      <c r="D19" s="14">
        <v>17636</v>
      </c>
      <c r="E19" s="15">
        <v>7948</v>
      </c>
      <c r="F19" s="36"/>
      <c r="G19" s="16"/>
      <c r="O19" s="17"/>
      <c r="P19" s="17"/>
    </row>
    <row r="20" spans="1:16" ht="15" customHeight="1">
      <c r="A20" s="31" t="str">
        <f>HYPERLINK("https://www.city.osaka.lg.jp/kankyo/cmsfiles/contents/0000025/25420/r6081211.xlsx","大気汚染状況の常時監視・調査事業")</f>
        <v>大気汚染状況の常時監視・調査事業</v>
      </c>
      <c r="B20" s="33" t="s">
        <v>20</v>
      </c>
      <c r="C20" s="18">
        <v>135533</v>
      </c>
      <c r="D20" s="18">
        <v>138383</v>
      </c>
      <c r="E20" s="12">
        <v>2850</v>
      </c>
      <c r="F20" s="35" t="s">
        <v>19</v>
      </c>
      <c r="G20" s="21"/>
    </row>
    <row r="21" spans="1:16" ht="15" customHeight="1">
      <c r="A21" s="32"/>
      <c r="B21" s="34"/>
      <c r="C21" s="14">
        <v>135533</v>
      </c>
      <c r="D21" s="14">
        <v>138383</v>
      </c>
      <c r="E21" s="15">
        <v>2850</v>
      </c>
      <c r="F21" s="36"/>
      <c r="G21" s="16"/>
      <c r="O21" s="17"/>
      <c r="P21" s="17"/>
    </row>
    <row r="22" spans="1:16" ht="15" customHeight="1">
      <c r="A22" s="31" t="str">
        <f>HYPERLINK("https://www.city.osaka.lg.jp/kankyo/cmsfiles/contents/0000025/25420/r6091211.xlsx","窒素酸化物等対策事業")</f>
        <v>窒素酸化物等対策事業</v>
      </c>
      <c r="B22" s="33" t="s">
        <v>21</v>
      </c>
      <c r="C22" s="18">
        <v>2236</v>
      </c>
      <c r="D22" s="18">
        <v>2439</v>
      </c>
      <c r="E22" s="12">
        <v>203</v>
      </c>
      <c r="F22" s="35" t="s">
        <v>19</v>
      </c>
      <c r="G22" s="21"/>
    </row>
    <row r="23" spans="1:16" ht="15" customHeight="1">
      <c r="A23" s="32"/>
      <c r="B23" s="34"/>
      <c r="C23" s="14">
        <v>2236</v>
      </c>
      <c r="D23" s="14">
        <v>2439</v>
      </c>
      <c r="E23" s="15">
        <v>203</v>
      </c>
      <c r="F23" s="36"/>
      <c r="G23" s="16"/>
      <c r="O23" s="17"/>
      <c r="P23" s="17"/>
    </row>
    <row r="24" spans="1:16" ht="15" customHeight="1">
      <c r="A24" s="31" t="str">
        <f>HYPERLINK("https://www.city.osaka.lg.jp/kankyo/cmsfiles/contents/0000025/25420/r6101211.xlsx","充電スタンドの運用")</f>
        <v>充電スタンドの運用</v>
      </c>
      <c r="B24" s="33" t="s">
        <v>21</v>
      </c>
      <c r="C24" s="18">
        <v>187</v>
      </c>
      <c r="D24" s="18">
        <v>235</v>
      </c>
      <c r="E24" s="12">
        <v>48</v>
      </c>
      <c r="F24" s="35" t="s">
        <v>19</v>
      </c>
      <c r="G24" s="21"/>
    </row>
    <row r="25" spans="1:16" ht="15" customHeight="1">
      <c r="A25" s="32"/>
      <c r="B25" s="34"/>
      <c r="C25" s="14">
        <v>187</v>
      </c>
      <c r="D25" s="14">
        <v>235</v>
      </c>
      <c r="E25" s="15">
        <v>48</v>
      </c>
      <c r="F25" s="36"/>
      <c r="G25" s="16"/>
      <c r="O25" s="17"/>
      <c r="P25" s="17"/>
    </row>
    <row r="26" spans="1:16" ht="15" customHeight="1">
      <c r="A26" s="31" t="str">
        <f>HYPERLINK("https://www.city.osaka.lg.jp/kankyo/cmsfiles/contents/0000025/25420/r6111211.xlsx","大気汚染対策事業")</f>
        <v>大気汚染対策事業</v>
      </c>
      <c r="B26" s="33" t="s">
        <v>21</v>
      </c>
      <c r="C26" s="18">
        <v>3776</v>
      </c>
      <c r="D26" s="18">
        <v>24729</v>
      </c>
      <c r="E26" s="12">
        <v>20953</v>
      </c>
      <c r="F26" s="35" t="s">
        <v>19</v>
      </c>
      <c r="G26" s="21"/>
    </row>
    <row r="27" spans="1:16" ht="15" customHeight="1">
      <c r="A27" s="32"/>
      <c r="B27" s="34"/>
      <c r="C27" s="14">
        <v>3776</v>
      </c>
      <c r="D27" s="14">
        <v>24729</v>
      </c>
      <c r="E27" s="15">
        <v>20953</v>
      </c>
      <c r="F27" s="36"/>
      <c r="G27" s="16"/>
      <c r="O27" s="17"/>
      <c r="P27" s="17"/>
    </row>
    <row r="28" spans="1:16" ht="15" customHeight="1">
      <c r="A28" s="31" t="str">
        <f>HYPERLINK("https://www.city.osaka.lg.jp/kankyo/cmsfiles/contents/0000025/25420/r6121211.xlsx","悪臭防止対策事業")</f>
        <v>悪臭防止対策事業</v>
      </c>
      <c r="B28" s="33" t="s">
        <v>21</v>
      </c>
      <c r="C28" s="18">
        <v>481</v>
      </c>
      <c r="D28" s="18">
        <v>2257</v>
      </c>
      <c r="E28" s="12">
        <v>1776</v>
      </c>
      <c r="F28" s="35" t="s">
        <v>19</v>
      </c>
      <c r="G28" s="21"/>
    </row>
    <row r="29" spans="1:16" ht="15" customHeight="1">
      <c r="A29" s="32"/>
      <c r="B29" s="34"/>
      <c r="C29" s="14">
        <v>481</v>
      </c>
      <c r="D29" s="14">
        <v>2257</v>
      </c>
      <c r="E29" s="15">
        <v>1776</v>
      </c>
      <c r="F29" s="36"/>
      <c r="G29" s="16"/>
      <c r="O29" s="17"/>
      <c r="P29" s="17"/>
    </row>
    <row r="30" spans="1:16" ht="15" customHeight="1">
      <c r="A30" s="31" t="str">
        <f>HYPERLINK("https://www.city.osaka.lg.jp/kankyo/cmsfiles/contents/0000025/25420/r6131211.xlsx","土壌汚染・水質汚濁対策事業")</f>
        <v>土壌汚染・水質汚濁対策事業</v>
      </c>
      <c r="B30" s="33" t="s">
        <v>14</v>
      </c>
      <c r="C30" s="18">
        <v>73427</v>
      </c>
      <c r="D30" s="18">
        <v>95804</v>
      </c>
      <c r="E30" s="12">
        <v>22377</v>
      </c>
      <c r="F30" s="35" t="s">
        <v>17</v>
      </c>
      <c r="G30" s="19">
        <v>1188</v>
      </c>
    </row>
    <row r="31" spans="1:16" ht="15" customHeight="1">
      <c r="A31" s="32"/>
      <c r="B31" s="34"/>
      <c r="C31" s="14">
        <v>70922</v>
      </c>
      <c r="D31" s="14">
        <v>93299</v>
      </c>
      <c r="E31" s="15">
        <v>22377</v>
      </c>
      <c r="F31" s="36"/>
      <c r="G31" s="20">
        <v>1188</v>
      </c>
      <c r="O31" s="17"/>
      <c r="P31" s="17"/>
    </row>
    <row r="32" spans="1:16" ht="15" customHeight="1">
      <c r="A32" s="31" t="str">
        <f>HYPERLINK("https://www.city.osaka.lg.jp/kankyo/cmsfiles/contents/0000025/25420/r6141211.xlsx","航空機騒音対策事業")</f>
        <v>航空機騒音対策事業</v>
      </c>
      <c r="B32" s="33" t="s">
        <v>21</v>
      </c>
      <c r="C32" s="18">
        <v>111790</v>
      </c>
      <c r="D32" s="18">
        <v>150520</v>
      </c>
      <c r="E32" s="12">
        <v>38730</v>
      </c>
      <c r="F32" s="35" t="s">
        <v>19</v>
      </c>
      <c r="G32" s="21"/>
    </row>
    <row r="33" spans="1:16" ht="15" customHeight="1">
      <c r="A33" s="32"/>
      <c r="B33" s="34"/>
      <c r="C33" s="14">
        <v>37545</v>
      </c>
      <c r="D33" s="14">
        <v>60590</v>
      </c>
      <c r="E33" s="15">
        <v>23045</v>
      </c>
      <c r="F33" s="36"/>
      <c r="G33" s="16"/>
      <c r="O33" s="17"/>
      <c r="P33" s="17"/>
    </row>
    <row r="34" spans="1:16" ht="15" customHeight="1">
      <c r="A34" s="31" t="str">
        <f>HYPERLINK("https://www.city.osaka.lg.jp/kankyo/cmsfiles/contents/0000025/25420/r6151211.xlsx","騒音振動対策事業")</f>
        <v>騒音振動対策事業</v>
      </c>
      <c r="B34" s="33" t="s">
        <v>21</v>
      </c>
      <c r="C34" s="18">
        <v>10520</v>
      </c>
      <c r="D34" s="18">
        <v>11687</v>
      </c>
      <c r="E34" s="12">
        <v>1167</v>
      </c>
      <c r="F34" s="35" t="s">
        <v>19</v>
      </c>
      <c r="G34" s="21"/>
    </row>
    <row r="35" spans="1:16" ht="15" customHeight="1">
      <c r="A35" s="32"/>
      <c r="B35" s="34"/>
      <c r="C35" s="14">
        <v>10520</v>
      </c>
      <c r="D35" s="14">
        <v>11687</v>
      </c>
      <c r="E35" s="15">
        <v>1167</v>
      </c>
      <c r="F35" s="36"/>
      <c r="G35" s="16"/>
      <c r="O35" s="17"/>
      <c r="P35" s="17"/>
    </row>
    <row r="36" spans="1:16" ht="15" customHeight="1">
      <c r="A36" s="31" t="str">
        <f>HYPERLINK("https://www.city.osaka.lg.jp/kankyo/cmsfiles/contents/0000025/25420/r6161211.xlsx","環境影響評価事業")</f>
        <v>環境影響評価事業</v>
      </c>
      <c r="B36" s="33" t="s">
        <v>14</v>
      </c>
      <c r="C36" s="18">
        <v>5331</v>
      </c>
      <c r="D36" s="18">
        <v>5267</v>
      </c>
      <c r="E36" s="12">
        <v>-64</v>
      </c>
      <c r="F36" s="35" t="s">
        <v>19</v>
      </c>
      <c r="G36" s="21"/>
    </row>
    <row r="37" spans="1:16" ht="15" customHeight="1">
      <c r="A37" s="32"/>
      <c r="B37" s="34"/>
      <c r="C37" s="14">
        <v>5331</v>
      </c>
      <c r="D37" s="14">
        <v>5267</v>
      </c>
      <c r="E37" s="15">
        <v>-64</v>
      </c>
      <c r="F37" s="36"/>
      <c r="G37" s="16"/>
      <c r="O37" s="17"/>
      <c r="P37" s="17"/>
    </row>
    <row r="38" spans="1:16" ht="15" customHeight="1">
      <c r="A38" s="31" t="str">
        <f>HYPERLINK("https://www.city.osaka.lg.jp/kankyo/cmsfiles/contents/0000025/25420/r6171211.xlsx","地球環境保全推進事業")</f>
        <v>地球環境保全推進事業</v>
      </c>
      <c r="B38" s="33" t="s">
        <v>18</v>
      </c>
      <c r="C38" s="18">
        <v>11512</v>
      </c>
      <c r="D38" s="18">
        <v>13167</v>
      </c>
      <c r="E38" s="12">
        <v>1655</v>
      </c>
      <c r="F38" s="35" t="s">
        <v>19</v>
      </c>
      <c r="G38" s="21"/>
    </row>
    <row r="39" spans="1:16" ht="15" customHeight="1">
      <c r="A39" s="32"/>
      <c r="B39" s="34"/>
      <c r="C39" s="14">
        <v>2558</v>
      </c>
      <c r="D39" s="14">
        <v>3685</v>
      </c>
      <c r="E39" s="15">
        <v>1127</v>
      </c>
      <c r="F39" s="36"/>
      <c r="G39" s="16"/>
      <c r="O39" s="17"/>
      <c r="P39" s="17"/>
    </row>
    <row r="40" spans="1:16" ht="15" customHeight="1">
      <c r="A40" s="31" t="str">
        <f>HYPERLINK("https://www.city.osaka.lg.jp/kankyo/cmsfiles/contents/0000025/25420/r6181211.xlsx","地球温暖化対策推進事業")</f>
        <v>地球温暖化対策推進事業</v>
      </c>
      <c r="B40" s="33" t="s">
        <v>18</v>
      </c>
      <c r="C40" s="18">
        <v>236414</v>
      </c>
      <c r="D40" s="18">
        <v>2565</v>
      </c>
      <c r="E40" s="12">
        <v>-233849</v>
      </c>
      <c r="F40" s="35" t="s">
        <v>19</v>
      </c>
      <c r="G40" s="21"/>
    </row>
    <row r="41" spans="1:16" ht="15" customHeight="1">
      <c r="A41" s="32"/>
      <c r="B41" s="34"/>
      <c r="C41" s="14">
        <v>233564</v>
      </c>
      <c r="D41" s="14">
        <v>2265</v>
      </c>
      <c r="E41" s="15">
        <v>-231299</v>
      </c>
      <c r="F41" s="36"/>
      <c r="G41" s="16"/>
      <c r="O41" s="17"/>
      <c r="P41" s="17"/>
    </row>
    <row r="42" spans="1:16" ht="15" customHeight="1">
      <c r="A42" s="31" t="str">
        <f>HYPERLINK("https://www.city.osaka.lg.jp/kankyo/cmsfiles/contents/0000025/25420/r6191211.xlsx","ヒートアイランド対策事業")</f>
        <v>ヒートアイランド対策事業</v>
      </c>
      <c r="B42" s="33" t="s">
        <v>18</v>
      </c>
      <c r="C42" s="18">
        <v>262</v>
      </c>
      <c r="D42" s="18">
        <v>262</v>
      </c>
      <c r="E42" s="12">
        <v>0</v>
      </c>
      <c r="F42" s="35" t="s">
        <v>19</v>
      </c>
      <c r="G42" s="21"/>
    </row>
    <row r="43" spans="1:16" ht="15" customHeight="1">
      <c r="A43" s="32"/>
      <c r="B43" s="34"/>
      <c r="C43" s="14">
        <v>262</v>
      </c>
      <c r="D43" s="14">
        <v>262</v>
      </c>
      <c r="E43" s="15">
        <v>0</v>
      </c>
      <c r="F43" s="36"/>
      <c r="G43" s="16"/>
      <c r="O43" s="17"/>
      <c r="P43" s="17"/>
    </row>
    <row r="44" spans="1:16" ht="15" customHeight="1">
      <c r="A44" s="31" t="str">
        <f>HYPERLINK("https://www.city.osaka.lg.jp/kankyo/cmsfiles/contents/0000025/25420/r6201211.xlsx","水・環境技術の海外プロモーション")</f>
        <v>水・環境技術の海外プロモーション</v>
      </c>
      <c r="B44" s="33" t="s">
        <v>18</v>
      </c>
      <c r="C44" s="18">
        <v>5890</v>
      </c>
      <c r="D44" s="18">
        <v>5817</v>
      </c>
      <c r="E44" s="12">
        <v>-73</v>
      </c>
      <c r="F44" s="35" t="s">
        <v>19</v>
      </c>
      <c r="G44" s="21"/>
    </row>
    <row r="45" spans="1:16" ht="15" customHeight="1">
      <c r="A45" s="32"/>
      <c r="B45" s="34"/>
      <c r="C45" s="14">
        <v>5890</v>
      </c>
      <c r="D45" s="14">
        <v>5817</v>
      </c>
      <c r="E45" s="15">
        <v>-73</v>
      </c>
      <c r="F45" s="36"/>
      <c r="G45" s="16"/>
      <c r="O45" s="17"/>
      <c r="P45" s="17"/>
    </row>
    <row r="46" spans="1:16" ht="15" customHeight="1">
      <c r="A46" s="31" t="str">
        <f>HYPERLINK("https://www.city.osaka.lg.jp/kankyo/cmsfiles/contents/0000025/25420/r6211211.xlsx","ＵＮＥＰ国際環境技術センターの支援")</f>
        <v>ＵＮＥＰ国際環境技術センターの支援</v>
      </c>
      <c r="B46" s="33" t="s">
        <v>18</v>
      </c>
      <c r="C46" s="18">
        <v>203303</v>
      </c>
      <c r="D46" s="18">
        <v>47823</v>
      </c>
      <c r="E46" s="12">
        <v>-155480</v>
      </c>
      <c r="F46" s="35" t="s">
        <v>19</v>
      </c>
      <c r="G46" s="21"/>
    </row>
    <row r="47" spans="1:16" ht="15" customHeight="1">
      <c r="A47" s="32"/>
      <c r="B47" s="34"/>
      <c r="C47" s="14">
        <v>194335</v>
      </c>
      <c r="D47" s="14">
        <v>38866</v>
      </c>
      <c r="E47" s="15">
        <v>-155469</v>
      </c>
      <c r="F47" s="36"/>
      <c r="G47" s="16"/>
      <c r="O47" s="17"/>
      <c r="P47" s="17"/>
    </row>
    <row r="48" spans="1:16" ht="15" customHeight="1">
      <c r="A48" s="31" t="str">
        <f>HYPERLINK("https://www.city.osaka.lg.jp/kankyo/cmsfiles/contents/0000025/25420/r6221211.xlsx","環境対策普及啓発事業")</f>
        <v>環境対策普及啓発事業</v>
      </c>
      <c r="B48" s="33" t="s">
        <v>22</v>
      </c>
      <c r="C48" s="18">
        <v>554</v>
      </c>
      <c r="D48" s="18">
        <v>555</v>
      </c>
      <c r="E48" s="12">
        <v>1</v>
      </c>
      <c r="F48" s="35" t="s">
        <v>19</v>
      </c>
      <c r="G48" s="21"/>
    </row>
    <row r="49" spans="1:16" ht="15" customHeight="1">
      <c r="A49" s="32"/>
      <c r="B49" s="34"/>
      <c r="C49" s="14">
        <v>554</v>
      </c>
      <c r="D49" s="14">
        <v>555</v>
      </c>
      <c r="E49" s="15">
        <v>1</v>
      </c>
      <c r="F49" s="36"/>
      <c r="G49" s="16"/>
      <c r="O49" s="17"/>
      <c r="P49" s="17"/>
    </row>
    <row r="50" spans="1:16" ht="15" customHeight="1">
      <c r="A50" s="31" t="str">
        <f>HYPERLINK("https://www.city.osaka.lg.jp/kankyo/cmsfiles/contents/0000025/25420/r6231211.xlsx","環境学習推進事業")</f>
        <v>環境学習推進事業</v>
      </c>
      <c r="B50" s="33" t="s">
        <v>18</v>
      </c>
      <c r="C50" s="18">
        <v>66089</v>
      </c>
      <c r="D50" s="18">
        <v>83480</v>
      </c>
      <c r="E50" s="12">
        <v>17391</v>
      </c>
      <c r="F50" s="35" t="s">
        <v>19</v>
      </c>
      <c r="G50" s="21"/>
    </row>
    <row r="51" spans="1:16" ht="15" customHeight="1">
      <c r="A51" s="32"/>
      <c r="B51" s="34"/>
      <c r="C51" s="14">
        <v>7186</v>
      </c>
      <c r="D51" s="14">
        <v>10666</v>
      </c>
      <c r="E51" s="15">
        <v>3480</v>
      </c>
      <c r="F51" s="36"/>
      <c r="G51" s="16"/>
      <c r="O51" s="17"/>
      <c r="P51" s="17"/>
    </row>
    <row r="52" spans="1:16" ht="15" customHeight="1">
      <c r="A52" s="31" t="str">
        <f>HYPERLINK("https://www.city.osaka.lg.jp/kankyo/cmsfiles/contents/0000025/25420/r6241211.xlsx","小・中学校での「おおさか環境科」の実施")</f>
        <v>小・中学校での「おおさか環境科」の実施</v>
      </c>
      <c r="B52" s="33" t="s">
        <v>23</v>
      </c>
      <c r="C52" s="18">
        <v>6197</v>
      </c>
      <c r="D52" s="18">
        <v>6280</v>
      </c>
      <c r="E52" s="12">
        <v>83</v>
      </c>
      <c r="F52" s="35" t="s">
        <v>19</v>
      </c>
      <c r="G52" s="21"/>
    </row>
    <row r="53" spans="1:16" ht="15" customHeight="1">
      <c r="A53" s="32"/>
      <c r="B53" s="34"/>
      <c r="C53" s="14">
        <v>6197</v>
      </c>
      <c r="D53" s="14">
        <v>6280</v>
      </c>
      <c r="E53" s="15">
        <v>83</v>
      </c>
      <c r="F53" s="36"/>
      <c r="G53" s="16"/>
      <c r="O53" s="17"/>
      <c r="P53" s="17"/>
    </row>
    <row r="54" spans="1:16" ht="15" customHeight="1">
      <c r="A54" s="42" t="str">
        <f>HYPERLINK("https://www.city.osaka.lg.jp/kankyo/cmsfiles/contents/0000025/25420/r6251211.xlsx","環境保全関係業務処理システムの運用")</f>
        <v>環境保全関係業務処理システムの運用</v>
      </c>
      <c r="B54" s="33" t="s">
        <v>21</v>
      </c>
      <c r="C54" s="18">
        <v>7368</v>
      </c>
      <c r="D54" s="18">
        <v>4714</v>
      </c>
      <c r="E54" s="18">
        <v>-2654</v>
      </c>
      <c r="F54" s="35" t="s">
        <v>19</v>
      </c>
      <c r="G54" s="21"/>
    </row>
    <row r="55" spans="1:16" ht="15" customHeight="1" thickBot="1">
      <c r="A55" s="43"/>
      <c r="B55" s="44"/>
      <c r="C55" s="23">
        <v>7368</v>
      </c>
      <c r="D55" s="23">
        <v>4714</v>
      </c>
      <c r="E55" s="24">
        <v>-2654</v>
      </c>
      <c r="F55" s="41"/>
      <c r="G55" s="25"/>
      <c r="O55" s="17"/>
      <c r="P55" s="17"/>
    </row>
    <row r="56" spans="1:16" ht="15" customHeight="1">
      <c r="A56" s="31" t="str">
        <f>HYPERLINK("https://www.city.osaka.lg.jp/kankyo/cmsfiles/contents/0000025/25420/r6261211.xlsx","環境保全監視運営")</f>
        <v>環境保全監視運営</v>
      </c>
      <c r="B56" s="45" t="s">
        <v>14</v>
      </c>
      <c r="C56" s="12">
        <v>8116</v>
      </c>
      <c r="D56" s="12">
        <v>8387</v>
      </c>
      <c r="E56" s="12">
        <v>271</v>
      </c>
      <c r="F56" s="46" t="s">
        <v>19</v>
      </c>
      <c r="G56" s="13"/>
    </row>
    <row r="57" spans="1:16" ht="15" customHeight="1">
      <c r="A57" s="32"/>
      <c r="B57" s="34"/>
      <c r="C57" s="14">
        <v>8116</v>
      </c>
      <c r="D57" s="14">
        <v>8387</v>
      </c>
      <c r="E57" s="15">
        <v>271</v>
      </c>
      <c r="F57" s="36"/>
      <c r="G57" s="16"/>
      <c r="O57" s="17"/>
      <c r="P57" s="17"/>
    </row>
    <row r="58" spans="1:16" ht="30" customHeight="1">
      <c r="A58" s="31" t="str">
        <f>HYPERLINK("https://www.city.osaka.lg.jp/kankyo/cmsfiles/contents/0000025/25420/r6271211.xlsx","「ゼロカーボンおおさか」の実現に向けた大阪市地域脱炭素化推進事業")</f>
        <v>「ゼロカーボンおおさか」の実現に向けた大阪市地域脱炭素化推進事業</v>
      </c>
      <c r="B58" s="33" t="s">
        <v>18</v>
      </c>
      <c r="C58" s="18">
        <v>53081</v>
      </c>
      <c r="D58" s="18">
        <v>1234451</v>
      </c>
      <c r="E58" s="12">
        <v>1181370</v>
      </c>
      <c r="F58" s="35" t="s">
        <v>19</v>
      </c>
      <c r="G58" s="21"/>
    </row>
    <row r="59" spans="1:16" ht="30" customHeight="1">
      <c r="A59" s="32"/>
      <c r="B59" s="34"/>
      <c r="C59" s="14">
        <v>53081</v>
      </c>
      <c r="D59" s="14">
        <v>44521</v>
      </c>
      <c r="E59" s="15">
        <v>-8560</v>
      </c>
      <c r="F59" s="36"/>
      <c r="G59" s="16"/>
      <c r="O59" s="17"/>
      <c r="P59" s="17"/>
    </row>
    <row r="60" spans="1:16" ht="15" customHeight="1">
      <c r="A60" s="31" t="str">
        <f>HYPERLINK("https://www.city.osaka.lg.jp/kankyo/cmsfiles/contents/0000025/25420/r6281211.xlsx","万博を契機としたバス事業者の脱炭素化促進事業")</f>
        <v>万博を契機としたバス事業者の脱炭素化促進事業</v>
      </c>
      <c r="B60" s="33" t="s">
        <v>18</v>
      </c>
      <c r="C60" s="18">
        <v>458500</v>
      </c>
      <c r="D60" s="18">
        <v>485500</v>
      </c>
      <c r="E60" s="12">
        <v>27000</v>
      </c>
      <c r="F60" s="35" t="s">
        <v>19</v>
      </c>
      <c r="G60" s="21"/>
    </row>
    <row r="61" spans="1:16" ht="15" customHeight="1">
      <c r="A61" s="32"/>
      <c r="B61" s="34"/>
      <c r="C61" s="14">
        <v>458500</v>
      </c>
      <c r="D61" s="14">
        <v>485500</v>
      </c>
      <c r="E61" s="15">
        <v>27000</v>
      </c>
      <c r="F61" s="36"/>
      <c r="G61" s="16"/>
      <c r="O61" s="17"/>
      <c r="P61" s="17"/>
    </row>
    <row r="62" spans="1:16" ht="30" customHeight="1">
      <c r="A62" s="31" t="str">
        <f>HYPERLINK("https://www.city.osaka.lg.jp/kankyo/cmsfiles/contents/0000025/25420/r6291211.xlsx","デジタルツインを活用したCO2削減モデル化による脱炭素推進事業")</f>
        <v>デジタルツインを活用したCO2削減モデル化による脱炭素推進事業</v>
      </c>
      <c r="B62" s="33" t="s">
        <v>18</v>
      </c>
      <c r="C62" s="18">
        <v>0</v>
      </c>
      <c r="D62" s="18">
        <v>50000</v>
      </c>
      <c r="E62" s="12">
        <v>50000</v>
      </c>
      <c r="F62" s="35" t="s">
        <v>19</v>
      </c>
      <c r="G62" s="21"/>
    </row>
    <row r="63" spans="1:16" ht="30" customHeight="1">
      <c r="A63" s="32"/>
      <c r="B63" s="34"/>
      <c r="C63" s="14">
        <v>0</v>
      </c>
      <c r="D63" s="14">
        <v>25000</v>
      </c>
      <c r="E63" s="15">
        <v>25000</v>
      </c>
      <c r="F63" s="36"/>
      <c r="G63" s="16"/>
      <c r="O63" s="17"/>
      <c r="P63" s="17"/>
    </row>
    <row r="64" spans="1:16" ht="15" customHeight="1">
      <c r="A64" s="31" t="str">
        <f>HYPERLINK("https://www.city.osaka.lg.jp/kankyo/cmsfiles/contents/0000025/25420/r6301211.xlsx","環境創造基金積立金")</f>
        <v>環境創造基金積立金</v>
      </c>
      <c r="B64" s="45" t="s">
        <v>18</v>
      </c>
      <c r="C64" s="12">
        <v>1500</v>
      </c>
      <c r="D64" s="12">
        <v>7000</v>
      </c>
      <c r="E64" s="12">
        <v>5500</v>
      </c>
      <c r="F64" s="46" t="s">
        <v>19</v>
      </c>
      <c r="G64" s="13"/>
    </row>
    <row r="65" spans="1:16" ht="15" customHeight="1">
      <c r="A65" s="32"/>
      <c r="B65" s="34"/>
      <c r="C65" s="14">
        <v>0</v>
      </c>
      <c r="D65" s="14">
        <v>0</v>
      </c>
      <c r="E65" s="15">
        <v>0</v>
      </c>
      <c r="F65" s="36"/>
      <c r="G65" s="16"/>
      <c r="O65" s="17"/>
      <c r="P65" s="17"/>
    </row>
    <row r="66" spans="1:16" ht="15" customHeight="1">
      <c r="A66" s="31" t="str">
        <f>HYPERLINK("https://www.city.osaka.lg.jp/kankyo/cmsfiles/contents/0000025/25420/r6311211.xlsx","環境創造基金積立金利子")</f>
        <v>環境創造基金積立金利子</v>
      </c>
      <c r="B66" s="33" t="s">
        <v>18</v>
      </c>
      <c r="C66" s="18">
        <v>775</v>
      </c>
      <c r="D66" s="18">
        <v>433</v>
      </c>
      <c r="E66" s="12">
        <v>-342</v>
      </c>
      <c r="F66" s="35" t="s">
        <v>19</v>
      </c>
      <c r="G66" s="21"/>
    </row>
    <row r="67" spans="1:16" ht="15" customHeight="1">
      <c r="A67" s="32"/>
      <c r="B67" s="34"/>
      <c r="C67" s="14">
        <v>0</v>
      </c>
      <c r="D67" s="14">
        <v>0</v>
      </c>
      <c r="E67" s="15">
        <v>0</v>
      </c>
      <c r="F67" s="36"/>
      <c r="G67" s="16"/>
      <c r="O67" s="17"/>
      <c r="P67" s="17"/>
    </row>
    <row r="68" spans="1:16" ht="15" customHeight="1">
      <c r="A68" s="31" t="str">
        <f>HYPERLINK("https://www.city.osaka.lg.jp/kankyo/cmsfiles/contents/0000025/25420/r6321211.xlsx","廃棄物収集輸送関係事務費")</f>
        <v>廃棄物収集輸送関係事務費</v>
      </c>
      <c r="B68" s="33" t="s">
        <v>24</v>
      </c>
      <c r="C68" s="18">
        <v>60935</v>
      </c>
      <c r="D68" s="18">
        <v>61639</v>
      </c>
      <c r="E68" s="12">
        <v>704</v>
      </c>
      <c r="F68" s="35" t="s">
        <v>19</v>
      </c>
      <c r="G68" s="21"/>
    </row>
    <row r="69" spans="1:16" ht="15" customHeight="1">
      <c r="A69" s="32"/>
      <c r="B69" s="34"/>
      <c r="C69" s="14">
        <v>60935</v>
      </c>
      <c r="D69" s="14">
        <v>61639</v>
      </c>
      <c r="E69" s="15">
        <v>704</v>
      </c>
      <c r="F69" s="36"/>
      <c r="G69" s="16"/>
      <c r="O69" s="17"/>
      <c r="P69" s="17"/>
    </row>
    <row r="70" spans="1:16" ht="15" customHeight="1">
      <c r="A70" s="31" t="str">
        <f>HYPERLINK("https://www.city.osaka.lg.jp/kankyo/cmsfiles/contents/0000025/25420/r6331211.xlsx","未利用地売却促進等事業")</f>
        <v>未利用地売却促進等事業</v>
      </c>
      <c r="B70" s="33" t="s">
        <v>15</v>
      </c>
      <c r="C70" s="18">
        <v>37691</v>
      </c>
      <c r="D70" s="18">
        <v>37691</v>
      </c>
      <c r="E70" s="12">
        <v>0</v>
      </c>
      <c r="F70" s="35" t="s">
        <v>17</v>
      </c>
      <c r="G70" s="19">
        <v>14845</v>
      </c>
    </row>
    <row r="71" spans="1:16" ht="15" customHeight="1">
      <c r="A71" s="32"/>
      <c r="B71" s="34"/>
      <c r="C71" s="14">
        <v>37691</v>
      </c>
      <c r="D71" s="14">
        <v>37691</v>
      </c>
      <c r="E71" s="15">
        <v>0</v>
      </c>
      <c r="F71" s="36"/>
      <c r="G71" s="20">
        <v>14845</v>
      </c>
      <c r="O71" s="17"/>
      <c r="P71" s="17"/>
    </row>
    <row r="72" spans="1:16" ht="15" customHeight="1">
      <c r="A72" s="31" t="str">
        <f>HYPERLINK("https://www.city.osaka.lg.jp/kankyo/cmsfiles/contents/0000025/25420/r6341211.xlsx","渉外事故業務")</f>
        <v>渉外事故業務</v>
      </c>
      <c r="B72" s="33" t="s">
        <v>25</v>
      </c>
      <c r="C72" s="18">
        <v>33882</v>
      </c>
      <c r="D72" s="18">
        <v>31856</v>
      </c>
      <c r="E72" s="12">
        <v>-2026</v>
      </c>
      <c r="F72" s="35" t="s">
        <v>19</v>
      </c>
      <c r="G72" s="21"/>
    </row>
    <row r="73" spans="1:16" ht="15" customHeight="1">
      <c r="A73" s="32"/>
      <c r="B73" s="34"/>
      <c r="C73" s="14">
        <v>33882</v>
      </c>
      <c r="D73" s="14">
        <v>31856</v>
      </c>
      <c r="E73" s="15">
        <v>-2026</v>
      </c>
      <c r="F73" s="36"/>
      <c r="G73" s="16"/>
      <c r="O73" s="17"/>
      <c r="P73" s="17"/>
    </row>
    <row r="74" spans="1:16" ht="15" customHeight="1">
      <c r="A74" s="31" t="str">
        <f>HYPERLINK("https://www.city.osaka.lg.jp/kankyo/cmsfiles/contents/0000025/25420/r6351211.xlsx","廃棄物規制指導")</f>
        <v>廃棄物規制指導</v>
      </c>
      <c r="B74" s="33" t="s">
        <v>26</v>
      </c>
      <c r="C74" s="18">
        <v>16815</v>
      </c>
      <c r="D74" s="18">
        <v>13131</v>
      </c>
      <c r="E74" s="12">
        <v>-3684</v>
      </c>
      <c r="F74" s="35" t="s">
        <v>19</v>
      </c>
      <c r="G74" s="21"/>
    </row>
    <row r="75" spans="1:16" ht="15" customHeight="1">
      <c r="A75" s="32"/>
      <c r="B75" s="34"/>
      <c r="C75" s="14">
        <v>16815</v>
      </c>
      <c r="D75" s="14">
        <v>13131</v>
      </c>
      <c r="E75" s="15">
        <v>-3684</v>
      </c>
      <c r="F75" s="36"/>
      <c r="G75" s="16"/>
      <c r="O75" s="17"/>
      <c r="P75" s="17"/>
    </row>
    <row r="76" spans="1:16" ht="15" customHeight="1">
      <c r="A76" s="31" t="str">
        <f>HYPERLINK("https://www.city.osaka.lg.jp/kankyo/cmsfiles/contents/0000025/25420/r6361211.xlsx","許可業者禁止物搬入対策")</f>
        <v>許可業者禁止物搬入対策</v>
      </c>
      <c r="B76" s="33" t="s">
        <v>27</v>
      </c>
      <c r="C76" s="18">
        <v>100</v>
      </c>
      <c r="D76" s="18">
        <v>170</v>
      </c>
      <c r="E76" s="12">
        <v>70</v>
      </c>
      <c r="F76" s="35" t="s">
        <v>19</v>
      </c>
      <c r="G76" s="21"/>
    </row>
    <row r="77" spans="1:16" ht="15" customHeight="1">
      <c r="A77" s="32"/>
      <c r="B77" s="34"/>
      <c r="C77" s="14">
        <v>100</v>
      </c>
      <c r="D77" s="14">
        <v>170</v>
      </c>
      <c r="E77" s="15">
        <v>70</v>
      </c>
      <c r="F77" s="36"/>
      <c r="G77" s="16"/>
      <c r="O77" s="17"/>
      <c r="P77" s="17"/>
    </row>
    <row r="78" spans="1:16" ht="15" customHeight="1">
      <c r="A78" s="31" t="str">
        <f>HYPERLINK("https://www.city.osaka.lg.jp/kankyo/cmsfiles/contents/0000025/25420/r6371211.xlsx","産業廃棄物対策の推進")</f>
        <v>産業廃棄物対策の推進</v>
      </c>
      <c r="B78" s="33" t="s">
        <v>14</v>
      </c>
      <c r="C78" s="18">
        <v>7154</v>
      </c>
      <c r="D78" s="18">
        <v>7139</v>
      </c>
      <c r="E78" s="12">
        <v>-15</v>
      </c>
      <c r="F78" s="35" t="s">
        <v>19</v>
      </c>
      <c r="G78" s="21"/>
    </row>
    <row r="79" spans="1:16" ht="15" customHeight="1">
      <c r="A79" s="32"/>
      <c r="B79" s="34"/>
      <c r="C79" s="14">
        <v>7113</v>
      </c>
      <c r="D79" s="14">
        <v>7097</v>
      </c>
      <c r="E79" s="15">
        <v>-16</v>
      </c>
      <c r="F79" s="36"/>
      <c r="G79" s="16"/>
      <c r="O79" s="17"/>
      <c r="P79" s="17"/>
    </row>
    <row r="80" spans="1:16" ht="15" customHeight="1">
      <c r="A80" s="31" t="str">
        <f>HYPERLINK("https://www.city.osaka.lg.jp/kankyo/cmsfiles/contents/0000025/25420/r6381211.xlsx","ＰＣＢ廃棄物の適正処理の推進")</f>
        <v>ＰＣＢ廃棄物の適正処理の推進</v>
      </c>
      <c r="B80" s="33" t="s">
        <v>14</v>
      </c>
      <c r="C80" s="18">
        <v>8155</v>
      </c>
      <c r="D80" s="18">
        <v>7245</v>
      </c>
      <c r="E80" s="12">
        <v>-910</v>
      </c>
      <c r="F80" s="35" t="s">
        <v>19</v>
      </c>
      <c r="G80" s="21"/>
    </row>
    <row r="81" spans="1:16" ht="15" customHeight="1">
      <c r="A81" s="32"/>
      <c r="B81" s="34"/>
      <c r="C81" s="14">
        <v>2533</v>
      </c>
      <c r="D81" s="14">
        <v>2424</v>
      </c>
      <c r="E81" s="15">
        <v>-109</v>
      </c>
      <c r="F81" s="36"/>
      <c r="G81" s="16"/>
      <c r="O81" s="17"/>
      <c r="P81" s="17"/>
    </row>
    <row r="82" spans="1:16" ht="15" customHeight="1">
      <c r="A82" s="31" t="str">
        <f>HYPERLINK("https://www.city.osaka.lg.jp/kankyo/cmsfiles/contents/0000025/25420/r6391211.xlsx","普通ごみ等収集")</f>
        <v>普通ごみ等収集</v>
      </c>
      <c r="B82" s="33" t="s">
        <v>28</v>
      </c>
      <c r="C82" s="18">
        <v>89044</v>
      </c>
      <c r="D82" s="18">
        <v>75863</v>
      </c>
      <c r="E82" s="12">
        <v>-13181</v>
      </c>
      <c r="F82" s="35" t="s">
        <v>19</v>
      </c>
      <c r="G82" s="21"/>
    </row>
    <row r="83" spans="1:16" ht="15" customHeight="1">
      <c r="A83" s="32"/>
      <c r="B83" s="34"/>
      <c r="C83" s="14">
        <v>89044</v>
      </c>
      <c r="D83" s="14">
        <v>75863</v>
      </c>
      <c r="E83" s="15">
        <v>-13181</v>
      </c>
      <c r="F83" s="36"/>
      <c r="G83" s="16"/>
      <c r="O83" s="17"/>
      <c r="P83" s="17"/>
    </row>
    <row r="84" spans="1:16" ht="15" customHeight="1">
      <c r="A84" s="31" t="str">
        <f>HYPERLINK("https://www.city.osaka.lg.jp/kankyo/cmsfiles/contents/0000025/25420/r6401211.xlsx","粗大ごみ収集")</f>
        <v>粗大ごみ収集</v>
      </c>
      <c r="B84" s="33" t="s">
        <v>29</v>
      </c>
      <c r="C84" s="18">
        <v>345080</v>
      </c>
      <c r="D84" s="18">
        <v>374645</v>
      </c>
      <c r="E84" s="12">
        <v>29565</v>
      </c>
      <c r="F84" s="35" t="s">
        <v>19</v>
      </c>
      <c r="G84" s="21"/>
    </row>
    <row r="85" spans="1:16" ht="15" customHeight="1">
      <c r="A85" s="32"/>
      <c r="B85" s="34"/>
      <c r="C85" s="14">
        <v>345080</v>
      </c>
      <c r="D85" s="14">
        <v>374645</v>
      </c>
      <c r="E85" s="15">
        <v>29565</v>
      </c>
      <c r="F85" s="36"/>
      <c r="G85" s="16"/>
      <c r="O85" s="17"/>
      <c r="P85" s="17"/>
    </row>
    <row r="86" spans="1:16" ht="15" customHeight="1">
      <c r="A86" s="31" t="str">
        <f>HYPERLINK("https://www.city.osaka.lg.jp/kankyo/cmsfiles/contents/0000025/25420/r6411211.xlsx","家庭系ごみ収集輸送事業の民間委託")</f>
        <v>家庭系ごみ収集輸送事業の民間委託</v>
      </c>
      <c r="B86" s="33" t="s">
        <v>28</v>
      </c>
      <c r="C86" s="18">
        <v>3202736</v>
      </c>
      <c r="D86" s="18">
        <v>3835439</v>
      </c>
      <c r="E86" s="12">
        <v>632703</v>
      </c>
      <c r="F86" s="35" t="s">
        <v>19</v>
      </c>
      <c r="G86" s="21"/>
    </row>
    <row r="87" spans="1:16" ht="15" customHeight="1">
      <c r="A87" s="32"/>
      <c r="B87" s="34"/>
      <c r="C87" s="14">
        <v>3202736</v>
      </c>
      <c r="D87" s="14">
        <v>3835439</v>
      </c>
      <c r="E87" s="15">
        <v>632703</v>
      </c>
      <c r="F87" s="36"/>
      <c r="G87" s="16"/>
      <c r="O87" s="17"/>
      <c r="P87" s="17"/>
    </row>
    <row r="88" spans="1:16" ht="15" customHeight="1">
      <c r="A88" s="31" t="str">
        <f>HYPERLINK("https://www.city.osaka.lg.jp/kankyo/cmsfiles/contents/0000025/25420/r6421211.xlsx","環境事業センター管理運営")</f>
        <v>環境事業センター管理運営</v>
      </c>
      <c r="B88" s="33" t="s">
        <v>28</v>
      </c>
      <c r="C88" s="18">
        <v>1229443</v>
      </c>
      <c r="D88" s="18">
        <v>1208464</v>
      </c>
      <c r="E88" s="12">
        <v>-20979</v>
      </c>
      <c r="F88" s="35" t="s">
        <v>19</v>
      </c>
      <c r="G88" s="21"/>
    </row>
    <row r="89" spans="1:16" ht="15" customHeight="1">
      <c r="A89" s="32"/>
      <c r="B89" s="34"/>
      <c r="C89" s="14">
        <v>1227849</v>
      </c>
      <c r="D89" s="14">
        <v>1206734</v>
      </c>
      <c r="E89" s="15">
        <v>-21115</v>
      </c>
      <c r="F89" s="36"/>
      <c r="G89" s="16"/>
      <c r="O89" s="17"/>
      <c r="P89" s="17"/>
    </row>
    <row r="90" spans="1:16" ht="15" customHeight="1">
      <c r="A90" s="31" t="str">
        <f>HYPERLINK("https://www.city.osaka.lg.jp/kankyo/cmsfiles/contents/0000025/25420/r6431211.xlsx","廃棄物収集機材整備事業")</f>
        <v>廃棄物収集機材整備事業</v>
      </c>
      <c r="B90" s="33" t="s">
        <v>29</v>
      </c>
      <c r="C90" s="18">
        <v>39416</v>
      </c>
      <c r="D90" s="18">
        <v>4278</v>
      </c>
      <c r="E90" s="12">
        <v>-35138</v>
      </c>
      <c r="F90" s="35" t="s">
        <v>19</v>
      </c>
      <c r="G90" s="21"/>
    </row>
    <row r="91" spans="1:16" ht="15" customHeight="1">
      <c r="A91" s="32"/>
      <c r="B91" s="34"/>
      <c r="C91" s="14">
        <v>10258</v>
      </c>
      <c r="D91" s="14">
        <v>935</v>
      </c>
      <c r="E91" s="15">
        <v>-9323</v>
      </c>
      <c r="F91" s="36"/>
      <c r="G91" s="16"/>
      <c r="O91" s="17"/>
      <c r="P91" s="17"/>
    </row>
    <row r="92" spans="1:16" ht="15" customHeight="1">
      <c r="A92" s="31" t="str">
        <f>HYPERLINK("https://www.city.osaka.lg.jp/kankyo/cmsfiles/contents/0000025/25420/r6441211.xlsx","事故防止対策")</f>
        <v>事故防止対策</v>
      </c>
      <c r="B92" s="33" t="s">
        <v>29</v>
      </c>
      <c r="C92" s="18">
        <v>12391</v>
      </c>
      <c r="D92" s="18">
        <v>11298</v>
      </c>
      <c r="E92" s="12">
        <v>-1093</v>
      </c>
      <c r="F92" s="35" t="s">
        <v>19</v>
      </c>
      <c r="G92" s="21"/>
    </row>
    <row r="93" spans="1:16" ht="15" customHeight="1">
      <c r="A93" s="32"/>
      <c r="B93" s="34"/>
      <c r="C93" s="14">
        <v>12391</v>
      </c>
      <c r="D93" s="14">
        <v>11298</v>
      </c>
      <c r="E93" s="15">
        <v>-1093</v>
      </c>
      <c r="F93" s="36"/>
      <c r="G93" s="16"/>
      <c r="O93" s="17"/>
      <c r="P93" s="17"/>
    </row>
    <row r="94" spans="1:16" ht="15" customHeight="1">
      <c r="A94" s="31" t="str">
        <f>HYPERLINK("https://www.city.osaka.lg.jp/kankyo/cmsfiles/contents/0000025/25420/r6451211.xlsx","ごみ収集車両登録事務")</f>
        <v>ごみ収集車両登録事務</v>
      </c>
      <c r="B94" s="33" t="s">
        <v>29</v>
      </c>
      <c r="C94" s="18">
        <v>162</v>
      </c>
      <c r="D94" s="18">
        <v>18</v>
      </c>
      <c r="E94" s="12">
        <v>-144</v>
      </c>
      <c r="F94" s="35" t="s">
        <v>19</v>
      </c>
      <c r="G94" s="21"/>
    </row>
    <row r="95" spans="1:16" ht="15" customHeight="1">
      <c r="A95" s="32"/>
      <c r="B95" s="34"/>
      <c r="C95" s="14">
        <v>162</v>
      </c>
      <c r="D95" s="14">
        <v>18</v>
      </c>
      <c r="E95" s="15">
        <v>-144</v>
      </c>
      <c r="F95" s="36"/>
      <c r="G95" s="16"/>
      <c r="O95" s="17"/>
      <c r="P95" s="17"/>
    </row>
    <row r="96" spans="1:16" ht="15" customHeight="1">
      <c r="A96" s="31" t="str">
        <f>HYPERLINK("https://www.city.osaka.lg.jp/kankyo/cmsfiles/contents/0000025/25420/r6461211.xlsx","ごみ収集車両運行管理システム（ＧＰＳ）運用")</f>
        <v>ごみ収集車両運行管理システム（ＧＰＳ）運用</v>
      </c>
      <c r="B96" s="33" t="s">
        <v>29</v>
      </c>
      <c r="C96" s="18">
        <v>236329</v>
      </c>
      <c r="D96" s="18">
        <v>73227</v>
      </c>
      <c r="E96" s="12">
        <v>-163102</v>
      </c>
      <c r="F96" s="35" t="s">
        <v>19</v>
      </c>
      <c r="G96" s="21"/>
    </row>
    <row r="97" spans="1:16" ht="15" customHeight="1">
      <c r="A97" s="32"/>
      <c r="B97" s="34"/>
      <c r="C97" s="14">
        <v>236329</v>
      </c>
      <c r="D97" s="14">
        <v>73227</v>
      </c>
      <c r="E97" s="15">
        <v>-163102</v>
      </c>
      <c r="F97" s="36"/>
      <c r="G97" s="16"/>
      <c r="O97" s="17"/>
      <c r="P97" s="17"/>
    </row>
    <row r="98" spans="1:16" ht="15" customHeight="1">
      <c r="A98" s="31" t="str">
        <f>HYPERLINK("https://www.city.osaka.lg.jp/kankyo/cmsfiles/contents/0000025/25420/r6471211.xlsx","不法投棄等環境整備事業")</f>
        <v>不法投棄等環境整備事業</v>
      </c>
      <c r="B98" s="33" t="s">
        <v>29</v>
      </c>
      <c r="C98" s="18">
        <v>26894</v>
      </c>
      <c r="D98" s="18">
        <v>24678</v>
      </c>
      <c r="E98" s="12">
        <v>-2216</v>
      </c>
      <c r="F98" s="35" t="s">
        <v>19</v>
      </c>
      <c r="G98" s="21"/>
    </row>
    <row r="99" spans="1:16" ht="15" customHeight="1">
      <c r="A99" s="32"/>
      <c r="B99" s="34"/>
      <c r="C99" s="14">
        <v>26894</v>
      </c>
      <c r="D99" s="14">
        <v>24678</v>
      </c>
      <c r="E99" s="15">
        <v>-2216</v>
      </c>
      <c r="F99" s="36"/>
      <c r="G99" s="16"/>
      <c r="O99" s="17"/>
      <c r="P99" s="17"/>
    </row>
    <row r="100" spans="1:16" ht="15" customHeight="1">
      <c r="A100" s="31" t="str">
        <f>HYPERLINK("https://www.city.osaka.lg.jp/kankyo/cmsfiles/contents/0000025/25420/r6481211.xlsx","河川水面清掃事業")</f>
        <v>河川水面清掃事業</v>
      </c>
      <c r="B100" s="33" t="s">
        <v>29</v>
      </c>
      <c r="C100" s="18">
        <v>133739</v>
      </c>
      <c r="D100" s="18">
        <v>134064</v>
      </c>
      <c r="E100" s="12">
        <v>325</v>
      </c>
      <c r="F100" s="35" t="s">
        <v>19</v>
      </c>
      <c r="G100" s="21"/>
    </row>
    <row r="101" spans="1:16" ht="15" customHeight="1">
      <c r="A101" s="32"/>
      <c r="B101" s="34"/>
      <c r="C101" s="14">
        <v>49552</v>
      </c>
      <c r="D101" s="14">
        <v>51281</v>
      </c>
      <c r="E101" s="15">
        <v>1729</v>
      </c>
      <c r="F101" s="36"/>
      <c r="G101" s="16"/>
      <c r="O101" s="17"/>
      <c r="P101" s="17"/>
    </row>
    <row r="102" spans="1:16" ht="15" customHeight="1">
      <c r="A102" s="31" t="str">
        <f>HYPERLINK("https://www.city.osaka.lg.jp/kankyo/cmsfiles/contents/0000025/25420/r6491211.xlsx","し尿処理事業")</f>
        <v>し尿処理事業</v>
      </c>
      <c r="B102" s="33" t="s">
        <v>29</v>
      </c>
      <c r="C102" s="18">
        <v>14118</v>
      </c>
      <c r="D102" s="18">
        <v>10341</v>
      </c>
      <c r="E102" s="12">
        <v>-3777</v>
      </c>
      <c r="F102" s="35" t="s">
        <v>19</v>
      </c>
      <c r="G102" s="21"/>
    </row>
    <row r="103" spans="1:16" ht="15" customHeight="1">
      <c r="A103" s="32"/>
      <c r="B103" s="34"/>
      <c r="C103" s="14">
        <v>14118</v>
      </c>
      <c r="D103" s="14">
        <v>10341</v>
      </c>
      <c r="E103" s="15">
        <v>-3777</v>
      </c>
      <c r="F103" s="36"/>
      <c r="G103" s="16"/>
      <c r="O103" s="17"/>
      <c r="P103" s="17"/>
    </row>
    <row r="104" spans="1:16" ht="15" customHeight="1">
      <c r="A104" s="42" t="str">
        <f>HYPERLINK("https://www.city.osaka.lg.jp/kankyo/cmsfiles/contents/0000025/25420/r6501211.xlsx","公衆トイレ維持管理")</f>
        <v>公衆トイレ維持管理</v>
      </c>
      <c r="B104" s="33" t="s">
        <v>29</v>
      </c>
      <c r="C104" s="18">
        <v>49197</v>
      </c>
      <c r="D104" s="18">
        <v>208897</v>
      </c>
      <c r="E104" s="18">
        <v>159700</v>
      </c>
      <c r="F104" s="35" t="s">
        <v>19</v>
      </c>
      <c r="G104" s="21"/>
    </row>
    <row r="105" spans="1:16" ht="15" customHeight="1" thickBot="1">
      <c r="A105" s="43"/>
      <c r="B105" s="44"/>
      <c r="C105" s="23">
        <v>49197</v>
      </c>
      <c r="D105" s="23">
        <v>116897</v>
      </c>
      <c r="E105" s="24">
        <v>67700</v>
      </c>
      <c r="F105" s="41"/>
      <c r="G105" s="25"/>
      <c r="O105" s="17"/>
      <c r="P105" s="17"/>
    </row>
    <row r="106" spans="1:16" ht="15" customHeight="1">
      <c r="A106" s="31" t="str">
        <f>HYPERLINK("https://www.city.osaka.lg.jp/kankyo/cmsfiles/contents/0000025/25420/r6511211.xlsx","「ごみ屋敷」課題解決推進事業")</f>
        <v>「ごみ屋敷」課題解決推進事業</v>
      </c>
      <c r="B106" s="45" t="s">
        <v>29</v>
      </c>
      <c r="C106" s="12">
        <v>400</v>
      </c>
      <c r="D106" s="12">
        <v>400</v>
      </c>
      <c r="E106" s="12">
        <v>0</v>
      </c>
      <c r="F106" s="46" t="s">
        <v>19</v>
      </c>
      <c r="G106" s="13"/>
    </row>
    <row r="107" spans="1:16" ht="15" customHeight="1">
      <c r="A107" s="32"/>
      <c r="B107" s="34"/>
      <c r="C107" s="14">
        <v>400</v>
      </c>
      <c r="D107" s="14">
        <v>400</v>
      </c>
      <c r="E107" s="15">
        <v>0</v>
      </c>
      <c r="F107" s="36"/>
      <c r="G107" s="16"/>
      <c r="O107" s="17"/>
      <c r="P107" s="17"/>
    </row>
    <row r="108" spans="1:16" ht="15" customHeight="1">
      <c r="A108" s="31" t="str">
        <f>HYPERLINK("https://www.city.osaka.lg.jp/kankyo/cmsfiles/contents/0000025/25420/r6521211.xlsx","焼却処理関係事務費")</f>
        <v>焼却処理関係事務費</v>
      </c>
      <c r="B108" s="33" t="s">
        <v>30</v>
      </c>
      <c r="C108" s="18">
        <v>1702</v>
      </c>
      <c r="D108" s="18">
        <v>1702</v>
      </c>
      <c r="E108" s="12">
        <v>0</v>
      </c>
      <c r="F108" s="35" t="s">
        <v>19</v>
      </c>
      <c r="G108" s="21"/>
    </row>
    <row r="109" spans="1:16" ht="15" customHeight="1">
      <c r="A109" s="32"/>
      <c r="B109" s="34"/>
      <c r="C109" s="14">
        <v>1702</v>
      </c>
      <c r="D109" s="14">
        <v>1702</v>
      </c>
      <c r="E109" s="15">
        <v>0</v>
      </c>
      <c r="F109" s="36"/>
      <c r="G109" s="16"/>
      <c r="O109" s="17"/>
      <c r="P109" s="17"/>
    </row>
    <row r="110" spans="1:16" ht="15" customHeight="1">
      <c r="A110" s="31" t="str">
        <f>HYPERLINK("https://www.city.osaka.lg.jp/kankyo/cmsfiles/contents/0000025/25420/r6531211.xlsx","汚染負荷量賦課金")</f>
        <v>汚染負荷量賦課金</v>
      </c>
      <c r="B110" s="33" t="s">
        <v>31</v>
      </c>
      <c r="C110" s="18">
        <v>30408</v>
      </c>
      <c r="D110" s="18">
        <v>28844</v>
      </c>
      <c r="E110" s="12">
        <v>-1564</v>
      </c>
      <c r="F110" s="35" t="s">
        <v>19</v>
      </c>
      <c r="G110" s="21"/>
    </row>
    <row r="111" spans="1:16" ht="15" customHeight="1">
      <c r="A111" s="32"/>
      <c r="B111" s="34"/>
      <c r="C111" s="14">
        <v>30408</v>
      </c>
      <c r="D111" s="14">
        <v>28844</v>
      </c>
      <c r="E111" s="15">
        <v>-1564</v>
      </c>
      <c r="F111" s="36"/>
      <c r="G111" s="16"/>
      <c r="O111" s="17"/>
      <c r="P111" s="17"/>
    </row>
    <row r="112" spans="1:16" ht="15" customHeight="1">
      <c r="A112" s="31" t="str">
        <f>HYPERLINK("https://www.city.osaka.lg.jp/kankyo/cmsfiles/contents/0000025/25420/r6541211.xlsx","焼却工場関連施設管理運営")</f>
        <v>焼却工場関連施設管理運営</v>
      </c>
      <c r="B112" s="33" t="s">
        <v>31</v>
      </c>
      <c r="C112" s="18">
        <v>328967</v>
      </c>
      <c r="D112" s="18">
        <v>471990</v>
      </c>
      <c r="E112" s="12">
        <v>143023</v>
      </c>
      <c r="F112" s="35" t="s">
        <v>17</v>
      </c>
      <c r="G112" s="19">
        <v>172251</v>
      </c>
    </row>
    <row r="113" spans="1:16" ht="15" customHeight="1">
      <c r="A113" s="32"/>
      <c r="B113" s="34"/>
      <c r="C113" s="14">
        <v>323949</v>
      </c>
      <c r="D113" s="14">
        <v>398991</v>
      </c>
      <c r="E113" s="15">
        <v>75042</v>
      </c>
      <c r="F113" s="36"/>
      <c r="G113" s="20">
        <v>168252</v>
      </c>
      <c r="O113" s="17"/>
      <c r="P113" s="17"/>
    </row>
    <row r="114" spans="1:16" ht="15" customHeight="1">
      <c r="A114" s="31" t="str">
        <f>HYPERLINK("https://www.city.osaka.lg.jp/kankyo/cmsfiles/contents/0000025/25420/r6551211.xlsx","焼却工場跡地等管理事業")</f>
        <v>焼却工場跡地等管理事業</v>
      </c>
      <c r="B114" s="33" t="s">
        <v>31</v>
      </c>
      <c r="C114" s="18">
        <v>663819</v>
      </c>
      <c r="D114" s="18">
        <v>45769</v>
      </c>
      <c r="E114" s="12">
        <v>-618050</v>
      </c>
      <c r="F114" s="35" t="s">
        <v>17</v>
      </c>
      <c r="G114" s="19">
        <v>1518</v>
      </c>
    </row>
    <row r="115" spans="1:16" ht="15" customHeight="1">
      <c r="A115" s="32"/>
      <c r="B115" s="34"/>
      <c r="C115" s="14">
        <v>139819</v>
      </c>
      <c r="D115" s="14">
        <v>45769</v>
      </c>
      <c r="E115" s="15">
        <v>-94050</v>
      </c>
      <c r="F115" s="36"/>
      <c r="G115" s="20">
        <v>1518</v>
      </c>
      <c r="O115" s="17"/>
      <c r="P115" s="17"/>
    </row>
    <row r="116" spans="1:16" ht="15" customHeight="1">
      <c r="A116" s="31" t="str">
        <f>HYPERLINK("https://www.city.osaka.lg.jp/kankyo/cmsfiles/contents/0000025/25420/r6561211.xlsx","フェニックス計画の推進")</f>
        <v>フェニックス計画の推進</v>
      </c>
      <c r="B116" s="33" t="s">
        <v>23</v>
      </c>
      <c r="C116" s="18">
        <v>50718</v>
      </c>
      <c r="D116" s="18">
        <v>49629</v>
      </c>
      <c r="E116" s="12">
        <v>-1089</v>
      </c>
      <c r="F116" s="35" t="s">
        <v>19</v>
      </c>
      <c r="G116" s="21"/>
    </row>
    <row r="117" spans="1:16" ht="15" customHeight="1">
      <c r="A117" s="32"/>
      <c r="B117" s="34"/>
      <c r="C117" s="14">
        <v>5718</v>
      </c>
      <c r="D117" s="14">
        <v>5629</v>
      </c>
      <c r="E117" s="15">
        <v>-89</v>
      </c>
      <c r="F117" s="36"/>
      <c r="G117" s="16"/>
      <c r="O117" s="17"/>
      <c r="P117" s="17"/>
    </row>
    <row r="118" spans="1:16" ht="15" customHeight="1">
      <c r="A118" s="31" t="str">
        <f>HYPERLINK("https://www.city.osaka.lg.jp/kankyo/cmsfiles/contents/0000025/25420/r6571211.xlsx","大阪広域環境施設組合分担金")</f>
        <v>大阪広域環境施設組合分担金</v>
      </c>
      <c r="B118" s="33" t="s">
        <v>23</v>
      </c>
      <c r="C118" s="18">
        <v>10917968</v>
      </c>
      <c r="D118" s="18">
        <v>12460410</v>
      </c>
      <c r="E118" s="12">
        <v>1542442</v>
      </c>
      <c r="F118" s="35" t="s">
        <v>19</v>
      </c>
      <c r="G118" s="21"/>
    </row>
    <row r="119" spans="1:16" ht="15" customHeight="1">
      <c r="A119" s="32"/>
      <c r="B119" s="34"/>
      <c r="C119" s="14">
        <v>10917968</v>
      </c>
      <c r="D119" s="14">
        <v>12460410</v>
      </c>
      <c r="E119" s="15">
        <v>1542442</v>
      </c>
      <c r="F119" s="36"/>
      <c r="G119" s="16"/>
      <c r="O119" s="17"/>
      <c r="P119" s="17"/>
    </row>
    <row r="120" spans="1:16" ht="15" customHeight="1">
      <c r="A120" s="31" t="str">
        <f>HYPERLINK("https://www.city.osaka.lg.jp/kankyo/cmsfiles/contents/0000025/25420/r6581211.xlsx","南港ポートタウン一般廃棄物中継施設管理運営")</f>
        <v>南港ポートタウン一般廃棄物中継施設管理運営</v>
      </c>
      <c r="B120" s="33" t="s">
        <v>31</v>
      </c>
      <c r="C120" s="18">
        <v>213944</v>
      </c>
      <c r="D120" s="18">
        <v>222733</v>
      </c>
      <c r="E120" s="12">
        <v>8789</v>
      </c>
      <c r="F120" s="35" t="s">
        <v>19</v>
      </c>
      <c r="G120" s="21"/>
    </row>
    <row r="121" spans="1:16" ht="15" customHeight="1">
      <c r="A121" s="32"/>
      <c r="B121" s="34"/>
      <c r="C121" s="14">
        <v>213944</v>
      </c>
      <c r="D121" s="14">
        <v>222733</v>
      </c>
      <c r="E121" s="15">
        <v>8789</v>
      </c>
      <c r="F121" s="36"/>
      <c r="G121" s="16"/>
      <c r="O121" s="17"/>
      <c r="P121" s="17"/>
    </row>
    <row r="122" spans="1:16" ht="15" customHeight="1">
      <c r="A122" s="31" t="str">
        <f>HYPERLINK("https://www.city.osaka.lg.jp/kankyo/cmsfiles/contents/0000025/25420/r6591211.xlsx","家庭系ごみ収集輸送事業改革プラン3.0の取組にかかる検討")</f>
        <v>家庭系ごみ収集輸送事業改革プラン3.0の取組にかかる検討</v>
      </c>
      <c r="B122" s="33" t="s">
        <v>32</v>
      </c>
      <c r="C122" s="18">
        <v>124</v>
      </c>
      <c r="D122" s="18">
        <v>1883</v>
      </c>
      <c r="E122" s="12">
        <v>1759</v>
      </c>
      <c r="F122" s="35" t="s">
        <v>19</v>
      </c>
      <c r="G122" s="21"/>
    </row>
    <row r="123" spans="1:16" ht="15" customHeight="1">
      <c r="A123" s="32"/>
      <c r="B123" s="34"/>
      <c r="C123" s="14">
        <v>124</v>
      </c>
      <c r="D123" s="14">
        <v>1883</v>
      </c>
      <c r="E123" s="15">
        <v>1759</v>
      </c>
      <c r="F123" s="36"/>
      <c r="G123" s="16"/>
      <c r="O123" s="17"/>
      <c r="P123" s="17"/>
    </row>
    <row r="124" spans="1:16" ht="15" customHeight="1">
      <c r="A124" s="31" t="str">
        <f>HYPERLINK("https://www.city.osaka.lg.jp/kankyo/cmsfiles/contents/0000025/25420/r6601211.xlsx","減量美化推進関係事務費")</f>
        <v>減量美化推進関係事務費</v>
      </c>
      <c r="B124" s="33" t="s">
        <v>33</v>
      </c>
      <c r="C124" s="18">
        <v>1981</v>
      </c>
      <c r="D124" s="18">
        <v>2028</v>
      </c>
      <c r="E124" s="12">
        <v>47</v>
      </c>
      <c r="F124" s="35" t="s">
        <v>19</v>
      </c>
      <c r="G124" s="21"/>
    </row>
    <row r="125" spans="1:16" ht="15" customHeight="1">
      <c r="A125" s="32"/>
      <c r="B125" s="34"/>
      <c r="C125" s="14">
        <v>1981</v>
      </c>
      <c r="D125" s="14">
        <v>2028</v>
      </c>
      <c r="E125" s="15">
        <v>47</v>
      </c>
      <c r="F125" s="36"/>
      <c r="G125" s="16"/>
      <c r="O125" s="17"/>
      <c r="P125" s="17"/>
    </row>
    <row r="126" spans="1:16" ht="15" customHeight="1">
      <c r="A126" s="31" t="str">
        <f>HYPERLINK("https://www.city.osaka.lg.jp/kankyo/cmsfiles/contents/0000025/25420/r6611211.xlsx","容器包装プラスチックの再商品化")</f>
        <v>容器包装プラスチックの再商品化</v>
      </c>
      <c r="B126" s="33" t="s">
        <v>33</v>
      </c>
      <c r="C126" s="18">
        <v>533720</v>
      </c>
      <c r="D126" s="18">
        <v>595149</v>
      </c>
      <c r="E126" s="12">
        <v>61429</v>
      </c>
      <c r="F126" s="35" t="s">
        <v>19</v>
      </c>
      <c r="G126" s="21"/>
    </row>
    <row r="127" spans="1:16" ht="15" customHeight="1">
      <c r="A127" s="32"/>
      <c r="B127" s="34"/>
      <c r="C127" s="14">
        <v>0</v>
      </c>
      <c r="D127" s="14">
        <v>595149</v>
      </c>
      <c r="E127" s="15">
        <v>595149</v>
      </c>
      <c r="F127" s="36"/>
      <c r="G127" s="16"/>
      <c r="O127" s="17"/>
      <c r="P127" s="17"/>
    </row>
    <row r="128" spans="1:16" ht="15" customHeight="1">
      <c r="A128" s="31" t="str">
        <f>HYPERLINK("https://www.city.osaka.lg.jp/kankyo/cmsfiles/contents/0000025/25420/r6621211.xlsx","資源ごみの再資源化")</f>
        <v>資源ごみの再資源化</v>
      </c>
      <c r="B128" s="33" t="s">
        <v>33</v>
      </c>
      <c r="C128" s="18">
        <v>270310</v>
      </c>
      <c r="D128" s="18">
        <v>307327</v>
      </c>
      <c r="E128" s="12">
        <v>37017</v>
      </c>
      <c r="F128" s="35" t="s">
        <v>19</v>
      </c>
      <c r="G128" s="21"/>
    </row>
    <row r="129" spans="1:16" ht="15" customHeight="1">
      <c r="A129" s="32"/>
      <c r="B129" s="34"/>
      <c r="C129" s="14">
        <v>0</v>
      </c>
      <c r="D129" s="14">
        <v>307327</v>
      </c>
      <c r="E129" s="15">
        <v>307327</v>
      </c>
      <c r="F129" s="36"/>
      <c r="G129" s="16"/>
      <c r="O129" s="17"/>
      <c r="P129" s="17"/>
    </row>
    <row r="130" spans="1:16" ht="15" customHeight="1">
      <c r="A130" s="42" t="str">
        <f>HYPERLINK("https://www.city.osaka.lg.jp/kankyo/cmsfiles/contents/0000025/25420/r6631211.xlsx","古紙・衣類分別収集にかかる啓発")</f>
        <v>古紙・衣類分別収集にかかる啓発</v>
      </c>
      <c r="B130" s="33" t="s">
        <v>34</v>
      </c>
      <c r="C130" s="18">
        <v>10347</v>
      </c>
      <c r="D130" s="18">
        <v>11209</v>
      </c>
      <c r="E130" s="18">
        <v>862</v>
      </c>
      <c r="F130" s="35" t="s">
        <v>19</v>
      </c>
      <c r="G130" s="21"/>
    </row>
    <row r="131" spans="1:16" ht="15" customHeight="1">
      <c r="A131" s="32"/>
      <c r="B131" s="34"/>
      <c r="C131" s="14">
        <v>9567</v>
      </c>
      <c r="D131" s="14">
        <v>11209</v>
      </c>
      <c r="E131" s="15">
        <v>1642</v>
      </c>
      <c r="F131" s="36"/>
      <c r="G131" s="16"/>
      <c r="O131" s="17"/>
      <c r="P131" s="17"/>
    </row>
    <row r="132" spans="1:16" ht="15" customHeight="1">
      <c r="A132" s="31" t="str">
        <f>HYPERLINK("https://www.city.osaka.lg.jp/kankyo/cmsfiles/contents/0000025/25420/r6641211.xlsx","ごみ減量・３Ｒ啓発推進事業")</f>
        <v>ごみ減量・３Ｒ啓発推進事業</v>
      </c>
      <c r="B132" s="45" t="s">
        <v>34</v>
      </c>
      <c r="C132" s="12">
        <v>1941</v>
      </c>
      <c r="D132" s="12">
        <v>1941</v>
      </c>
      <c r="E132" s="12">
        <v>0</v>
      </c>
      <c r="F132" s="46" t="s">
        <v>17</v>
      </c>
      <c r="G132" s="26">
        <v>1941</v>
      </c>
    </row>
    <row r="133" spans="1:16" ht="15" customHeight="1">
      <c r="A133" s="32"/>
      <c r="B133" s="34"/>
      <c r="C133" s="14">
        <v>0</v>
      </c>
      <c r="D133" s="14">
        <v>1941</v>
      </c>
      <c r="E133" s="15">
        <v>1941</v>
      </c>
      <c r="F133" s="36"/>
      <c r="G133" s="20">
        <v>1941</v>
      </c>
      <c r="O133" s="17"/>
      <c r="P133" s="17"/>
    </row>
    <row r="134" spans="1:16" ht="15" customHeight="1">
      <c r="A134" s="31" t="str">
        <f>HYPERLINK("https://www.city.osaka.lg.jp/kankyo/cmsfiles/contents/0000025/25420/r6651211.xlsx","集合式住宅における分別排出促進の啓発")</f>
        <v>集合式住宅における分別排出促進の啓発</v>
      </c>
      <c r="B134" s="45" t="s">
        <v>34</v>
      </c>
      <c r="C134" s="12">
        <v>255</v>
      </c>
      <c r="D134" s="12">
        <v>255</v>
      </c>
      <c r="E134" s="12">
        <v>0</v>
      </c>
      <c r="F134" s="46" t="s">
        <v>17</v>
      </c>
      <c r="G134" s="26">
        <v>255</v>
      </c>
    </row>
    <row r="135" spans="1:16" ht="15" customHeight="1">
      <c r="A135" s="32"/>
      <c r="B135" s="34"/>
      <c r="C135" s="14">
        <v>0</v>
      </c>
      <c r="D135" s="14">
        <v>255</v>
      </c>
      <c r="E135" s="15">
        <v>255</v>
      </c>
      <c r="F135" s="36"/>
      <c r="G135" s="20">
        <v>255</v>
      </c>
      <c r="O135" s="17"/>
      <c r="P135" s="17"/>
    </row>
    <row r="136" spans="1:16" ht="15" customHeight="1">
      <c r="A136" s="31" t="str">
        <f>HYPERLINK("https://www.city.osaka.lg.jp/kankyo/cmsfiles/contents/0000025/25420/r6661211.xlsx","地域との連携によるごみ減量・リサイクルの取組推進")</f>
        <v>地域との連携によるごみ減量・リサイクルの取組推進</v>
      </c>
      <c r="B136" s="33" t="s">
        <v>33</v>
      </c>
      <c r="C136" s="18">
        <v>14876</v>
      </c>
      <c r="D136" s="18">
        <v>14838</v>
      </c>
      <c r="E136" s="12">
        <v>-38</v>
      </c>
      <c r="F136" s="35" t="s">
        <v>17</v>
      </c>
      <c r="G136" s="19">
        <v>7620</v>
      </c>
    </row>
    <row r="137" spans="1:16" ht="15" customHeight="1">
      <c r="A137" s="32"/>
      <c r="B137" s="34"/>
      <c r="C137" s="14">
        <v>0</v>
      </c>
      <c r="D137" s="14">
        <v>13537</v>
      </c>
      <c r="E137" s="15">
        <v>13537</v>
      </c>
      <c r="F137" s="36"/>
      <c r="G137" s="20">
        <v>7620</v>
      </c>
      <c r="O137" s="17"/>
      <c r="P137" s="17"/>
    </row>
    <row r="138" spans="1:16" ht="15" customHeight="1">
      <c r="A138" s="31" t="str">
        <f>HYPERLINK("https://www.city.osaka.lg.jp/kankyo/cmsfiles/contents/0000025/25420/r6671211.xlsx","事業系廃棄物の減量および適正処理の推進")</f>
        <v>事業系廃棄物の減量および適正処理の推進</v>
      </c>
      <c r="B138" s="33" t="s">
        <v>27</v>
      </c>
      <c r="C138" s="18">
        <v>82077</v>
      </c>
      <c r="D138" s="18">
        <v>82286</v>
      </c>
      <c r="E138" s="12">
        <v>209</v>
      </c>
      <c r="F138" s="35" t="s">
        <v>19</v>
      </c>
      <c r="G138" s="21"/>
    </row>
    <row r="139" spans="1:16" ht="15" customHeight="1">
      <c r="A139" s="32"/>
      <c r="B139" s="34"/>
      <c r="C139" s="14">
        <v>82077</v>
      </c>
      <c r="D139" s="14">
        <v>82286</v>
      </c>
      <c r="E139" s="15">
        <v>209</v>
      </c>
      <c r="F139" s="36"/>
      <c r="G139" s="16"/>
      <c r="O139" s="17"/>
      <c r="P139" s="17"/>
    </row>
    <row r="140" spans="1:16" ht="15" customHeight="1">
      <c r="A140" s="31" t="str">
        <f>HYPERLINK("https://www.city.osaka.lg.jp/kankyo/cmsfiles/contents/0000025/25420/r6681211.xlsx","資源集団回収活動の推進")</f>
        <v>資源集団回収活動の推進</v>
      </c>
      <c r="B140" s="33" t="s">
        <v>34</v>
      </c>
      <c r="C140" s="18">
        <v>130407</v>
      </c>
      <c r="D140" s="18">
        <v>124171</v>
      </c>
      <c r="E140" s="12">
        <v>-6236</v>
      </c>
      <c r="F140" s="35" t="s">
        <v>17</v>
      </c>
      <c r="G140" s="19">
        <v>103</v>
      </c>
    </row>
    <row r="141" spans="1:16" ht="15" customHeight="1">
      <c r="A141" s="32"/>
      <c r="B141" s="34"/>
      <c r="C141" s="14">
        <v>0</v>
      </c>
      <c r="D141" s="14">
        <v>124171</v>
      </c>
      <c r="E141" s="15">
        <v>124171</v>
      </c>
      <c r="F141" s="36"/>
      <c r="G141" s="20">
        <v>103</v>
      </c>
      <c r="O141" s="17"/>
      <c r="P141" s="17"/>
    </row>
    <row r="142" spans="1:16" ht="15" customHeight="1">
      <c r="A142" s="31" t="str">
        <f>HYPERLINK("https://www.city.osaka.lg.jp/kankyo/cmsfiles/contents/0000025/25420/r6691211.xlsx","拠点回収事業")</f>
        <v>拠点回収事業</v>
      </c>
      <c r="B142" s="33" t="s">
        <v>34</v>
      </c>
      <c r="C142" s="18">
        <v>18904</v>
      </c>
      <c r="D142" s="18">
        <v>35042</v>
      </c>
      <c r="E142" s="12">
        <v>16138</v>
      </c>
      <c r="F142" s="35" t="s">
        <v>19</v>
      </c>
      <c r="G142" s="21"/>
    </row>
    <row r="143" spans="1:16" ht="15" customHeight="1">
      <c r="A143" s="32"/>
      <c r="B143" s="34"/>
      <c r="C143" s="14">
        <v>0</v>
      </c>
      <c r="D143" s="14">
        <v>35042</v>
      </c>
      <c r="E143" s="15">
        <v>35042</v>
      </c>
      <c r="F143" s="36"/>
      <c r="G143" s="16"/>
      <c r="O143" s="17"/>
      <c r="P143" s="17"/>
    </row>
    <row r="144" spans="1:16" ht="15" customHeight="1">
      <c r="A144" s="31" t="str">
        <f>HYPERLINK("https://www.city.osaka.lg.jp/kankyo/cmsfiles/contents/0000025/25420/r6701211.xlsx","不法投棄家電処理事業")</f>
        <v>不法投棄家電処理事業</v>
      </c>
      <c r="B144" s="33" t="s">
        <v>34</v>
      </c>
      <c r="C144" s="18">
        <v>4577</v>
      </c>
      <c r="D144" s="18">
        <v>4675</v>
      </c>
      <c r="E144" s="12">
        <v>98</v>
      </c>
      <c r="F144" s="35" t="s">
        <v>19</v>
      </c>
      <c r="G144" s="21"/>
    </row>
    <row r="145" spans="1:16" ht="15" customHeight="1">
      <c r="A145" s="32"/>
      <c r="B145" s="34"/>
      <c r="C145" s="14">
        <v>4577</v>
      </c>
      <c r="D145" s="14">
        <v>4675</v>
      </c>
      <c r="E145" s="15">
        <v>98</v>
      </c>
      <c r="F145" s="36"/>
      <c r="G145" s="16"/>
      <c r="O145" s="17"/>
      <c r="P145" s="17"/>
    </row>
    <row r="146" spans="1:16" ht="15" customHeight="1">
      <c r="A146" s="31" t="str">
        <f>HYPERLINK("https://www.city.osaka.lg.jp/kankyo/cmsfiles/contents/0000025/25420/r6711211.xlsx","まちの美化推進事業")</f>
        <v>まちの美化推進事業</v>
      </c>
      <c r="B146" s="33" t="s">
        <v>28</v>
      </c>
      <c r="C146" s="18">
        <v>709898</v>
      </c>
      <c r="D146" s="18">
        <v>899577</v>
      </c>
      <c r="E146" s="12">
        <v>189679</v>
      </c>
      <c r="F146" s="35" t="s">
        <v>17</v>
      </c>
      <c r="G146" s="19">
        <v>326</v>
      </c>
    </row>
    <row r="147" spans="1:16" ht="15" customHeight="1">
      <c r="A147" s="32"/>
      <c r="B147" s="34"/>
      <c r="C147" s="14">
        <v>0</v>
      </c>
      <c r="D147" s="14">
        <v>895350</v>
      </c>
      <c r="E147" s="15">
        <v>895350</v>
      </c>
      <c r="F147" s="36"/>
      <c r="G147" s="20">
        <v>326</v>
      </c>
      <c r="O147" s="17"/>
      <c r="P147" s="17"/>
    </row>
    <row r="148" spans="1:16" ht="15" customHeight="1">
      <c r="A148" s="31" t="str">
        <f>HYPERLINK("https://www.city.osaka.lg.jp/kankyo/cmsfiles/contents/0000025/25420/r6721211.xlsx","路上喫煙対策事業")</f>
        <v>路上喫煙対策事業</v>
      </c>
      <c r="B148" s="33" t="s">
        <v>29</v>
      </c>
      <c r="C148" s="18">
        <v>1015762</v>
      </c>
      <c r="D148" s="18">
        <v>997762</v>
      </c>
      <c r="E148" s="12">
        <v>-18000</v>
      </c>
      <c r="F148" s="35" t="s">
        <v>17</v>
      </c>
      <c r="G148" s="19">
        <v>1552</v>
      </c>
    </row>
    <row r="149" spans="1:16" ht="15" customHeight="1">
      <c r="A149" s="32"/>
      <c r="B149" s="34"/>
      <c r="C149" s="14">
        <v>1015762</v>
      </c>
      <c r="D149" s="14">
        <v>997762</v>
      </c>
      <c r="E149" s="15">
        <v>-18000</v>
      </c>
      <c r="F149" s="36"/>
      <c r="G149" s="20">
        <v>1552</v>
      </c>
      <c r="O149" s="17"/>
      <c r="P149" s="17"/>
    </row>
    <row r="150" spans="1:16" ht="15" customHeight="1">
      <c r="A150" s="31" t="str">
        <f>HYPERLINK("https://www.city.osaka.lg.jp/kankyo/cmsfiles/contents/0000025/25420/r6731211.xlsx","「大阪ブルー・オーシャン・ビジョン」推進事業")</f>
        <v>「大阪ブルー・オーシャン・ビジョン」推進事業</v>
      </c>
      <c r="B150" s="33" t="s">
        <v>34</v>
      </c>
      <c r="C150" s="18">
        <v>3958</v>
      </c>
      <c r="D150" s="18">
        <v>3439</v>
      </c>
      <c r="E150" s="12">
        <v>-519</v>
      </c>
      <c r="F150" s="35" t="s">
        <v>19</v>
      </c>
      <c r="G150" s="21"/>
    </row>
    <row r="151" spans="1:16" ht="15" customHeight="1">
      <c r="A151" s="32"/>
      <c r="B151" s="34"/>
      <c r="C151" s="14">
        <v>0</v>
      </c>
      <c r="D151" s="14">
        <v>3439</v>
      </c>
      <c r="E151" s="15">
        <v>3439</v>
      </c>
      <c r="F151" s="36"/>
      <c r="G151" s="16"/>
      <c r="O151" s="17"/>
      <c r="P151" s="17"/>
    </row>
    <row r="152" spans="1:16" ht="15" customHeight="1">
      <c r="A152" s="31" t="str">
        <f>HYPERLINK("https://www.city.osaka.lg.jp/kankyo/cmsfiles/contents/0000025/25420/r6741211.xlsx","一般廃棄物排出実態調査")</f>
        <v>一般廃棄物排出実態調査</v>
      </c>
      <c r="B152" s="33" t="s">
        <v>34</v>
      </c>
      <c r="C152" s="18">
        <v>9443</v>
      </c>
      <c r="D152" s="18">
        <v>10194</v>
      </c>
      <c r="E152" s="12">
        <v>751</v>
      </c>
      <c r="F152" s="35" t="s">
        <v>19</v>
      </c>
      <c r="G152" s="21"/>
    </row>
    <row r="153" spans="1:16" ht="15" customHeight="1">
      <c r="A153" s="32"/>
      <c r="B153" s="34"/>
      <c r="C153" s="14">
        <v>9443</v>
      </c>
      <c r="D153" s="14">
        <v>10194</v>
      </c>
      <c r="E153" s="15">
        <v>751</v>
      </c>
      <c r="F153" s="36"/>
      <c r="G153" s="16"/>
      <c r="O153" s="17"/>
      <c r="P153" s="17"/>
    </row>
    <row r="154" spans="1:16" ht="15" customHeight="1">
      <c r="A154" s="31" t="str">
        <f>HYPERLINK("https://www.city.osaka.lg.jp/kankyo/cmsfiles/contents/0000025/25420/r6751211.xlsx","環境美化運動推進基金積立金")</f>
        <v>環境美化運動推進基金積立金</v>
      </c>
      <c r="B154" s="33" t="s">
        <v>35</v>
      </c>
      <c r="C154" s="18">
        <v>200</v>
      </c>
      <c r="D154" s="18">
        <v>113</v>
      </c>
      <c r="E154" s="12">
        <v>-87</v>
      </c>
      <c r="F154" s="35" t="s">
        <v>19</v>
      </c>
      <c r="G154" s="21"/>
    </row>
    <row r="155" spans="1:16" ht="15" customHeight="1">
      <c r="A155" s="32"/>
      <c r="B155" s="34"/>
      <c r="C155" s="14">
        <v>0</v>
      </c>
      <c r="D155" s="14">
        <v>0</v>
      </c>
      <c r="E155" s="15">
        <v>0</v>
      </c>
      <c r="F155" s="36"/>
      <c r="G155" s="16"/>
      <c r="O155" s="17"/>
      <c r="P155" s="17"/>
    </row>
    <row r="156" spans="1:16" ht="15" customHeight="1">
      <c r="A156" s="31" t="str">
        <f>HYPERLINK("https://www.city.osaka.lg.jp/kankyo/cmsfiles/contents/0000025/25420/r6761211.xlsx","斎場の管理運営")</f>
        <v>斎場の管理運営</v>
      </c>
      <c r="B156" s="33" t="s">
        <v>30</v>
      </c>
      <c r="C156" s="18">
        <v>947846</v>
      </c>
      <c r="D156" s="18">
        <v>804375</v>
      </c>
      <c r="E156" s="12">
        <v>-143471</v>
      </c>
      <c r="F156" s="35" t="s">
        <v>19</v>
      </c>
      <c r="G156" s="21"/>
    </row>
    <row r="157" spans="1:16" ht="15" customHeight="1">
      <c r="A157" s="32"/>
      <c r="B157" s="34"/>
      <c r="C157" s="14">
        <v>947437</v>
      </c>
      <c r="D157" s="14">
        <v>803939</v>
      </c>
      <c r="E157" s="15">
        <v>-143498</v>
      </c>
      <c r="F157" s="36"/>
      <c r="G157" s="16"/>
      <c r="O157" s="17"/>
      <c r="P157" s="17"/>
    </row>
    <row r="158" spans="1:16" ht="15" customHeight="1">
      <c r="A158" s="42" t="str">
        <f>HYPERLINK("https://www.city.osaka.lg.jp/kankyo/cmsfiles/contents/0000025/25420/r6771211.xlsx","霊園の管理運営")</f>
        <v>霊園の管理運営</v>
      </c>
      <c r="B158" s="33" t="s">
        <v>30</v>
      </c>
      <c r="C158" s="18">
        <v>302691</v>
      </c>
      <c r="D158" s="18">
        <v>282549</v>
      </c>
      <c r="E158" s="18">
        <v>-20142</v>
      </c>
      <c r="F158" s="35" t="s">
        <v>17</v>
      </c>
      <c r="G158" s="19">
        <v>583</v>
      </c>
    </row>
    <row r="159" spans="1:16" ht="15" customHeight="1" thickBot="1">
      <c r="A159" s="43"/>
      <c r="B159" s="44"/>
      <c r="C159" s="23">
        <v>302691</v>
      </c>
      <c r="D159" s="23">
        <v>282549</v>
      </c>
      <c r="E159" s="24">
        <v>-20142</v>
      </c>
      <c r="F159" s="41"/>
      <c r="G159" s="27">
        <v>583</v>
      </c>
      <c r="O159" s="17"/>
      <c r="P159" s="17"/>
    </row>
    <row r="160" spans="1:16" ht="15" customHeight="1">
      <c r="A160" s="31" t="str">
        <f>HYPERLINK("https://www.city.osaka.lg.jp/kankyo/cmsfiles/contents/0000025/25420/r6781211.xlsx","斎場施設整備")</f>
        <v>斎場施設整備</v>
      </c>
      <c r="B160" s="45" t="s">
        <v>31</v>
      </c>
      <c r="C160" s="12">
        <v>634995</v>
      </c>
      <c r="D160" s="12">
        <v>866667</v>
      </c>
      <c r="E160" s="12">
        <v>231672</v>
      </c>
      <c r="F160" s="46" t="s">
        <v>19</v>
      </c>
      <c r="G160" s="13"/>
    </row>
    <row r="161" spans="1:16" ht="15" customHeight="1">
      <c r="A161" s="32"/>
      <c r="B161" s="34"/>
      <c r="C161" s="14">
        <v>634995</v>
      </c>
      <c r="D161" s="14">
        <v>691667</v>
      </c>
      <c r="E161" s="15">
        <v>56672</v>
      </c>
      <c r="F161" s="36"/>
      <c r="G161" s="16"/>
      <c r="O161" s="17"/>
      <c r="P161" s="17"/>
    </row>
    <row r="162" spans="1:16" ht="15" customHeight="1">
      <c r="A162" s="31" t="str">
        <f>HYPERLINK("https://www.city.osaka.lg.jp/kankyo/cmsfiles/contents/0000025/25420/r6791211.xlsx","霊園施設整備")</f>
        <v>霊園施設整備</v>
      </c>
      <c r="B162" s="33" t="s">
        <v>31</v>
      </c>
      <c r="C162" s="18">
        <v>74045</v>
      </c>
      <c r="D162" s="18">
        <v>59242</v>
      </c>
      <c r="E162" s="12">
        <v>-14803</v>
      </c>
      <c r="F162" s="35" t="s">
        <v>17</v>
      </c>
      <c r="G162" s="19">
        <v>1684</v>
      </c>
    </row>
    <row r="163" spans="1:16" ht="15" customHeight="1">
      <c r="A163" s="32"/>
      <c r="B163" s="34"/>
      <c r="C163" s="14">
        <v>74045</v>
      </c>
      <c r="D163" s="14">
        <v>59242</v>
      </c>
      <c r="E163" s="15">
        <v>-14803</v>
      </c>
      <c r="F163" s="36"/>
      <c r="G163" s="20">
        <v>1684</v>
      </c>
      <c r="O163" s="17"/>
      <c r="P163" s="17"/>
    </row>
    <row r="164" spans="1:16" ht="15" customHeight="1">
      <c r="A164" s="31" t="str">
        <f>HYPERLINK("https://www.city.osaka.lg.jp/kankyo/cmsfiles/contents/0000025/25420/r6801211.xlsx","泉南メモリアルパーク管理・整備")</f>
        <v>泉南メモリアルパーク管理・整備</v>
      </c>
      <c r="B164" s="33" t="s">
        <v>31</v>
      </c>
      <c r="C164" s="18">
        <v>204152</v>
      </c>
      <c r="D164" s="18">
        <v>160572</v>
      </c>
      <c r="E164" s="12">
        <v>-43580</v>
      </c>
      <c r="F164" s="35"/>
      <c r="G164" s="19"/>
    </row>
    <row r="165" spans="1:16" ht="15" customHeight="1">
      <c r="A165" s="32"/>
      <c r="B165" s="34"/>
      <c r="C165" s="14">
        <v>0</v>
      </c>
      <c r="D165" s="14">
        <v>0</v>
      </c>
      <c r="E165" s="15">
        <v>0</v>
      </c>
      <c r="F165" s="36"/>
      <c r="G165" s="20"/>
      <c r="O165" s="17"/>
      <c r="P165" s="17"/>
    </row>
    <row r="166" spans="1:16" ht="15" customHeight="1">
      <c r="A166" s="31" t="str">
        <f>HYPERLINK("https://www.city.osaka.lg.jp/kankyo/cmsfiles/contents/0000025/25420/r6811211.xlsx","霊地返還による霊園使用料・霊地手数料の還付金")</f>
        <v>霊地返還による霊園使用料・霊地手数料の還付金</v>
      </c>
      <c r="B166" s="33" t="s">
        <v>31</v>
      </c>
      <c r="C166" s="18">
        <v>67000</v>
      </c>
      <c r="D166" s="18">
        <v>66000</v>
      </c>
      <c r="E166" s="12">
        <v>-1000</v>
      </c>
      <c r="F166" s="35" t="s">
        <v>19</v>
      </c>
      <c r="G166" s="21"/>
    </row>
    <row r="167" spans="1:16" ht="15" customHeight="1">
      <c r="A167" s="32"/>
      <c r="B167" s="34"/>
      <c r="C167" s="14">
        <v>67000</v>
      </c>
      <c r="D167" s="14">
        <v>7458</v>
      </c>
      <c r="E167" s="15">
        <v>-59542</v>
      </c>
      <c r="F167" s="36"/>
      <c r="G167" s="16"/>
      <c r="O167" s="17"/>
      <c r="P167" s="17"/>
    </row>
    <row r="168" spans="1:16" ht="15" customHeight="1">
      <c r="A168" s="31" t="str">
        <f>HYPERLINK("https://www.city.osaka.lg.jp/kankyo/cmsfiles/contents/0000025/25420/r6821211.xlsx","泉南メモリアルパーク運営基金積立金")</f>
        <v>泉南メモリアルパーク運営基金積立金</v>
      </c>
      <c r="B168" s="33" t="s">
        <v>31</v>
      </c>
      <c r="C168" s="18">
        <v>198122</v>
      </c>
      <c r="D168" s="18">
        <v>249297</v>
      </c>
      <c r="E168" s="12">
        <v>51175</v>
      </c>
      <c r="F168" s="35" t="s">
        <v>19</v>
      </c>
      <c r="G168" s="21"/>
    </row>
    <row r="169" spans="1:16" ht="15" customHeight="1">
      <c r="A169" s="32"/>
      <c r="B169" s="34"/>
      <c r="C169" s="14">
        <v>0</v>
      </c>
      <c r="D169" s="14">
        <v>0</v>
      </c>
      <c r="E169" s="15">
        <v>0</v>
      </c>
      <c r="F169" s="36"/>
      <c r="G169" s="16"/>
      <c r="O169" s="17"/>
      <c r="P169" s="17"/>
    </row>
    <row r="170" spans="1:16" ht="15" customHeight="1">
      <c r="A170" s="31" t="str">
        <f>HYPERLINK("https://www.city.osaka.lg.jp/kankyo/cmsfiles/contents/0000025/25420/r6831211.xlsx","泉南メモリアルパーク運営基金積立金（利子）")</f>
        <v>泉南メモリアルパーク運営基金積立金（利子）</v>
      </c>
      <c r="B170" s="33" t="s">
        <v>31</v>
      </c>
      <c r="C170" s="18">
        <v>554</v>
      </c>
      <c r="D170" s="18">
        <v>278</v>
      </c>
      <c r="E170" s="12">
        <v>-276</v>
      </c>
      <c r="F170" s="35" t="s">
        <v>19</v>
      </c>
      <c r="G170" s="21"/>
    </row>
    <row r="171" spans="1:16" ht="15" customHeight="1">
      <c r="A171" s="32"/>
      <c r="B171" s="34"/>
      <c r="C171" s="14">
        <v>0</v>
      </c>
      <c r="D171" s="14">
        <v>0</v>
      </c>
      <c r="E171" s="15">
        <v>0</v>
      </c>
      <c r="F171" s="36"/>
      <c r="G171" s="16"/>
      <c r="O171" s="17"/>
      <c r="P171" s="17"/>
    </row>
    <row r="172" spans="1:16" ht="15" customHeight="1">
      <c r="A172" s="37" t="s">
        <v>36</v>
      </c>
      <c r="B172" s="38"/>
      <c r="C172" s="18">
        <f t="shared" ref="C172:E173" si="0">SUM(C8,C10,C12,C14,C16,C18,C20,C22,C24,C26,C28,C30,C32,C34,C36,C38,C40,C42,C44,C46,C48,C50,C52,C54,C56,C58,C60,C62,C64,C66,C68,C70,C72,C74,C76,C78,C80,C82,C84,C86,C88,C90,C92,C94,C96,C98,C100,C102,C104,C106,C108,C110,C112,C114,C116,C118,C120,C122,C124,C126,C128,C130,C132,C134,C136,C138,C140,C142,C144,C146,C148,C150,C152,C154,C156,C158,C160,C162,C164,C166,C168,C170)</f>
        <v>24753633</v>
      </c>
      <c r="D172" s="18">
        <f t="shared" si="0"/>
        <v>27712687</v>
      </c>
      <c r="E172" s="18">
        <f t="shared" si="0"/>
        <v>2959054</v>
      </c>
      <c r="F172" s="35" t="s">
        <v>17</v>
      </c>
      <c r="G172" s="19">
        <f>SUM(G8,G10,G12,G14,G16,G18,G20,G22,G24,G26,G28,G30,G32,G34,G36,G38,G40,G42,G44,G46,G48,G50,G52,G54,G56,G58,G60,G62,G64,G66,G68,G70,G72,G74,G76,G78,G80,G82,G84,G86,G88,G90,G92,G94,G96,G98,G100,G102,G104,G106,G108,G110,G112,G114,G116,G118,G120,G122,G124,G126,G128,G130,G132,G134,G136,G138,G140,G142,G144,G146,G148,G150,G152,G154,G156,G158,G160,G162,G164,G166,G168,G170)</f>
        <v>204242</v>
      </c>
    </row>
    <row r="173" spans="1:16" ht="15" customHeight="1" thickBot="1">
      <c r="A173" s="39"/>
      <c r="B173" s="40"/>
      <c r="C173" s="23">
        <f t="shared" si="0"/>
        <v>21810397</v>
      </c>
      <c r="D173" s="23">
        <f t="shared" si="0"/>
        <v>25353607</v>
      </c>
      <c r="E173" s="23">
        <f t="shared" si="0"/>
        <v>3543210</v>
      </c>
      <c r="F173" s="41"/>
      <c r="G173" s="27">
        <f>SUM(G9,G11,G13,G15,G17,G19,G21,G23,G25,G27,G29,G31,G33,G35,G37,G39,G41,G43,G45,G47,G49,G51,G53,G55,G57,G59,G61,G63,G65,G67,G69,G71,G73,G75,G77,G79,G81,G83,G85,G87,G89,G91,G93,G95,G97,G99,G101,G103,G105,G107,G109,G111,G113,G115,G117,G119,G121,G123,G125,G127,G129,G131,G133,G135,G137,G139,G141,G143,G145,G147,G149,G151,G153,G155,G157,G159,G161,G163,G165,G167,G169,G171)</f>
        <v>200243</v>
      </c>
    </row>
    <row r="174" spans="1:16" ht="15" customHeight="1">
      <c r="B174" s="28"/>
      <c r="D174" s="7"/>
      <c r="E174" s="7"/>
      <c r="F174" s="29"/>
    </row>
    <row r="175" spans="1:16" ht="15" customHeight="1">
      <c r="A175" s="30"/>
      <c r="D175" s="7"/>
      <c r="E175" s="7"/>
      <c r="F175" s="29"/>
    </row>
    <row r="176" spans="1:16" ht="15" customHeight="1">
      <c r="A176" s="30"/>
    </row>
    <row r="177" spans="1:1" ht="15" customHeight="1">
      <c r="A177" s="30"/>
    </row>
    <row r="178" spans="1:1" ht="15" customHeight="1">
      <c r="A178" s="30"/>
    </row>
    <row r="179" spans="1:1" ht="15" customHeight="1">
      <c r="A179" s="30"/>
    </row>
    <row r="180" spans="1:1" ht="15" customHeight="1">
      <c r="A180" s="30"/>
    </row>
    <row r="181" spans="1:1" ht="15" customHeight="1">
      <c r="A181" s="30"/>
    </row>
    <row r="182" spans="1:1" ht="15" customHeight="1">
      <c r="A182" s="30"/>
    </row>
    <row r="183" spans="1:1" ht="15" customHeight="1">
      <c r="A183" s="30"/>
    </row>
    <row r="184" spans="1:1" ht="15" customHeight="1">
      <c r="A184" s="30"/>
    </row>
    <row r="185" spans="1:1" ht="15" customHeight="1">
      <c r="A185" s="30"/>
    </row>
    <row r="186" spans="1:1" ht="15" customHeight="1">
      <c r="A186" s="30"/>
    </row>
    <row r="187" spans="1:1" ht="15" customHeight="1">
      <c r="A187" s="30"/>
    </row>
    <row r="188" spans="1:1" ht="15" customHeight="1">
      <c r="A188" s="30"/>
    </row>
    <row r="189" spans="1:1" ht="15" customHeight="1">
      <c r="A189" s="30"/>
    </row>
    <row r="190" spans="1:1" ht="15" customHeight="1">
      <c r="A190" s="30"/>
    </row>
    <row r="191" spans="1:1" ht="15" customHeight="1">
      <c r="A191" s="30"/>
    </row>
    <row r="192" spans="1:1" ht="15" customHeight="1">
      <c r="A192" s="30"/>
    </row>
    <row r="193" spans="1:1" ht="15" customHeight="1">
      <c r="A193" s="30"/>
    </row>
    <row r="194" spans="1:1" ht="15" customHeight="1">
      <c r="A194" s="30"/>
    </row>
    <row r="195" spans="1:1" ht="15" customHeight="1">
      <c r="A195" s="30"/>
    </row>
    <row r="196" spans="1:1" ht="15" customHeight="1">
      <c r="A196" s="30"/>
    </row>
    <row r="197" spans="1:1" ht="15" customHeight="1">
      <c r="A197" s="30"/>
    </row>
    <row r="198" spans="1:1" ht="15" customHeight="1">
      <c r="A198" s="30"/>
    </row>
    <row r="199" spans="1:1" ht="15" customHeight="1">
      <c r="A199" s="30"/>
    </row>
    <row r="200" spans="1:1" ht="15" customHeight="1">
      <c r="A200" s="30"/>
    </row>
    <row r="201" spans="1:1" ht="15" customHeight="1">
      <c r="A201" s="30"/>
    </row>
    <row r="202" spans="1:1" ht="15" customHeight="1">
      <c r="A202" s="30"/>
    </row>
    <row r="203" spans="1:1" ht="15" customHeight="1">
      <c r="A203" s="30"/>
    </row>
    <row r="204" spans="1:1" ht="15" customHeight="1">
      <c r="A204" s="30"/>
    </row>
    <row r="205" spans="1:1" ht="15" customHeight="1">
      <c r="A205" s="30"/>
    </row>
    <row r="206" spans="1:1" ht="15" customHeight="1">
      <c r="A206" s="30"/>
    </row>
    <row r="207" spans="1:1" ht="15" customHeight="1">
      <c r="A207" s="30"/>
    </row>
    <row r="208" spans="1:1" ht="15" customHeight="1">
      <c r="A208" s="30"/>
    </row>
    <row r="209" spans="1:1" ht="15" customHeight="1">
      <c r="A209" s="30"/>
    </row>
    <row r="210" spans="1:1" ht="15" customHeight="1">
      <c r="A210" s="30"/>
    </row>
    <row r="211" spans="1:1" ht="15" customHeight="1">
      <c r="A211" s="30"/>
    </row>
    <row r="212" spans="1:1" ht="15" customHeight="1">
      <c r="A212" s="30"/>
    </row>
    <row r="213" spans="1:1" ht="15" customHeight="1">
      <c r="A213" s="30"/>
    </row>
    <row r="214" spans="1:1" ht="15" customHeight="1">
      <c r="A214" s="30"/>
    </row>
    <row r="215" spans="1:1" ht="15" customHeight="1">
      <c r="A215" s="30"/>
    </row>
    <row r="216" spans="1:1" ht="15" customHeight="1">
      <c r="A216" s="30"/>
    </row>
    <row r="217" spans="1:1" ht="15" customHeight="1"/>
    <row r="218" spans="1:1" ht="15" customHeight="1"/>
    <row r="219" spans="1:1" ht="15" customHeight="1"/>
    <row r="220" spans="1:1" ht="15" customHeight="1"/>
    <row r="221" spans="1:1" ht="15" customHeight="1"/>
    <row r="222" spans="1:1" ht="15" customHeight="1"/>
    <row r="223" spans="1:1" ht="15" customHeight="1"/>
    <row r="224" spans="1:1" ht="15" customHeight="1"/>
    <row r="225" ht="15" customHeight="1"/>
    <row r="226" ht="15" customHeight="1"/>
    <row r="227" ht="15" customHeight="1"/>
    <row r="228" ht="15" customHeight="1"/>
    <row r="229" ht="15" customHeight="1"/>
    <row r="230" ht="15" customHeight="1"/>
  </sheetData>
  <mergeCells count="253">
    <mergeCell ref="A10:A11"/>
    <mergeCell ref="B10:B11"/>
    <mergeCell ref="F10:F11"/>
    <mergeCell ref="A12:A13"/>
    <mergeCell ref="B12:B13"/>
    <mergeCell ref="F12:F13"/>
    <mergeCell ref="F1:G1"/>
    <mergeCell ref="C5:D5"/>
    <mergeCell ref="A6:A7"/>
    <mergeCell ref="B6:B7"/>
    <mergeCell ref="F6:G7"/>
    <mergeCell ref="A8:A9"/>
    <mergeCell ref="B8:B9"/>
    <mergeCell ref="F8:F9"/>
    <mergeCell ref="A18:A19"/>
    <mergeCell ref="B18:B19"/>
    <mergeCell ref="F18:F19"/>
    <mergeCell ref="A20:A21"/>
    <mergeCell ref="B20:B21"/>
    <mergeCell ref="F20:F21"/>
    <mergeCell ref="A14:A15"/>
    <mergeCell ref="B14:B15"/>
    <mergeCell ref="F14:F15"/>
    <mergeCell ref="A16:A17"/>
    <mergeCell ref="B16:B17"/>
    <mergeCell ref="F16:F17"/>
    <mergeCell ref="A26:A27"/>
    <mergeCell ref="B26:B27"/>
    <mergeCell ref="F26:F27"/>
    <mergeCell ref="A28:A29"/>
    <mergeCell ref="B28:B29"/>
    <mergeCell ref="F28:F29"/>
    <mergeCell ref="A22:A23"/>
    <mergeCell ref="B22:B23"/>
    <mergeCell ref="F22:F23"/>
    <mergeCell ref="A24:A25"/>
    <mergeCell ref="B24:B25"/>
    <mergeCell ref="F24:F25"/>
    <mergeCell ref="A34:A35"/>
    <mergeCell ref="B34:B35"/>
    <mergeCell ref="F34:F35"/>
    <mergeCell ref="A36:A37"/>
    <mergeCell ref="B36:B37"/>
    <mergeCell ref="F36:F37"/>
    <mergeCell ref="A30:A31"/>
    <mergeCell ref="B30:B31"/>
    <mergeCell ref="F30:F31"/>
    <mergeCell ref="A32:A33"/>
    <mergeCell ref="B32:B33"/>
    <mergeCell ref="F32:F33"/>
    <mergeCell ref="A42:A43"/>
    <mergeCell ref="B42:B43"/>
    <mergeCell ref="F42:F43"/>
    <mergeCell ref="A44:A45"/>
    <mergeCell ref="B44:B45"/>
    <mergeCell ref="F44:F45"/>
    <mergeCell ref="A38:A39"/>
    <mergeCell ref="B38:B39"/>
    <mergeCell ref="F38:F39"/>
    <mergeCell ref="A40:A41"/>
    <mergeCell ref="B40:B41"/>
    <mergeCell ref="F40:F41"/>
    <mergeCell ref="A50:A51"/>
    <mergeCell ref="B50:B51"/>
    <mergeCell ref="F50:F51"/>
    <mergeCell ref="A52:A53"/>
    <mergeCell ref="B52:B53"/>
    <mergeCell ref="F52:F53"/>
    <mergeCell ref="A46:A47"/>
    <mergeCell ref="B46:B47"/>
    <mergeCell ref="F46:F47"/>
    <mergeCell ref="A48:A49"/>
    <mergeCell ref="B48:B49"/>
    <mergeCell ref="F48:F49"/>
    <mergeCell ref="A58:A59"/>
    <mergeCell ref="B58:B59"/>
    <mergeCell ref="F58:F59"/>
    <mergeCell ref="A60:A61"/>
    <mergeCell ref="B60:B61"/>
    <mergeCell ref="F60:F61"/>
    <mergeCell ref="A54:A55"/>
    <mergeCell ref="B54:B55"/>
    <mergeCell ref="F54:F55"/>
    <mergeCell ref="A56:A57"/>
    <mergeCell ref="B56:B57"/>
    <mergeCell ref="F56:F57"/>
    <mergeCell ref="A66:A67"/>
    <mergeCell ref="B66:B67"/>
    <mergeCell ref="F66:F67"/>
    <mergeCell ref="A68:A69"/>
    <mergeCell ref="B68:B69"/>
    <mergeCell ref="F68:F69"/>
    <mergeCell ref="A62:A63"/>
    <mergeCell ref="B62:B63"/>
    <mergeCell ref="F62:F63"/>
    <mergeCell ref="A64:A65"/>
    <mergeCell ref="B64:B65"/>
    <mergeCell ref="F64:F65"/>
    <mergeCell ref="A74:A75"/>
    <mergeCell ref="B74:B75"/>
    <mergeCell ref="F74:F75"/>
    <mergeCell ref="A76:A77"/>
    <mergeCell ref="B76:B77"/>
    <mergeCell ref="F76:F77"/>
    <mergeCell ref="A70:A71"/>
    <mergeCell ref="B70:B71"/>
    <mergeCell ref="F70:F71"/>
    <mergeCell ref="A72:A73"/>
    <mergeCell ref="B72:B73"/>
    <mergeCell ref="F72:F73"/>
    <mergeCell ref="A82:A83"/>
    <mergeCell ref="B82:B83"/>
    <mergeCell ref="F82:F83"/>
    <mergeCell ref="A84:A85"/>
    <mergeCell ref="B84:B85"/>
    <mergeCell ref="F84:F85"/>
    <mergeCell ref="A78:A79"/>
    <mergeCell ref="B78:B79"/>
    <mergeCell ref="F78:F79"/>
    <mergeCell ref="A80:A81"/>
    <mergeCell ref="B80:B81"/>
    <mergeCell ref="F80:F81"/>
    <mergeCell ref="A90:A91"/>
    <mergeCell ref="B90:B91"/>
    <mergeCell ref="F90:F91"/>
    <mergeCell ref="A92:A93"/>
    <mergeCell ref="B92:B93"/>
    <mergeCell ref="F92:F93"/>
    <mergeCell ref="A86:A87"/>
    <mergeCell ref="B86:B87"/>
    <mergeCell ref="F86:F87"/>
    <mergeCell ref="A88:A89"/>
    <mergeCell ref="B88:B89"/>
    <mergeCell ref="F88:F89"/>
    <mergeCell ref="A98:A99"/>
    <mergeCell ref="B98:B99"/>
    <mergeCell ref="F98:F99"/>
    <mergeCell ref="A100:A101"/>
    <mergeCell ref="B100:B101"/>
    <mergeCell ref="F100:F101"/>
    <mergeCell ref="A94:A95"/>
    <mergeCell ref="B94:B95"/>
    <mergeCell ref="F94:F95"/>
    <mergeCell ref="A96:A97"/>
    <mergeCell ref="B96:B97"/>
    <mergeCell ref="F96:F97"/>
    <mergeCell ref="A106:A107"/>
    <mergeCell ref="B106:B107"/>
    <mergeCell ref="F106:F107"/>
    <mergeCell ref="A108:A109"/>
    <mergeCell ref="B108:B109"/>
    <mergeCell ref="F108:F109"/>
    <mergeCell ref="A102:A103"/>
    <mergeCell ref="B102:B103"/>
    <mergeCell ref="F102:F103"/>
    <mergeCell ref="A104:A105"/>
    <mergeCell ref="B104:B105"/>
    <mergeCell ref="F104:F105"/>
    <mergeCell ref="A114:A115"/>
    <mergeCell ref="B114:B115"/>
    <mergeCell ref="F114:F115"/>
    <mergeCell ref="A116:A117"/>
    <mergeCell ref="B116:B117"/>
    <mergeCell ref="F116:F117"/>
    <mergeCell ref="A110:A111"/>
    <mergeCell ref="B110:B111"/>
    <mergeCell ref="F110:F111"/>
    <mergeCell ref="A112:A113"/>
    <mergeCell ref="B112:B113"/>
    <mergeCell ref="F112:F113"/>
    <mergeCell ref="A122:A123"/>
    <mergeCell ref="B122:B123"/>
    <mergeCell ref="F122:F123"/>
    <mergeCell ref="A124:A125"/>
    <mergeCell ref="B124:B125"/>
    <mergeCell ref="F124:F125"/>
    <mergeCell ref="A118:A119"/>
    <mergeCell ref="B118:B119"/>
    <mergeCell ref="F118:F119"/>
    <mergeCell ref="A120:A121"/>
    <mergeCell ref="B120:B121"/>
    <mergeCell ref="F120:F121"/>
    <mergeCell ref="A130:A131"/>
    <mergeCell ref="B130:B131"/>
    <mergeCell ref="F130:F131"/>
    <mergeCell ref="A132:A133"/>
    <mergeCell ref="B132:B133"/>
    <mergeCell ref="F132:F133"/>
    <mergeCell ref="A126:A127"/>
    <mergeCell ref="B126:B127"/>
    <mergeCell ref="F126:F127"/>
    <mergeCell ref="A128:A129"/>
    <mergeCell ref="B128:B129"/>
    <mergeCell ref="F128:F129"/>
    <mergeCell ref="A138:A139"/>
    <mergeCell ref="B138:B139"/>
    <mergeCell ref="F138:F139"/>
    <mergeCell ref="A140:A141"/>
    <mergeCell ref="B140:B141"/>
    <mergeCell ref="F140:F141"/>
    <mergeCell ref="A134:A135"/>
    <mergeCell ref="B134:B135"/>
    <mergeCell ref="F134:F135"/>
    <mergeCell ref="A136:A137"/>
    <mergeCell ref="B136:B137"/>
    <mergeCell ref="F136:F137"/>
    <mergeCell ref="A146:A147"/>
    <mergeCell ref="B146:B147"/>
    <mergeCell ref="F146:F147"/>
    <mergeCell ref="A148:A149"/>
    <mergeCell ref="B148:B149"/>
    <mergeCell ref="F148:F149"/>
    <mergeCell ref="A142:A143"/>
    <mergeCell ref="B142:B143"/>
    <mergeCell ref="F142:F143"/>
    <mergeCell ref="A144:A145"/>
    <mergeCell ref="B144:B145"/>
    <mergeCell ref="F144:F145"/>
    <mergeCell ref="A154:A155"/>
    <mergeCell ref="B154:B155"/>
    <mergeCell ref="F154:F155"/>
    <mergeCell ref="A156:A157"/>
    <mergeCell ref="B156:B157"/>
    <mergeCell ref="F156:F157"/>
    <mergeCell ref="A150:A151"/>
    <mergeCell ref="B150:B151"/>
    <mergeCell ref="F150:F151"/>
    <mergeCell ref="A152:A153"/>
    <mergeCell ref="B152:B153"/>
    <mergeCell ref="F152:F153"/>
    <mergeCell ref="A162:A163"/>
    <mergeCell ref="B162:B163"/>
    <mergeCell ref="F162:F163"/>
    <mergeCell ref="A164:A165"/>
    <mergeCell ref="B164:B165"/>
    <mergeCell ref="F164:F165"/>
    <mergeCell ref="A158:A159"/>
    <mergeCell ref="B158:B159"/>
    <mergeCell ref="F158:F159"/>
    <mergeCell ref="A160:A161"/>
    <mergeCell ref="B160:B161"/>
    <mergeCell ref="F160:F161"/>
    <mergeCell ref="A170:A171"/>
    <mergeCell ref="B170:B171"/>
    <mergeCell ref="F170:F171"/>
    <mergeCell ref="A172:B173"/>
    <mergeCell ref="F172:F173"/>
    <mergeCell ref="A166:A167"/>
    <mergeCell ref="B166:B167"/>
    <mergeCell ref="F166:F167"/>
    <mergeCell ref="A168:A169"/>
    <mergeCell ref="B168:B169"/>
    <mergeCell ref="F168:F169"/>
  </mergeCells>
  <phoneticPr fontId="3"/>
  <dataValidations disablePrompts="1" count="3">
    <dataValidation type="list" allowBlank="1" showInputMessage="1" showErrorMessage="1" sqref="F65682:F65683 IV65682:IV65683 SR65682:SR65683 ACN65682:ACN65683 AMJ65682:AMJ65683 AWF65682:AWF65683 BGB65682:BGB65683 BPX65682:BPX65683 BZT65682:BZT65683 CJP65682:CJP65683 CTL65682:CTL65683 DDH65682:DDH65683 DND65682:DND65683 DWZ65682:DWZ65683 EGV65682:EGV65683 EQR65682:EQR65683 FAN65682:FAN65683 FKJ65682:FKJ65683 FUF65682:FUF65683 GEB65682:GEB65683 GNX65682:GNX65683 GXT65682:GXT65683 HHP65682:HHP65683 HRL65682:HRL65683 IBH65682:IBH65683 ILD65682:ILD65683 IUZ65682:IUZ65683 JEV65682:JEV65683 JOR65682:JOR65683 JYN65682:JYN65683 KIJ65682:KIJ65683 KSF65682:KSF65683 LCB65682:LCB65683 LLX65682:LLX65683 LVT65682:LVT65683 MFP65682:MFP65683 MPL65682:MPL65683 MZH65682:MZH65683 NJD65682:NJD65683 NSZ65682:NSZ65683 OCV65682:OCV65683 OMR65682:OMR65683 OWN65682:OWN65683 PGJ65682:PGJ65683 PQF65682:PQF65683 QAB65682:QAB65683 QJX65682:QJX65683 QTT65682:QTT65683 RDP65682:RDP65683 RNL65682:RNL65683 RXH65682:RXH65683 SHD65682:SHD65683 SQZ65682:SQZ65683 TAV65682:TAV65683 TKR65682:TKR65683 TUN65682:TUN65683 UEJ65682:UEJ65683 UOF65682:UOF65683 UYB65682:UYB65683 VHX65682:VHX65683 VRT65682:VRT65683 WBP65682:WBP65683 WLL65682:WLL65683 WVH65682:WVH65683 F131218:F131219 IV131218:IV131219 SR131218:SR131219 ACN131218:ACN131219 AMJ131218:AMJ131219 AWF131218:AWF131219 BGB131218:BGB131219 BPX131218:BPX131219 BZT131218:BZT131219 CJP131218:CJP131219 CTL131218:CTL131219 DDH131218:DDH131219 DND131218:DND131219 DWZ131218:DWZ131219 EGV131218:EGV131219 EQR131218:EQR131219 FAN131218:FAN131219 FKJ131218:FKJ131219 FUF131218:FUF131219 GEB131218:GEB131219 GNX131218:GNX131219 GXT131218:GXT131219 HHP131218:HHP131219 HRL131218:HRL131219 IBH131218:IBH131219 ILD131218:ILD131219 IUZ131218:IUZ131219 JEV131218:JEV131219 JOR131218:JOR131219 JYN131218:JYN131219 KIJ131218:KIJ131219 KSF131218:KSF131219 LCB131218:LCB131219 LLX131218:LLX131219 LVT131218:LVT131219 MFP131218:MFP131219 MPL131218:MPL131219 MZH131218:MZH131219 NJD131218:NJD131219 NSZ131218:NSZ131219 OCV131218:OCV131219 OMR131218:OMR131219 OWN131218:OWN131219 PGJ131218:PGJ131219 PQF131218:PQF131219 QAB131218:QAB131219 QJX131218:QJX131219 QTT131218:QTT131219 RDP131218:RDP131219 RNL131218:RNL131219 RXH131218:RXH131219 SHD131218:SHD131219 SQZ131218:SQZ131219 TAV131218:TAV131219 TKR131218:TKR131219 TUN131218:TUN131219 UEJ131218:UEJ131219 UOF131218:UOF131219 UYB131218:UYB131219 VHX131218:VHX131219 VRT131218:VRT131219 WBP131218:WBP131219 WLL131218:WLL131219 WVH131218:WVH131219 F196754:F196755 IV196754:IV196755 SR196754:SR196755 ACN196754:ACN196755 AMJ196754:AMJ196755 AWF196754:AWF196755 BGB196754:BGB196755 BPX196754:BPX196755 BZT196754:BZT196755 CJP196754:CJP196755 CTL196754:CTL196755 DDH196754:DDH196755 DND196754:DND196755 DWZ196754:DWZ196755 EGV196754:EGV196755 EQR196754:EQR196755 FAN196754:FAN196755 FKJ196754:FKJ196755 FUF196754:FUF196755 GEB196754:GEB196755 GNX196754:GNX196755 GXT196754:GXT196755 HHP196754:HHP196755 HRL196754:HRL196755 IBH196754:IBH196755 ILD196754:ILD196755 IUZ196754:IUZ196755 JEV196754:JEV196755 JOR196754:JOR196755 JYN196754:JYN196755 KIJ196754:KIJ196755 KSF196754:KSF196755 LCB196754:LCB196755 LLX196754:LLX196755 LVT196754:LVT196755 MFP196754:MFP196755 MPL196754:MPL196755 MZH196754:MZH196755 NJD196754:NJD196755 NSZ196754:NSZ196755 OCV196754:OCV196755 OMR196754:OMR196755 OWN196754:OWN196755 PGJ196754:PGJ196755 PQF196754:PQF196755 QAB196754:QAB196755 QJX196754:QJX196755 QTT196754:QTT196755 RDP196754:RDP196755 RNL196754:RNL196755 RXH196754:RXH196755 SHD196754:SHD196755 SQZ196754:SQZ196755 TAV196754:TAV196755 TKR196754:TKR196755 TUN196754:TUN196755 UEJ196754:UEJ196755 UOF196754:UOF196755 UYB196754:UYB196755 VHX196754:VHX196755 VRT196754:VRT196755 WBP196754:WBP196755 WLL196754:WLL196755 WVH196754:WVH196755 F262290:F262291 IV262290:IV262291 SR262290:SR262291 ACN262290:ACN262291 AMJ262290:AMJ262291 AWF262290:AWF262291 BGB262290:BGB262291 BPX262290:BPX262291 BZT262290:BZT262291 CJP262290:CJP262291 CTL262290:CTL262291 DDH262290:DDH262291 DND262290:DND262291 DWZ262290:DWZ262291 EGV262290:EGV262291 EQR262290:EQR262291 FAN262290:FAN262291 FKJ262290:FKJ262291 FUF262290:FUF262291 GEB262290:GEB262291 GNX262290:GNX262291 GXT262290:GXT262291 HHP262290:HHP262291 HRL262290:HRL262291 IBH262290:IBH262291 ILD262290:ILD262291 IUZ262290:IUZ262291 JEV262290:JEV262291 JOR262290:JOR262291 JYN262290:JYN262291 KIJ262290:KIJ262291 KSF262290:KSF262291 LCB262290:LCB262291 LLX262290:LLX262291 LVT262290:LVT262291 MFP262290:MFP262291 MPL262290:MPL262291 MZH262290:MZH262291 NJD262290:NJD262291 NSZ262290:NSZ262291 OCV262290:OCV262291 OMR262290:OMR262291 OWN262290:OWN262291 PGJ262290:PGJ262291 PQF262290:PQF262291 QAB262290:QAB262291 QJX262290:QJX262291 QTT262290:QTT262291 RDP262290:RDP262291 RNL262290:RNL262291 RXH262290:RXH262291 SHD262290:SHD262291 SQZ262290:SQZ262291 TAV262290:TAV262291 TKR262290:TKR262291 TUN262290:TUN262291 UEJ262290:UEJ262291 UOF262290:UOF262291 UYB262290:UYB262291 VHX262290:VHX262291 VRT262290:VRT262291 WBP262290:WBP262291 WLL262290:WLL262291 WVH262290:WVH262291 F327826:F327827 IV327826:IV327827 SR327826:SR327827 ACN327826:ACN327827 AMJ327826:AMJ327827 AWF327826:AWF327827 BGB327826:BGB327827 BPX327826:BPX327827 BZT327826:BZT327827 CJP327826:CJP327827 CTL327826:CTL327827 DDH327826:DDH327827 DND327826:DND327827 DWZ327826:DWZ327827 EGV327826:EGV327827 EQR327826:EQR327827 FAN327826:FAN327827 FKJ327826:FKJ327827 FUF327826:FUF327827 GEB327826:GEB327827 GNX327826:GNX327827 GXT327826:GXT327827 HHP327826:HHP327827 HRL327826:HRL327827 IBH327826:IBH327827 ILD327826:ILD327827 IUZ327826:IUZ327827 JEV327826:JEV327827 JOR327826:JOR327827 JYN327826:JYN327827 KIJ327826:KIJ327827 KSF327826:KSF327827 LCB327826:LCB327827 LLX327826:LLX327827 LVT327826:LVT327827 MFP327826:MFP327827 MPL327826:MPL327827 MZH327826:MZH327827 NJD327826:NJD327827 NSZ327826:NSZ327827 OCV327826:OCV327827 OMR327826:OMR327827 OWN327826:OWN327827 PGJ327826:PGJ327827 PQF327826:PQF327827 QAB327826:QAB327827 QJX327826:QJX327827 QTT327826:QTT327827 RDP327826:RDP327827 RNL327826:RNL327827 RXH327826:RXH327827 SHD327826:SHD327827 SQZ327826:SQZ327827 TAV327826:TAV327827 TKR327826:TKR327827 TUN327826:TUN327827 UEJ327826:UEJ327827 UOF327826:UOF327827 UYB327826:UYB327827 VHX327826:VHX327827 VRT327826:VRT327827 WBP327826:WBP327827 WLL327826:WLL327827 WVH327826:WVH327827 F393362:F393363 IV393362:IV393363 SR393362:SR393363 ACN393362:ACN393363 AMJ393362:AMJ393363 AWF393362:AWF393363 BGB393362:BGB393363 BPX393362:BPX393363 BZT393362:BZT393363 CJP393362:CJP393363 CTL393362:CTL393363 DDH393362:DDH393363 DND393362:DND393363 DWZ393362:DWZ393363 EGV393362:EGV393363 EQR393362:EQR393363 FAN393362:FAN393363 FKJ393362:FKJ393363 FUF393362:FUF393363 GEB393362:GEB393363 GNX393362:GNX393363 GXT393362:GXT393363 HHP393362:HHP393363 HRL393362:HRL393363 IBH393362:IBH393363 ILD393362:ILD393363 IUZ393362:IUZ393363 JEV393362:JEV393363 JOR393362:JOR393363 JYN393362:JYN393363 KIJ393362:KIJ393363 KSF393362:KSF393363 LCB393362:LCB393363 LLX393362:LLX393363 LVT393362:LVT393363 MFP393362:MFP393363 MPL393362:MPL393363 MZH393362:MZH393363 NJD393362:NJD393363 NSZ393362:NSZ393363 OCV393362:OCV393363 OMR393362:OMR393363 OWN393362:OWN393363 PGJ393362:PGJ393363 PQF393362:PQF393363 QAB393362:QAB393363 QJX393362:QJX393363 QTT393362:QTT393363 RDP393362:RDP393363 RNL393362:RNL393363 RXH393362:RXH393363 SHD393362:SHD393363 SQZ393362:SQZ393363 TAV393362:TAV393363 TKR393362:TKR393363 TUN393362:TUN393363 UEJ393362:UEJ393363 UOF393362:UOF393363 UYB393362:UYB393363 VHX393362:VHX393363 VRT393362:VRT393363 WBP393362:WBP393363 WLL393362:WLL393363 WVH393362:WVH393363 F458898:F458899 IV458898:IV458899 SR458898:SR458899 ACN458898:ACN458899 AMJ458898:AMJ458899 AWF458898:AWF458899 BGB458898:BGB458899 BPX458898:BPX458899 BZT458898:BZT458899 CJP458898:CJP458899 CTL458898:CTL458899 DDH458898:DDH458899 DND458898:DND458899 DWZ458898:DWZ458899 EGV458898:EGV458899 EQR458898:EQR458899 FAN458898:FAN458899 FKJ458898:FKJ458899 FUF458898:FUF458899 GEB458898:GEB458899 GNX458898:GNX458899 GXT458898:GXT458899 HHP458898:HHP458899 HRL458898:HRL458899 IBH458898:IBH458899 ILD458898:ILD458899 IUZ458898:IUZ458899 JEV458898:JEV458899 JOR458898:JOR458899 JYN458898:JYN458899 KIJ458898:KIJ458899 KSF458898:KSF458899 LCB458898:LCB458899 LLX458898:LLX458899 LVT458898:LVT458899 MFP458898:MFP458899 MPL458898:MPL458899 MZH458898:MZH458899 NJD458898:NJD458899 NSZ458898:NSZ458899 OCV458898:OCV458899 OMR458898:OMR458899 OWN458898:OWN458899 PGJ458898:PGJ458899 PQF458898:PQF458899 QAB458898:QAB458899 QJX458898:QJX458899 QTT458898:QTT458899 RDP458898:RDP458899 RNL458898:RNL458899 RXH458898:RXH458899 SHD458898:SHD458899 SQZ458898:SQZ458899 TAV458898:TAV458899 TKR458898:TKR458899 TUN458898:TUN458899 UEJ458898:UEJ458899 UOF458898:UOF458899 UYB458898:UYB458899 VHX458898:VHX458899 VRT458898:VRT458899 WBP458898:WBP458899 WLL458898:WLL458899 WVH458898:WVH458899 F524434:F524435 IV524434:IV524435 SR524434:SR524435 ACN524434:ACN524435 AMJ524434:AMJ524435 AWF524434:AWF524435 BGB524434:BGB524435 BPX524434:BPX524435 BZT524434:BZT524435 CJP524434:CJP524435 CTL524434:CTL524435 DDH524434:DDH524435 DND524434:DND524435 DWZ524434:DWZ524435 EGV524434:EGV524435 EQR524434:EQR524435 FAN524434:FAN524435 FKJ524434:FKJ524435 FUF524434:FUF524435 GEB524434:GEB524435 GNX524434:GNX524435 GXT524434:GXT524435 HHP524434:HHP524435 HRL524434:HRL524435 IBH524434:IBH524435 ILD524434:ILD524435 IUZ524434:IUZ524435 JEV524434:JEV524435 JOR524434:JOR524435 JYN524434:JYN524435 KIJ524434:KIJ524435 KSF524434:KSF524435 LCB524434:LCB524435 LLX524434:LLX524435 LVT524434:LVT524435 MFP524434:MFP524435 MPL524434:MPL524435 MZH524434:MZH524435 NJD524434:NJD524435 NSZ524434:NSZ524435 OCV524434:OCV524435 OMR524434:OMR524435 OWN524434:OWN524435 PGJ524434:PGJ524435 PQF524434:PQF524435 QAB524434:QAB524435 QJX524434:QJX524435 QTT524434:QTT524435 RDP524434:RDP524435 RNL524434:RNL524435 RXH524434:RXH524435 SHD524434:SHD524435 SQZ524434:SQZ524435 TAV524434:TAV524435 TKR524434:TKR524435 TUN524434:TUN524435 UEJ524434:UEJ524435 UOF524434:UOF524435 UYB524434:UYB524435 VHX524434:VHX524435 VRT524434:VRT524435 WBP524434:WBP524435 WLL524434:WLL524435 WVH524434:WVH524435 F589970:F589971 IV589970:IV589971 SR589970:SR589971 ACN589970:ACN589971 AMJ589970:AMJ589971 AWF589970:AWF589971 BGB589970:BGB589971 BPX589970:BPX589971 BZT589970:BZT589971 CJP589970:CJP589971 CTL589970:CTL589971 DDH589970:DDH589971 DND589970:DND589971 DWZ589970:DWZ589971 EGV589970:EGV589971 EQR589970:EQR589971 FAN589970:FAN589971 FKJ589970:FKJ589971 FUF589970:FUF589971 GEB589970:GEB589971 GNX589970:GNX589971 GXT589970:GXT589971 HHP589970:HHP589971 HRL589970:HRL589971 IBH589970:IBH589971 ILD589970:ILD589971 IUZ589970:IUZ589971 JEV589970:JEV589971 JOR589970:JOR589971 JYN589970:JYN589971 KIJ589970:KIJ589971 KSF589970:KSF589971 LCB589970:LCB589971 LLX589970:LLX589971 LVT589970:LVT589971 MFP589970:MFP589971 MPL589970:MPL589971 MZH589970:MZH589971 NJD589970:NJD589971 NSZ589970:NSZ589971 OCV589970:OCV589971 OMR589970:OMR589971 OWN589970:OWN589971 PGJ589970:PGJ589971 PQF589970:PQF589971 QAB589970:QAB589971 QJX589970:QJX589971 QTT589970:QTT589971 RDP589970:RDP589971 RNL589970:RNL589971 RXH589970:RXH589971 SHD589970:SHD589971 SQZ589970:SQZ589971 TAV589970:TAV589971 TKR589970:TKR589971 TUN589970:TUN589971 UEJ589970:UEJ589971 UOF589970:UOF589971 UYB589970:UYB589971 VHX589970:VHX589971 VRT589970:VRT589971 WBP589970:WBP589971 WLL589970:WLL589971 WVH589970:WVH589971 F655506:F655507 IV655506:IV655507 SR655506:SR655507 ACN655506:ACN655507 AMJ655506:AMJ655507 AWF655506:AWF655507 BGB655506:BGB655507 BPX655506:BPX655507 BZT655506:BZT655507 CJP655506:CJP655507 CTL655506:CTL655507 DDH655506:DDH655507 DND655506:DND655507 DWZ655506:DWZ655507 EGV655506:EGV655507 EQR655506:EQR655507 FAN655506:FAN655507 FKJ655506:FKJ655507 FUF655506:FUF655507 GEB655506:GEB655507 GNX655506:GNX655507 GXT655506:GXT655507 HHP655506:HHP655507 HRL655506:HRL655507 IBH655506:IBH655507 ILD655506:ILD655507 IUZ655506:IUZ655507 JEV655506:JEV655507 JOR655506:JOR655507 JYN655506:JYN655507 KIJ655506:KIJ655507 KSF655506:KSF655507 LCB655506:LCB655507 LLX655506:LLX655507 LVT655506:LVT655507 MFP655506:MFP655507 MPL655506:MPL655507 MZH655506:MZH655507 NJD655506:NJD655507 NSZ655506:NSZ655507 OCV655506:OCV655507 OMR655506:OMR655507 OWN655506:OWN655507 PGJ655506:PGJ655507 PQF655506:PQF655507 QAB655506:QAB655507 QJX655506:QJX655507 QTT655506:QTT655507 RDP655506:RDP655507 RNL655506:RNL655507 RXH655506:RXH655507 SHD655506:SHD655507 SQZ655506:SQZ655507 TAV655506:TAV655507 TKR655506:TKR655507 TUN655506:TUN655507 UEJ655506:UEJ655507 UOF655506:UOF655507 UYB655506:UYB655507 VHX655506:VHX655507 VRT655506:VRT655507 WBP655506:WBP655507 WLL655506:WLL655507 WVH655506:WVH655507 F721042:F721043 IV721042:IV721043 SR721042:SR721043 ACN721042:ACN721043 AMJ721042:AMJ721043 AWF721042:AWF721043 BGB721042:BGB721043 BPX721042:BPX721043 BZT721042:BZT721043 CJP721042:CJP721043 CTL721042:CTL721043 DDH721042:DDH721043 DND721042:DND721043 DWZ721042:DWZ721043 EGV721042:EGV721043 EQR721042:EQR721043 FAN721042:FAN721043 FKJ721042:FKJ721043 FUF721042:FUF721043 GEB721042:GEB721043 GNX721042:GNX721043 GXT721042:GXT721043 HHP721042:HHP721043 HRL721042:HRL721043 IBH721042:IBH721043 ILD721042:ILD721043 IUZ721042:IUZ721043 JEV721042:JEV721043 JOR721042:JOR721043 JYN721042:JYN721043 KIJ721042:KIJ721043 KSF721042:KSF721043 LCB721042:LCB721043 LLX721042:LLX721043 LVT721042:LVT721043 MFP721042:MFP721043 MPL721042:MPL721043 MZH721042:MZH721043 NJD721042:NJD721043 NSZ721042:NSZ721043 OCV721042:OCV721043 OMR721042:OMR721043 OWN721042:OWN721043 PGJ721042:PGJ721043 PQF721042:PQF721043 QAB721042:QAB721043 QJX721042:QJX721043 QTT721042:QTT721043 RDP721042:RDP721043 RNL721042:RNL721043 RXH721042:RXH721043 SHD721042:SHD721043 SQZ721042:SQZ721043 TAV721042:TAV721043 TKR721042:TKR721043 TUN721042:TUN721043 UEJ721042:UEJ721043 UOF721042:UOF721043 UYB721042:UYB721043 VHX721042:VHX721043 VRT721042:VRT721043 WBP721042:WBP721043 WLL721042:WLL721043 WVH721042:WVH721043 F786578:F786579 IV786578:IV786579 SR786578:SR786579 ACN786578:ACN786579 AMJ786578:AMJ786579 AWF786578:AWF786579 BGB786578:BGB786579 BPX786578:BPX786579 BZT786578:BZT786579 CJP786578:CJP786579 CTL786578:CTL786579 DDH786578:DDH786579 DND786578:DND786579 DWZ786578:DWZ786579 EGV786578:EGV786579 EQR786578:EQR786579 FAN786578:FAN786579 FKJ786578:FKJ786579 FUF786578:FUF786579 GEB786578:GEB786579 GNX786578:GNX786579 GXT786578:GXT786579 HHP786578:HHP786579 HRL786578:HRL786579 IBH786578:IBH786579 ILD786578:ILD786579 IUZ786578:IUZ786579 JEV786578:JEV786579 JOR786578:JOR786579 JYN786578:JYN786579 KIJ786578:KIJ786579 KSF786578:KSF786579 LCB786578:LCB786579 LLX786578:LLX786579 LVT786578:LVT786579 MFP786578:MFP786579 MPL786578:MPL786579 MZH786578:MZH786579 NJD786578:NJD786579 NSZ786578:NSZ786579 OCV786578:OCV786579 OMR786578:OMR786579 OWN786578:OWN786579 PGJ786578:PGJ786579 PQF786578:PQF786579 QAB786578:QAB786579 QJX786578:QJX786579 QTT786578:QTT786579 RDP786578:RDP786579 RNL786578:RNL786579 RXH786578:RXH786579 SHD786578:SHD786579 SQZ786578:SQZ786579 TAV786578:TAV786579 TKR786578:TKR786579 TUN786578:TUN786579 UEJ786578:UEJ786579 UOF786578:UOF786579 UYB786578:UYB786579 VHX786578:VHX786579 VRT786578:VRT786579 WBP786578:WBP786579 WLL786578:WLL786579 WVH786578:WVH786579 F852114:F852115 IV852114:IV852115 SR852114:SR852115 ACN852114:ACN852115 AMJ852114:AMJ852115 AWF852114:AWF852115 BGB852114:BGB852115 BPX852114:BPX852115 BZT852114:BZT852115 CJP852114:CJP852115 CTL852114:CTL852115 DDH852114:DDH852115 DND852114:DND852115 DWZ852114:DWZ852115 EGV852114:EGV852115 EQR852114:EQR852115 FAN852114:FAN852115 FKJ852114:FKJ852115 FUF852114:FUF852115 GEB852114:GEB852115 GNX852114:GNX852115 GXT852114:GXT852115 HHP852114:HHP852115 HRL852114:HRL852115 IBH852114:IBH852115 ILD852114:ILD852115 IUZ852114:IUZ852115 JEV852114:JEV852115 JOR852114:JOR852115 JYN852114:JYN852115 KIJ852114:KIJ852115 KSF852114:KSF852115 LCB852114:LCB852115 LLX852114:LLX852115 LVT852114:LVT852115 MFP852114:MFP852115 MPL852114:MPL852115 MZH852114:MZH852115 NJD852114:NJD852115 NSZ852114:NSZ852115 OCV852114:OCV852115 OMR852114:OMR852115 OWN852114:OWN852115 PGJ852114:PGJ852115 PQF852114:PQF852115 QAB852114:QAB852115 QJX852114:QJX852115 QTT852114:QTT852115 RDP852114:RDP852115 RNL852114:RNL852115 RXH852114:RXH852115 SHD852114:SHD852115 SQZ852114:SQZ852115 TAV852114:TAV852115 TKR852114:TKR852115 TUN852114:TUN852115 UEJ852114:UEJ852115 UOF852114:UOF852115 UYB852114:UYB852115 VHX852114:VHX852115 VRT852114:VRT852115 WBP852114:WBP852115 WLL852114:WLL852115 WVH852114:WVH852115 F917650:F917651 IV917650:IV917651 SR917650:SR917651 ACN917650:ACN917651 AMJ917650:AMJ917651 AWF917650:AWF917651 BGB917650:BGB917651 BPX917650:BPX917651 BZT917650:BZT917651 CJP917650:CJP917651 CTL917650:CTL917651 DDH917650:DDH917651 DND917650:DND917651 DWZ917650:DWZ917651 EGV917650:EGV917651 EQR917650:EQR917651 FAN917650:FAN917651 FKJ917650:FKJ917651 FUF917650:FUF917651 GEB917650:GEB917651 GNX917650:GNX917651 GXT917650:GXT917651 HHP917650:HHP917651 HRL917650:HRL917651 IBH917650:IBH917651 ILD917650:ILD917651 IUZ917650:IUZ917651 JEV917650:JEV917651 JOR917650:JOR917651 JYN917650:JYN917651 KIJ917650:KIJ917651 KSF917650:KSF917651 LCB917650:LCB917651 LLX917650:LLX917651 LVT917650:LVT917651 MFP917650:MFP917651 MPL917650:MPL917651 MZH917650:MZH917651 NJD917650:NJD917651 NSZ917650:NSZ917651 OCV917650:OCV917651 OMR917650:OMR917651 OWN917650:OWN917651 PGJ917650:PGJ917651 PQF917650:PQF917651 QAB917650:QAB917651 QJX917650:QJX917651 QTT917650:QTT917651 RDP917650:RDP917651 RNL917650:RNL917651 RXH917650:RXH917651 SHD917650:SHD917651 SQZ917650:SQZ917651 TAV917650:TAV917651 TKR917650:TKR917651 TUN917650:TUN917651 UEJ917650:UEJ917651 UOF917650:UOF917651 UYB917650:UYB917651 VHX917650:VHX917651 VRT917650:VRT917651 WBP917650:WBP917651 WLL917650:WLL917651 WVH917650:WVH917651 F983186:F983187 IV983186:IV983187 SR983186:SR983187 ACN983186:ACN983187 AMJ983186:AMJ983187 AWF983186:AWF983187 BGB983186:BGB983187 BPX983186:BPX983187 BZT983186:BZT983187 CJP983186:CJP983187 CTL983186:CTL983187 DDH983186:DDH983187 DND983186:DND983187 DWZ983186:DWZ983187 EGV983186:EGV983187 EQR983186:EQR983187 FAN983186:FAN983187 FKJ983186:FKJ983187 FUF983186:FUF983187 GEB983186:GEB983187 GNX983186:GNX983187 GXT983186:GXT983187 HHP983186:HHP983187 HRL983186:HRL983187 IBH983186:IBH983187 ILD983186:ILD983187 IUZ983186:IUZ983187 JEV983186:JEV983187 JOR983186:JOR983187 JYN983186:JYN983187 KIJ983186:KIJ983187 KSF983186:KSF983187 LCB983186:LCB983187 LLX983186:LLX983187 LVT983186:LVT983187 MFP983186:MFP983187 MPL983186:MPL983187 MZH983186:MZH983187 NJD983186:NJD983187 NSZ983186:NSZ983187 OCV983186:OCV983187 OMR983186:OMR983187 OWN983186:OWN983187 PGJ983186:PGJ983187 PQF983186:PQF983187 QAB983186:QAB983187 QJX983186:QJX983187 QTT983186:QTT983187 RDP983186:RDP983187 RNL983186:RNL983187 RXH983186:RXH983187 SHD983186:SHD983187 SQZ983186:SQZ983187 TAV983186:TAV983187 TKR983186:TKR983187 TUN983186:TUN983187 UEJ983186:UEJ983187 UOF983186:UOF983187 UYB983186:UYB983187 VHX983186:VHX983187 VRT983186:VRT983187 WBP983186:WBP983187 WLL983186:WLL983187 WVH983186:WVH983187 WVH983190:WVH983197 IV10:IV17 SR10:SR17 ACN10:ACN17 AMJ10:AMJ17 AWF10:AWF17 BGB10:BGB17 BPX10:BPX17 BZT10:BZT17 CJP10:CJP17 CTL10:CTL17 DDH10:DDH17 DND10:DND17 DWZ10:DWZ17 EGV10:EGV17 EQR10:EQR17 FAN10:FAN17 FKJ10:FKJ17 FUF10:FUF17 GEB10:GEB17 GNX10:GNX17 GXT10:GXT17 HHP10:HHP17 HRL10:HRL17 IBH10:IBH17 ILD10:ILD17 IUZ10:IUZ17 JEV10:JEV17 JOR10:JOR17 JYN10:JYN17 KIJ10:KIJ17 KSF10:KSF17 LCB10:LCB17 LLX10:LLX17 LVT10:LVT17 MFP10:MFP17 MPL10:MPL17 MZH10:MZH17 NJD10:NJD17 NSZ10:NSZ17 OCV10:OCV17 OMR10:OMR17 OWN10:OWN17 PGJ10:PGJ17 PQF10:PQF17 QAB10:QAB17 QJX10:QJX17 QTT10:QTT17 RDP10:RDP17 RNL10:RNL17 RXH10:RXH17 SHD10:SHD17 SQZ10:SQZ17 TAV10:TAV17 TKR10:TKR17 TUN10:TUN17 UEJ10:UEJ17 UOF10:UOF17 UYB10:UYB17 VHX10:VHX17 VRT10:VRT17 WBP10:WBP17 WLL10:WLL17 WVH10:WVH17 F65686:F65693 IV65686:IV65693 SR65686:SR65693 ACN65686:ACN65693 AMJ65686:AMJ65693 AWF65686:AWF65693 BGB65686:BGB65693 BPX65686:BPX65693 BZT65686:BZT65693 CJP65686:CJP65693 CTL65686:CTL65693 DDH65686:DDH65693 DND65686:DND65693 DWZ65686:DWZ65693 EGV65686:EGV65693 EQR65686:EQR65693 FAN65686:FAN65693 FKJ65686:FKJ65693 FUF65686:FUF65693 GEB65686:GEB65693 GNX65686:GNX65693 GXT65686:GXT65693 HHP65686:HHP65693 HRL65686:HRL65693 IBH65686:IBH65693 ILD65686:ILD65693 IUZ65686:IUZ65693 JEV65686:JEV65693 JOR65686:JOR65693 JYN65686:JYN65693 KIJ65686:KIJ65693 KSF65686:KSF65693 LCB65686:LCB65693 LLX65686:LLX65693 LVT65686:LVT65693 MFP65686:MFP65693 MPL65686:MPL65693 MZH65686:MZH65693 NJD65686:NJD65693 NSZ65686:NSZ65693 OCV65686:OCV65693 OMR65686:OMR65693 OWN65686:OWN65693 PGJ65686:PGJ65693 PQF65686:PQF65693 QAB65686:QAB65693 QJX65686:QJX65693 QTT65686:QTT65693 RDP65686:RDP65693 RNL65686:RNL65693 RXH65686:RXH65693 SHD65686:SHD65693 SQZ65686:SQZ65693 TAV65686:TAV65693 TKR65686:TKR65693 TUN65686:TUN65693 UEJ65686:UEJ65693 UOF65686:UOF65693 UYB65686:UYB65693 VHX65686:VHX65693 VRT65686:VRT65693 WBP65686:WBP65693 WLL65686:WLL65693 WVH65686:WVH65693 F131222:F131229 IV131222:IV131229 SR131222:SR131229 ACN131222:ACN131229 AMJ131222:AMJ131229 AWF131222:AWF131229 BGB131222:BGB131229 BPX131222:BPX131229 BZT131222:BZT131229 CJP131222:CJP131229 CTL131222:CTL131229 DDH131222:DDH131229 DND131222:DND131229 DWZ131222:DWZ131229 EGV131222:EGV131229 EQR131222:EQR131229 FAN131222:FAN131229 FKJ131222:FKJ131229 FUF131222:FUF131229 GEB131222:GEB131229 GNX131222:GNX131229 GXT131222:GXT131229 HHP131222:HHP131229 HRL131222:HRL131229 IBH131222:IBH131229 ILD131222:ILD131229 IUZ131222:IUZ131229 JEV131222:JEV131229 JOR131222:JOR131229 JYN131222:JYN131229 KIJ131222:KIJ131229 KSF131222:KSF131229 LCB131222:LCB131229 LLX131222:LLX131229 LVT131222:LVT131229 MFP131222:MFP131229 MPL131222:MPL131229 MZH131222:MZH131229 NJD131222:NJD131229 NSZ131222:NSZ131229 OCV131222:OCV131229 OMR131222:OMR131229 OWN131222:OWN131229 PGJ131222:PGJ131229 PQF131222:PQF131229 QAB131222:QAB131229 QJX131222:QJX131229 QTT131222:QTT131229 RDP131222:RDP131229 RNL131222:RNL131229 RXH131222:RXH131229 SHD131222:SHD131229 SQZ131222:SQZ131229 TAV131222:TAV131229 TKR131222:TKR131229 TUN131222:TUN131229 UEJ131222:UEJ131229 UOF131222:UOF131229 UYB131222:UYB131229 VHX131222:VHX131229 VRT131222:VRT131229 WBP131222:WBP131229 WLL131222:WLL131229 WVH131222:WVH131229 F196758:F196765 IV196758:IV196765 SR196758:SR196765 ACN196758:ACN196765 AMJ196758:AMJ196765 AWF196758:AWF196765 BGB196758:BGB196765 BPX196758:BPX196765 BZT196758:BZT196765 CJP196758:CJP196765 CTL196758:CTL196765 DDH196758:DDH196765 DND196758:DND196765 DWZ196758:DWZ196765 EGV196758:EGV196765 EQR196758:EQR196765 FAN196758:FAN196765 FKJ196758:FKJ196765 FUF196758:FUF196765 GEB196758:GEB196765 GNX196758:GNX196765 GXT196758:GXT196765 HHP196758:HHP196765 HRL196758:HRL196765 IBH196758:IBH196765 ILD196758:ILD196765 IUZ196758:IUZ196765 JEV196758:JEV196765 JOR196758:JOR196765 JYN196758:JYN196765 KIJ196758:KIJ196765 KSF196758:KSF196765 LCB196758:LCB196765 LLX196758:LLX196765 LVT196758:LVT196765 MFP196758:MFP196765 MPL196758:MPL196765 MZH196758:MZH196765 NJD196758:NJD196765 NSZ196758:NSZ196765 OCV196758:OCV196765 OMR196758:OMR196765 OWN196758:OWN196765 PGJ196758:PGJ196765 PQF196758:PQF196765 QAB196758:QAB196765 QJX196758:QJX196765 QTT196758:QTT196765 RDP196758:RDP196765 RNL196758:RNL196765 RXH196758:RXH196765 SHD196758:SHD196765 SQZ196758:SQZ196765 TAV196758:TAV196765 TKR196758:TKR196765 TUN196758:TUN196765 UEJ196758:UEJ196765 UOF196758:UOF196765 UYB196758:UYB196765 VHX196758:VHX196765 VRT196758:VRT196765 WBP196758:WBP196765 WLL196758:WLL196765 WVH196758:WVH196765 F262294:F262301 IV262294:IV262301 SR262294:SR262301 ACN262294:ACN262301 AMJ262294:AMJ262301 AWF262294:AWF262301 BGB262294:BGB262301 BPX262294:BPX262301 BZT262294:BZT262301 CJP262294:CJP262301 CTL262294:CTL262301 DDH262294:DDH262301 DND262294:DND262301 DWZ262294:DWZ262301 EGV262294:EGV262301 EQR262294:EQR262301 FAN262294:FAN262301 FKJ262294:FKJ262301 FUF262294:FUF262301 GEB262294:GEB262301 GNX262294:GNX262301 GXT262294:GXT262301 HHP262294:HHP262301 HRL262294:HRL262301 IBH262294:IBH262301 ILD262294:ILD262301 IUZ262294:IUZ262301 JEV262294:JEV262301 JOR262294:JOR262301 JYN262294:JYN262301 KIJ262294:KIJ262301 KSF262294:KSF262301 LCB262294:LCB262301 LLX262294:LLX262301 LVT262294:LVT262301 MFP262294:MFP262301 MPL262294:MPL262301 MZH262294:MZH262301 NJD262294:NJD262301 NSZ262294:NSZ262301 OCV262294:OCV262301 OMR262294:OMR262301 OWN262294:OWN262301 PGJ262294:PGJ262301 PQF262294:PQF262301 QAB262294:QAB262301 QJX262294:QJX262301 QTT262294:QTT262301 RDP262294:RDP262301 RNL262294:RNL262301 RXH262294:RXH262301 SHD262294:SHD262301 SQZ262294:SQZ262301 TAV262294:TAV262301 TKR262294:TKR262301 TUN262294:TUN262301 UEJ262294:UEJ262301 UOF262294:UOF262301 UYB262294:UYB262301 VHX262294:VHX262301 VRT262294:VRT262301 WBP262294:WBP262301 WLL262294:WLL262301 WVH262294:WVH262301 F327830:F327837 IV327830:IV327837 SR327830:SR327837 ACN327830:ACN327837 AMJ327830:AMJ327837 AWF327830:AWF327837 BGB327830:BGB327837 BPX327830:BPX327837 BZT327830:BZT327837 CJP327830:CJP327837 CTL327830:CTL327837 DDH327830:DDH327837 DND327830:DND327837 DWZ327830:DWZ327837 EGV327830:EGV327837 EQR327830:EQR327837 FAN327830:FAN327837 FKJ327830:FKJ327837 FUF327830:FUF327837 GEB327830:GEB327837 GNX327830:GNX327837 GXT327830:GXT327837 HHP327830:HHP327837 HRL327830:HRL327837 IBH327830:IBH327837 ILD327830:ILD327837 IUZ327830:IUZ327837 JEV327830:JEV327837 JOR327830:JOR327837 JYN327830:JYN327837 KIJ327830:KIJ327837 KSF327830:KSF327837 LCB327830:LCB327837 LLX327830:LLX327837 LVT327830:LVT327837 MFP327830:MFP327837 MPL327830:MPL327837 MZH327830:MZH327837 NJD327830:NJD327837 NSZ327830:NSZ327837 OCV327830:OCV327837 OMR327830:OMR327837 OWN327830:OWN327837 PGJ327830:PGJ327837 PQF327830:PQF327837 QAB327830:QAB327837 QJX327830:QJX327837 QTT327830:QTT327837 RDP327830:RDP327837 RNL327830:RNL327837 RXH327830:RXH327837 SHD327830:SHD327837 SQZ327830:SQZ327837 TAV327830:TAV327837 TKR327830:TKR327837 TUN327830:TUN327837 UEJ327830:UEJ327837 UOF327830:UOF327837 UYB327830:UYB327837 VHX327830:VHX327837 VRT327830:VRT327837 WBP327830:WBP327837 WLL327830:WLL327837 WVH327830:WVH327837 F393366:F393373 IV393366:IV393373 SR393366:SR393373 ACN393366:ACN393373 AMJ393366:AMJ393373 AWF393366:AWF393373 BGB393366:BGB393373 BPX393366:BPX393373 BZT393366:BZT393373 CJP393366:CJP393373 CTL393366:CTL393373 DDH393366:DDH393373 DND393366:DND393373 DWZ393366:DWZ393373 EGV393366:EGV393373 EQR393366:EQR393373 FAN393366:FAN393373 FKJ393366:FKJ393373 FUF393366:FUF393373 GEB393366:GEB393373 GNX393366:GNX393373 GXT393366:GXT393373 HHP393366:HHP393373 HRL393366:HRL393373 IBH393366:IBH393373 ILD393366:ILD393373 IUZ393366:IUZ393373 JEV393366:JEV393373 JOR393366:JOR393373 JYN393366:JYN393373 KIJ393366:KIJ393373 KSF393366:KSF393373 LCB393366:LCB393373 LLX393366:LLX393373 LVT393366:LVT393373 MFP393366:MFP393373 MPL393366:MPL393373 MZH393366:MZH393373 NJD393366:NJD393373 NSZ393366:NSZ393373 OCV393366:OCV393373 OMR393366:OMR393373 OWN393366:OWN393373 PGJ393366:PGJ393373 PQF393366:PQF393373 QAB393366:QAB393373 QJX393366:QJX393373 QTT393366:QTT393373 RDP393366:RDP393373 RNL393366:RNL393373 RXH393366:RXH393373 SHD393366:SHD393373 SQZ393366:SQZ393373 TAV393366:TAV393373 TKR393366:TKR393373 TUN393366:TUN393373 UEJ393366:UEJ393373 UOF393366:UOF393373 UYB393366:UYB393373 VHX393366:VHX393373 VRT393366:VRT393373 WBP393366:WBP393373 WLL393366:WLL393373 WVH393366:WVH393373 F458902:F458909 IV458902:IV458909 SR458902:SR458909 ACN458902:ACN458909 AMJ458902:AMJ458909 AWF458902:AWF458909 BGB458902:BGB458909 BPX458902:BPX458909 BZT458902:BZT458909 CJP458902:CJP458909 CTL458902:CTL458909 DDH458902:DDH458909 DND458902:DND458909 DWZ458902:DWZ458909 EGV458902:EGV458909 EQR458902:EQR458909 FAN458902:FAN458909 FKJ458902:FKJ458909 FUF458902:FUF458909 GEB458902:GEB458909 GNX458902:GNX458909 GXT458902:GXT458909 HHP458902:HHP458909 HRL458902:HRL458909 IBH458902:IBH458909 ILD458902:ILD458909 IUZ458902:IUZ458909 JEV458902:JEV458909 JOR458902:JOR458909 JYN458902:JYN458909 KIJ458902:KIJ458909 KSF458902:KSF458909 LCB458902:LCB458909 LLX458902:LLX458909 LVT458902:LVT458909 MFP458902:MFP458909 MPL458902:MPL458909 MZH458902:MZH458909 NJD458902:NJD458909 NSZ458902:NSZ458909 OCV458902:OCV458909 OMR458902:OMR458909 OWN458902:OWN458909 PGJ458902:PGJ458909 PQF458902:PQF458909 QAB458902:QAB458909 QJX458902:QJX458909 QTT458902:QTT458909 RDP458902:RDP458909 RNL458902:RNL458909 RXH458902:RXH458909 SHD458902:SHD458909 SQZ458902:SQZ458909 TAV458902:TAV458909 TKR458902:TKR458909 TUN458902:TUN458909 UEJ458902:UEJ458909 UOF458902:UOF458909 UYB458902:UYB458909 VHX458902:VHX458909 VRT458902:VRT458909 WBP458902:WBP458909 WLL458902:WLL458909 WVH458902:WVH458909 F524438:F524445 IV524438:IV524445 SR524438:SR524445 ACN524438:ACN524445 AMJ524438:AMJ524445 AWF524438:AWF524445 BGB524438:BGB524445 BPX524438:BPX524445 BZT524438:BZT524445 CJP524438:CJP524445 CTL524438:CTL524445 DDH524438:DDH524445 DND524438:DND524445 DWZ524438:DWZ524445 EGV524438:EGV524445 EQR524438:EQR524445 FAN524438:FAN524445 FKJ524438:FKJ524445 FUF524438:FUF524445 GEB524438:GEB524445 GNX524438:GNX524445 GXT524438:GXT524445 HHP524438:HHP524445 HRL524438:HRL524445 IBH524438:IBH524445 ILD524438:ILD524445 IUZ524438:IUZ524445 JEV524438:JEV524445 JOR524438:JOR524445 JYN524438:JYN524445 KIJ524438:KIJ524445 KSF524438:KSF524445 LCB524438:LCB524445 LLX524438:LLX524445 LVT524438:LVT524445 MFP524438:MFP524445 MPL524438:MPL524445 MZH524438:MZH524445 NJD524438:NJD524445 NSZ524438:NSZ524445 OCV524438:OCV524445 OMR524438:OMR524445 OWN524438:OWN524445 PGJ524438:PGJ524445 PQF524438:PQF524445 QAB524438:QAB524445 QJX524438:QJX524445 QTT524438:QTT524445 RDP524438:RDP524445 RNL524438:RNL524445 RXH524438:RXH524445 SHD524438:SHD524445 SQZ524438:SQZ524445 TAV524438:TAV524445 TKR524438:TKR524445 TUN524438:TUN524445 UEJ524438:UEJ524445 UOF524438:UOF524445 UYB524438:UYB524445 VHX524438:VHX524445 VRT524438:VRT524445 WBP524438:WBP524445 WLL524438:WLL524445 WVH524438:WVH524445 F589974:F589981 IV589974:IV589981 SR589974:SR589981 ACN589974:ACN589981 AMJ589974:AMJ589981 AWF589974:AWF589981 BGB589974:BGB589981 BPX589974:BPX589981 BZT589974:BZT589981 CJP589974:CJP589981 CTL589974:CTL589981 DDH589974:DDH589981 DND589974:DND589981 DWZ589974:DWZ589981 EGV589974:EGV589981 EQR589974:EQR589981 FAN589974:FAN589981 FKJ589974:FKJ589981 FUF589974:FUF589981 GEB589974:GEB589981 GNX589974:GNX589981 GXT589974:GXT589981 HHP589974:HHP589981 HRL589974:HRL589981 IBH589974:IBH589981 ILD589974:ILD589981 IUZ589974:IUZ589981 JEV589974:JEV589981 JOR589974:JOR589981 JYN589974:JYN589981 KIJ589974:KIJ589981 KSF589974:KSF589981 LCB589974:LCB589981 LLX589974:LLX589981 LVT589974:LVT589981 MFP589974:MFP589981 MPL589974:MPL589981 MZH589974:MZH589981 NJD589974:NJD589981 NSZ589974:NSZ589981 OCV589974:OCV589981 OMR589974:OMR589981 OWN589974:OWN589981 PGJ589974:PGJ589981 PQF589974:PQF589981 QAB589974:QAB589981 QJX589974:QJX589981 QTT589974:QTT589981 RDP589974:RDP589981 RNL589974:RNL589981 RXH589974:RXH589981 SHD589974:SHD589981 SQZ589974:SQZ589981 TAV589974:TAV589981 TKR589974:TKR589981 TUN589974:TUN589981 UEJ589974:UEJ589981 UOF589974:UOF589981 UYB589974:UYB589981 VHX589974:VHX589981 VRT589974:VRT589981 WBP589974:WBP589981 WLL589974:WLL589981 WVH589974:WVH589981 F655510:F655517 IV655510:IV655517 SR655510:SR655517 ACN655510:ACN655517 AMJ655510:AMJ655517 AWF655510:AWF655517 BGB655510:BGB655517 BPX655510:BPX655517 BZT655510:BZT655517 CJP655510:CJP655517 CTL655510:CTL655517 DDH655510:DDH655517 DND655510:DND655517 DWZ655510:DWZ655517 EGV655510:EGV655517 EQR655510:EQR655517 FAN655510:FAN655517 FKJ655510:FKJ655517 FUF655510:FUF655517 GEB655510:GEB655517 GNX655510:GNX655517 GXT655510:GXT655517 HHP655510:HHP655517 HRL655510:HRL655517 IBH655510:IBH655517 ILD655510:ILD655517 IUZ655510:IUZ655517 JEV655510:JEV655517 JOR655510:JOR655517 JYN655510:JYN655517 KIJ655510:KIJ655517 KSF655510:KSF655517 LCB655510:LCB655517 LLX655510:LLX655517 LVT655510:LVT655517 MFP655510:MFP655517 MPL655510:MPL655517 MZH655510:MZH655517 NJD655510:NJD655517 NSZ655510:NSZ655517 OCV655510:OCV655517 OMR655510:OMR655517 OWN655510:OWN655517 PGJ655510:PGJ655517 PQF655510:PQF655517 QAB655510:QAB655517 QJX655510:QJX655517 QTT655510:QTT655517 RDP655510:RDP655517 RNL655510:RNL655517 RXH655510:RXH655517 SHD655510:SHD655517 SQZ655510:SQZ655517 TAV655510:TAV655517 TKR655510:TKR655517 TUN655510:TUN655517 UEJ655510:UEJ655517 UOF655510:UOF655517 UYB655510:UYB655517 VHX655510:VHX655517 VRT655510:VRT655517 WBP655510:WBP655517 WLL655510:WLL655517 WVH655510:WVH655517 F721046:F721053 IV721046:IV721053 SR721046:SR721053 ACN721046:ACN721053 AMJ721046:AMJ721053 AWF721046:AWF721053 BGB721046:BGB721053 BPX721046:BPX721053 BZT721046:BZT721053 CJP721046:CJP721053 CTL721046:CTL721053 DDH721046:DDH721053 DND721046:DND721053 DWZ721046:DWZ721053 EGV721046:EGV721053 EQR721046:EQR721053 FAN721046:FAN721053 FKJ721046:FKJ721053 FUF721046:FUF721053 GEB721046:GEB721053 GNX721046:GNX721053 GXT721046:GXT721053 HHP721046:HHP721053 HRL721046:HRL721053 IBH721046:IBH721053 ILD721046:ILD721053 IUZ721046:IUZ721053 JEV721046:JEV721053 JOR721046:JOR721053 JYN721046:JYN721053 KIJ721046:KIJ721053 KSF721046:KSF721053 LCB721046:LCB721053 LLX721046:LLX721053 LVT721046:LVT721053 MFP721046:MFP721053 MPL721046:MPL721053 MZH721046:MZH721053 NJD721046:NJD721053 NSZ721046:NSZ721053 OCV721046:OCV721053 OMR721046:OMR721053 OWN721046:OWN721053 PGJ721046:PGJ721053 PQF721046:PQF721053 QAB721046:QAB721053 QJX721046:QJX721053 QTT721046:QTT721053 RDP721046:RDP721053 RNL721046:RNL721053 RXH721046:RXH721053 SHD721046:SHD721053 SQZ721046:SQZ721053 TAV721046:TAV721053 TKR721046:TKR721053 TUN721046:TUN721053 UEJ721046:UEJ721053 UOF721046:UOF721053 UYB721046:UYB721053 VHX721046:VHX721053 VRT721046:VRT721053 WBP721046:WBP721053 WLL721046:WLL721053 WVH721046:WVH721053 F786582:F786589 IV786582:IV786589 SR786582:SR786589 ACN786582:ACN786589 AMJ786582:AMJ786589 AWF786582:AWF786589 BGB786582:BGB786589 BPX786582:BPX786589 BZT786582:BZT786589 CJP786582:CJP786589 CTL786582:CTL786589 DDH786582:DDH786589 DND786582:DND786589 DWZ786582:DWZ786589 EGV786582:EGV786589 EQR786582:EQR786589 FAN786582:FAN786589 FKJ786582:FKJ786589 FUF786582:FUF786589 GEB786582:GEB786589 GNX786582:GNX786589 GXT786582:GXT786589 HHP786582:HHP786589 HRL786582:HRL786589 IBH786582:IBH786589 ILD786582:ILD786589 IUZ786582:IUZ786589 JEV786582:JEV786589 JOR786582:JOR786589 JYN786582:JYN786589 KIJ786582:KIJ786589 KSF786582:KSF786589 LCB786582:LCB786589 LLX786582:LLX786589 LVT786582:LVT786589 MFP786582:MFP786589 MPL786582:MPL786589 MZH786582:MZH786589 NJD786582:NJD786589 NSZ786582:NSZ786589 OCV786582:OCV786589 OMR786582:OMR786589 OWN786582:OWN786589 PGJ786582:PGJ786589 PQF786582:PQF786589 QAB786582:QAB786589 QJX786582:QJX786589 QTT786582:QTT786589 RDP786582:RDP786589 RNL786582:RNL786589 RXH786582:RXH786589 SHD786582:SHD786589 SQZ786582:SQZ786589 TAV786582:TAV786589 TKR786582:TKR786589 TUN786582:TUN786589 UEJ786582:UEJ786589 UOF786582:UOF786589 UYB786582:UYB786589 VHX786582:VHX786589 VRT786582:VRT786589 WBP786582:WBP786589 WLL786582:WLL786589 WVH786582:WVH786589 F852118:F852125 IV852118:IV852125 SR852118:SR852125 ACN852118:ACN852125 AMJ852118:AMJ852125 AWF852118:AWF852125 BGB852118:BGB852125 BPX852118:BPX852125 BZT852118:BZT852125 CJP852118:CJP852125 CTL852118:CTL852125 DDH852118:DDH852125 DND852118:DND852125 DWZ852118:DWZ852125 EGV852118:EGV852125 EQR852118:EQR852125 FAN852118:FAN852125 FKJ852118:FKJ852125 FUF852118:FUF852125 GEB852118:GEB852125 GNX852118:GNX852125 GXT852118:GXT852125 HHP852118:HHP852125 HRL852118:HRL852125 IBH852118:IBH852125 ILD852118:ILD852125 IUZ852118:IUZ852125 JEV852118:JEV852125 JOR852118:JOR852125 JYN852118:JYN852125 KIJ852118:KIJ852125 KSF852118:KSF852125 LCB852118:LCB852125 LLX852118:LLX852125 LVT852118:LVT852125 MFP852118:MFP852125 MPL852118:MPL852125 MZH852118:MZH852125 NJD852118:NJD852125 NSZ852118:NSZ852125 OCV852118:OCV852125 OMR852118:OMR852125 OWN852118:OWN852125 PGJ852118:PGJ852125 PQF852118:PQF852125 QAB852118:QAB852125 QJX852118:QJX852125 QTT852118:QTT852125 RDP852118:RDP852125 RNL852118:RNL852125 RXH852118:RXH852125 SHD852118:SHD852125 SQZ852118:SQZ852125 TAV852118:TAV852125 TKR852118:TKR852125 TUN852118:TUN852125 UEJ852118:UEJ852125 UOF852118:UOF852125 UYB852118:UYB852125 VHX852118:VHX852125 VRT852118:VRT852125 WBP852118:WBP852125 WLL852118:WLL852125 WVH852118:WVH852125 F917654:F917661 IV917654:IV917661 SR917654:SR917661 ACN917654:ACN917661 AMJ917654:AMJ917661 AWF917654:AWF917661 BGB917654:BGB917661 BPX917654:BPX917661 BZT917654:BZT917661 CJP917654:CJP917661 CTL917654:CTL917661 DDH917654:DDH917661 DND917654:DND917661 DWZ917654:DWZ917661 EGV917654:EGV917661 EQR917654:EQR917661 FAN917654:FAN917661 FKJ917654:FKJ917661 FUF917654:FUF917661 GEB917654:GEB917661 GNX917654:GNX917661 GXT917654:GXT917661 HHP917654:HHP917661 HRL917654:HRL917661 IBH917654:IBH917661 ILD917654:ILD917661 IUZ917654:IUZ917661 JEV917654:JEV917661 JOR917654:JOR917661 JYN917654:JYN917661 KIJ917654:KIJ917661 KSF917654:KSF917661 LCB917654:LCB917661 LLX917654:LLX917661 LVT917654:LVT917661 MFP917654:MFP917661 MPL917654:MPL917661 MZH917654:MZH917661 NJD917654:NJD917661 NSZ917654:NSZ917661 OCV917654:OCV917661 OMR917654:OMR917661 OWN917654:OWN917661 PGJ917654:PGJ917661 PQF917654:PQF917661 QAB917654:QAB917661 QJX917654:QJX917661 QTT917654:QTT917661 RDP917654:RDP917661 RNL917654:RNL917661 RXH917654:RXH917661 SHD917654:SHD917661 SQZ917654:SQZ917661 TAV917654:TAV917661 TKR917654:TKR917661 TUN917654:TUN917661 UEJ917654:UEJ917661 UOF917654:UOF917661 UYB917654:UYB917661 VHX917654:VHX917661 VRT917654:VRT917661 WBP917654:WBP917661 WLL917654:WLL917661 WVH917654:WVH917661 F983190:F983197 IV983190:IV983197 SR983190:SR983197 ACN983190:ACN983197 AMJ983190:AMJ983197 AWF983190:AWF983197 BGB983190:BGB983197 BPX983190:BPX983197 BZT983190:BZT983197 CJP983190:CJP983197 CTL983190:CTL983197 DDH983190:DDH983197 DND983190:DND983197 DWZ983190:DWZ983197 EGV983190:EGV983197 EQR983190:EQR983197 FAN983190:FAN983197 FKJ983190:FKJ983197 FUF983190:FUF983197 GEB983190:GEB983197 GNX983190:GNX983197 GXT983190:GXT983197 HHP983190:HHP983197 HRL983190:HRL983197 IBH983190:IBH983197 ILD983190:ILD983197 IUZ983190:IUZ983197 JEV983190:JEV983197 JOR983190:JOR983197 JYN983190:JYN983197 KIJ983190:KIJ983197 KSF983190:KSF983197 LCB983190:LCB983197 LLX983190:LLX983197 LVT983190:LVT983197 MFP983190:MFP983197 MPL983190:MPL983197 MZH983190:MZH983197 NJD983190:NJD983197 NSZ983190:NSZ983197 OCV983190:OCV983197 OMR983190:OMR983197 OWN983190:OWN983197 PGJ983190:PGJ983197 PQF983190:PQF983197 QAB983190:QAB983197 QJX983190:QJX983197 QTT983190:QTT983197 RDP983190:RDP983197 RNL983190:RNL983197 RXH983190:RXH983197 SHD983190:SHD983197 SQZ983190:SQZ983197 TAV983190:TAV983197 TKR983190:TKR983197 TUN983190:TUN983197 UEJ983190:UEJ983197 UOF983190:UOF983197 UYB983190:UYB983197 VHX983190:VHX983197 VRT983190:VRT983197 WBP983190:WBP983197 WLL983190:WLL983197 F10:F173" xr:uid="{8CB0F985-F0C3-4106-896B-77A4A5EBEFFC}">
      <formula1>"　　,区ＣＭ"</formula1>
    </dataValidation>
    <dataValidation type="list" allowBlank="1" showInputMessage="1" showErrorMessage="1" sqref="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IS65681 SO65681 ACK65681 AMG65681 AWC65681 BFY65681 BPU65681 BZQ65681 CJM65681 CTI65681 DDE65681 DNA65681 DWW65681 EGS65681 EQO65681 FAK65681 FKG65681 FUC65681 GDY65681 GNU65681 GXQ65681 HHM65681 HRI65681 IBE65681 ILA65681 IUW65681 JES65681 JOO65681 JYK65681 KIG65681 KSC65681 LBY65681 LLU65681 LVQ65681 MFM65681 MPI65681 MZE65681 NJA65681 NSW65681 OCS65681 OMO65681 OWK65681 PGG65681 PQC65681 PZY65681 QJU65681 QTQ65681 RDM65681 RNI65681 RXE65681 SHA65681 SQW65681 TAS65681 TKO65681 TUK65681 UEG65681 UOC65681 UXY65681 VHU65681 VRQ65681 WBM65681 WLI65681 WVE65681 IS131217 SO131217 ACK131217 AMG131217 AWC131217 BFY131217 BPU131217 BZQ131217 CJM131217 CTI131217 DDE131217 DNA131217 DWW131217 EGS131217 EQO131217 FAK131217 FKG131217 FUC131217 GDY131217 GNU131217 GXQ131217 HHM131217 HRI131217 IBE131217 ILA131217 IUW131217 JES131217 JOO131217 JYK131217 KIG131217 KSC131217 LBY131217 LLU131217 LVQ131217 MFM131217 MPI131217 MZE131217 NJA131217 NSW131217 OCS131217 OMO131217 OWK131217 PGG131217 PQC131217 PZY131217 QJU131217 QTQ131217 RDM131217 RNI131217 RXE131217 SHA131217 SQW131217 TAS131217 TKO131217 TUK131217 UEG131217 UOC131217 UXY131217 VHU131217 VRQ131217 WBM131217 WLI131217 WVE131217 IS196753 SO196753 ACK196753 AMG196753 AWC196753 BFY196753 BPU196753 BZQ196753 CJM196753 CTI196753 DDE196753 DNA196753 DWW196753 EGS196753 EQO196753 FAK196753 FKG196753 FUC196753 GDY196753 GNU196753 GXQ196753 HHM196753 HRI196753 IBE196753 ILA196753 IUW196753 JES196753 JOO196753 JYK196753 KIG196753 KSC196753 LBY196753 LLU196753 LVQ196753 MFM196753 MPI196753 MZE196753 NJA196753 NSW196753 OCS196753 OMO196753 OWK196753 PGG196753 PQC196753 PZY196753 QJU196753 QTQ196753 RDM196753 RNI196753 RXE196753 SHA196753 SQW196753 TAS196753 TKO196753 TUK196753 UEG196753 UOC196753 UXY196753 VHU196753 VRQ196753 WBM196753 WLI196753 WVE196753 IS262289 SO262289 ACK262289 AMG262289 AWC262289 BFY262289 BPU262289 BZQ262289 CJM262289 CTI262289 DDE262289 DNA262289 DWW262289 EGS262289 EQO262289 FAK262289 FKG262289 FUC262289 GDY262289 GNU262289 GXQ262289 HHM262289 HRI262289 IBE262289 ILA262289 IUW262289 JES262289 JOO262289 JYK262289 KIG262289 KSC262289 LBY262289 LLU262289 LVQ262289 MFM262289 MPI262289 MZE262289 NJA262289 NSW262289 OCS262289 OMO262289 OWK262289 PGG262289 PQC262289 PZY262289 QJU262289 QTQ262289 RDM262289 RNI262289 RXE262289 SHA262289 SQW262289 TAS262289 TKO262289 TUK262289 UEG262289 UOC262289 UXY262289 VHU262289 VRQ262289 WBM262289 WLI262289 WVE262289 IS327825 SO327825 ACK327825 AMG327825 AWC327825 BFY327825 BPU327825 BZQ327825 CJM327825 CTI327825 DDE327825 DNA327825 DWW327825 EGS327825 EQO327825 FAK327825 FKG327825 FUC327825 GDY327825 GNU327825 GXQ327825 HHM327825 HRI327825 IBE327825 ILA327825 IUW327825 JES327825 JOO327825 JYK327825 KIG327825 KSC327825 LBY327825 LLU327825 LVQ327825 MFM327825 MPI327825 MZE327825 NJA327825 NSW327825 OCS327825 OMO327825 OWK327825 PGG327825 PQC327825 PZY327825 QJU327825 QTQ327825 RDM327825 RNI327825 RXE327825 SHA327825 SQW327825 TAS327825 TKO327825 TUK327825 UEG327825 UOC327825 UXY327825 VHU327825 VRQ327825 WBM327825 WLI327825 WVE327825 IS393361 SO393361 ACK393361 AMG393361 AWC393361 BFY393361 BPU393361 BZQ393361 CJM393361 CTI393361 DDE393361 DNA393361 DWW393361 EGS393361 EQO393361 FAK393361 FKG393361 FUC393361 GDY393361 GNU393361 GXQ393361 HHM393361 HRI393361 IBE393361 ILA393361 IUW393361 JES393361 JOO393361 JYK393361 KIG393361 KSC393361 LBY393361 LLU393361 LVQ393361 MFM393361 MPI393361 MZE393361 NJA393361 NSW393361 OCS393361 OMO393361 OWK393361 PGG393361 PQC393361 PZY393361 QJU393361 QTQ393361 RDM393361 RNI393361 RXE393361 SHA393361 SQW393361 TAS393361 TKO393361 TUK393361 UEG393361 UOC393361 UXY393361 VHU393361 VRQ393361 WBM393361 WLI393361 WVE393361 IS458897 SO458897 ACK458897 AMG458897 AWC458897 BFY458897 BPU458897 BZQ458897 CJM458897 CTI458897 DDE458897 DNA458897 DWW458897 EGS458897 EQO458897 FAK458897 FKG458897 FUC458897 GDY458897 GNU458897 GXQ458897 HHM458897 HRI458897 IBE458897 ILA458897 IUW458897 JES458897 JOO458897 JYK458897 KIG458897 KSC458897 LBY458897 LLU458897 LVQ458897 MFM458897 MPI458897 MZE458897 NJA458897 NSW458897 OCS458897 OMO458897 OWK458897 PGG458897 PQC458897 PZY458897 QJU458897 QTQ458897 RDM458897 RNI458897 RXE458897 SHA458897 SQW458897 TAS458897 TKO458897 TUK458897 UEG458897 UOC458897 UXY458897 VHU458897 VRQ458897 WBM458897 WLI458897 WVE458897 IS524433 SO524433 ACK524433 AMG524433 AWC524433 BFY524433 BPU524433 BZQ524433 CJM524433 CTI524433 DDE524433 DNA524433 DWW524433 EGS524433 EQO524433 FAK524433 FKG524433 FUC524433 GDY524433 GNU524433 GXQ524433 HHM524433 HRI524433 IBE524433 ILA524433 IUW524433 JES524433 JOO524433 JYK524433 KIG524433 KSC524433 LBY524433 LLU524433 LVQ524433 MFM524433 MPI524433 MZE524433 NJA524433 NSW524433 OCS524433 OMO524433 OWK524433 PGG524433 PQC524433 PZY524433 QJU524433 QTQ524433 RDM524433 RNI524433 RXE524433 SHA524433 SQW524433 TAS524433 TKO524433 TUK524433 UEG524433 UOC524433 UXY524433 VHU524433 VRQ524433 WBM524433 WLI524433 WVE524433 IS589969 SO589969 ACK589969 AMG589969 AWC589969 BFY589969 BPU589969 BZQ589969 CJM589969 CTI589969 DDE589969 DNA589969 DWW589969 EGS589969 EQO589969 FAK589969 FKG589969 FUC589969 GDY589969 GNU589969 GXQ589969 HHM589969 HRI589969 IBE589969 ILA589969 IUW589969 JES589969 JOO589969 JYK589969 KIG589969 KSC589969 LBY589969 LLU589969 LVQ589969 MFM589969 MPI589969 MZE589969 NJA589969 NSW589969 OCS589969 OMO589969 OWK589969 PGG589969 PQC589969 PZY589969 QJU589969 QTQ589969 RDM589969 RNI589969 RXE589969 SHA589969 SQW589969 TAS589969 TKO589969 TUK589969 UEG589969 UOC589969 UXY589969 VHU589969 VRQ589969 WBM589969 WLI589969 WVE589969 IS655505 SO655505 ACK655505 AMG655505 AWC655505 BFY655505 BPU655505 BZQ655505 CJM655505 CTI655505 DDE655505 DNA655505 DWW655505 EGS655505 EQO655505 FAK655505 FKG655505 FUC655505 GDY655505 GNU655505 GXQ655505 HHM655505 HRI655505 IBE655505 ILA655505 IUW655505 JES655505 JOO655505 JYK655505 KIG655505 KSC655505 LBY655505 LLU655505 LVQ655505 MFM655505 MPI655505 MZE655505 NJA655505 NSW655505 OCS655505 OMO655505 OWK655505 PGG655505 PQC655505 PZY655505 QJU655505 QTQ655505 RDM655505 RNI655505 RXE655505 SHA655505 SQW655505 TAS655505 TKO655505 TUK655505 UEG655505 UOC655505 UXY655505 VHU655505 VRQ655505 WBM655505 WLI655505 WVE655505 IS721041 SO721041 ACK721041 AMG721041 AWC721041 BFY721041 BPU721041 BZQ721041 CJM721041 CTI721041 DDE721041 DNA721041 DWW721041 EGS721041 EQO721041 FAK721041 FKG721041 FUC721041 GDY721041 GNU721041 GXQ721041 HHM721041 HRI721041 IBE721041 ILA721041 IUW721041 JES721041 JOO721041 JYK721041 KIG721041 KSC721041 LBY721041 LLU721041 LVQ721041 MFM721041 MPI721041 MZE721041 NJA721041 NSW721041 OCS721041 OMO721041 OWK721041 PGG721041 PQC721041 PZY721041 QJU721041 QTQ721041 RDM721041 RNI721041 RXE721041 SHA721041 SQW721041 TAS721041 TKO721041 TUK721041 UEG721041 UOC721041 UXY721041 VHU721041 VRQ721041 WBM721041 WLI721041 WVE721041 IS786577 SO786577 ACK786577 AMG786577 AWC786577 BFY786577 BPU786577 BZQ786577 CJM786577 CTI786577 DDE786577 DNA786577 DWW786577 EGS786577 EQO786577 FAK786577 FKG786577 FUC786577 GDY786577 GNU786577 GXQ786577 HHM786577 HRI786577 IBE786577 ILA786577 IUW786577 JES786577 JOO786577 JYK786577 KIG786577 KSC786577 LBY786577 LLU786577 LVQ786577 MFM786577 MPI786577 MZE786577 NJA786577 NSW786577 OCS786577 OMO786577 OWK786577 PGG786577 PQC786577 PZY786577 QJU786577 QTQ786577 RDM786577 RNI786577 RXE786577 SHA786577 SQW786577 TAS786577 TKO786577 TUK786577 UEG786577 UOC786577 UXY786577 VHU786577 VRQ786577 WBM786577 WLI786577 WVE786577 IS852113 SO852113 ACK852113 AMG852113 AWC852113 BFY852113 BPU852113 BZQ852113 CJM852113 CTI852113 DDE852113 DNA852113 DWW852113 EGS852113 EQO852113 FAK852113 FKG852113 FUC852113 GDY852113 GNU852113 GXQ852113 HHM852113 HRI852113 IBE852113 ILA852113 IUW852113 JES852113 JOO852113 JYK852113 KIG852113 KSC852113 LBY852113 LLU852113 LVQ852113 MFM852113 MPI852113 MZE852113 NJA852113 NSW852113 OCS852113 OMO852113 OWK852113 PGG852113 PQC852113 PZY852113 QJU852113 QTQ852113 RDM852113 RNI852113 RXE852113 SHA852113 SQW852113 TAS852113 TKO852113 TUK852113 UEG852113 UOC852113 UXY852113 VHU852113 VRQ852113 WBM852113 WLI852113 WVE852113 IS917649 SO917649 ACK917649 AMG917649 AWC917649 BFY917649 BPU917649 BZQ917649 CJM917649 CTI917649 DDE917649 DNA917649 DWW917649 EGS917649 EQO917649 FAK917649 FKG917649 FUC917649 GDY917649 GNU917649 GXQ917649 HHM917649 HRI917649 IBE917649 ILA917649 IUW917649 JES917649 JOO917649 JYK917649 KIG917649 KSC917649 LBY917649 LLU917649 LVQ917649 MFM917649 MPI917649 MZE917649 NJA917649 NSW917649 OCS917649 OMO917649 OWK917649 PGG917649 PQC917649 PZY917649 QJU917649 QTQ917649 RDM917649 RNI917649 RXE917649 SHA917649 SQW917649 TAS917649 TKO917649 TUK917649 UEG917649 UOC917649 UXY917649 VHU917649 VRQ917649 WBM917649 WLI917649 WVE917649 IS983185 SO983185 ACK983185 AMG983185 AWC983185 BFY983185 BPU983185 BZQ983185 CJM983185 CTI983185 DDE983185 DNA983185 DWW983185 EGS983185 EQO983185 FAK983185 FKG983185 FUC983185 GDY983185 GNU983185 GXQ983185 HHM983185 HRI983185 IBE983185 ILA983185 IUW983185 JES983185 JOO983185 JYK983185 KIG983185 KSC983185 LBY983185 LLU983185 LVQ983185 MFM983185 MPI983185 MZE983185 NJA983185 NSW983185 OCS983185 OMO983185 OWK983185 PGG983185 PQC983185 PZY983185 QJU983185 QTQ983185 RDM983185 RNI983185 RXE983185 SHA983185 SQW983185 TAS983185 TKO983185 TUK983185 UEG983185 UOC983185 UXY983185 VHU983185 VRQ983185 WBM983185 WLI983185 WVE983185" xr:uid="{9DBD6B47-386C-4599-A673-9ACF77A031FC}">
      <formula1>"調 整 ③,予 算 案 ②,予 算 ②"</formula1>
    </dataValidation>
    <dataValidation type="list" allowBlank="1" showInputMessage="1" showErrorMessage="1" sqref="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IU65681 SQ65681 ACM65681 AMI65681 AWE65681 BGA65681 BPW65681 BZS65681 CJO65681 CTK65681 DDG65681 DNC65681 DWY65681 EGU65681 EQQ65681 FAM65681 FKI65681 FUE65681 GEA65681 GNW65681 GXS65681 HHO65681 HRK65681 IBG65681 ILC65681 IUY65681 JEU65681 JOQ65681 JYM65681 KII65681 KSE65681 LCA65681 LLW65681 LVS65681 MFO65681 MPK65681 MZG65681 NJC65681 NSY65681 OCU65681 OMQ65681 OWM65681 PGI65681 PQE65681 QAA65681 QJW65681 QTS65681 RDO65681 RNK65681 RXG65681 SHC65681 SQY65681 TAU65681 TKQ65681 TUM65681 UEI65681 UOE65681 UYA65681 VHW65681 VRS65681 WBO65681 WLK65681 WVG65681 IU131217 SQ131217 ACM131217 AMI131217 AWE131217 BGA131217 BPW131217 BZS131217 CJO131217 CTK131217 DDG131217 DNC131217 DWY131217 EGU131217 EQQ131217 FAM131217 FKI131217 FUE131217 GEA131217 GNW131217 GXS131217 HHO131217 HRK131217 IBG131217 ILC131217 IUY131217 JEU131217 JOQ131217 JYM131217 KII131217 KSE131217 LCA131217 LLW131217 LVS131217 MFO131217 MPK131217 MZG131217 NJC131217 NSY131217 OCU131217 OMQ131217 OWM131217 PGI131217 PQE131217 QAA131217 QJW131217 QTS131217 RDO131217 RNK131217 RXG131217 SHC131217 SQY131217 TAU131217 TKQ131217 TUM131217 UEI131217 UOE131217 UYA131217 VHW131217 VRS131217 WBO131217 WLK131217 WVG131217 IU196753 SQ196753 ACM196753 AMI196753 AWE196753 BGA196753 BPW196753 BZS196753 CJO196753 CTK196753 DDG196753 DNC196753 DWY196753 EGU196753 EQQ196753 FAM196753 FKI196753 FUE196753 GEA196753 GNW196753 GXS196753 HHO196753 HRK196753 IBG196753 ILC196753 IUY196753 JEU196753 JOQ196753 JYM196753 KII196753 KSE196753 LCA196753 LLW196753 LVS196753 MFO196753 MPK196753 MZG196753 NJC196753 NSY196753 OCU196753 OMQ196753 OWM196753 PGI196753 PQE196753 QAA196753 QJW196753 QTS196753 RDO196753 RNK196753 RXG196753 SHC196753 SQY196753 TAU196753 TKQ196753 TUM196753 UEI196753 UOE196753 UYA196753 VHW196753 VRS196753 WBO196753 WLK196753 WVG196753 IU262289 SQ262289 ACM262289 AMI262289 AWE262289 BGA262289 BPW262289 BZS262289 CJO262289 CTK262289 DDG262289 DNC262289 DWY262289 EGU262289 EQQ262289 FAM262289 FKI262289 FUE262289 GEA262289 GNW262289 GXS262289 HHO262289 HRK262289 IBG262289 ILC262289 IUY262289 JEU262289 JOQ262289 JYM262289 KII262289 KSE262289 LCA262289 LLW262289 LVS262289 MFO262289 MPK262289 MZG262289 NJC262289 NSY262289 OCU262289 OMQ262289 OWM262289 PGI262289 PQE262289 QAA262289 QJW262289 QTS262289 RDO262289 RNK262289 RXG262289 SHC262289 SQY262289 TAU262289 TKQ262289 TUM262289 UEI262289 UOE262289 UYA262289 VHW262289 VRS262289 WBO262289 WLK262289 WVG262289 IU327825 SQ327825 ACM327825 AMI327825 AWE327825 BGA327825 BPW327825 BZS327825 CJO327825 CTK327825 DDG327825 DNC327825 DWY327825 EGU327825 EQQ327825 FAM327825 FKI327825 FUE327825 GEA327825 GNW327825 GXS327825 HHO327825 HRK327825 IBG327825 ILC327825 IUY327825 JEU327825 JOQ327825 JYM327825 KII327825 KSE327825 LCA327825 LLW327825 LVS327825 MFO327825 MPK327825 MZG327825 NJC327825 NSY327825 OCU327825 OMQ327825 OWM327825 PGI327825 PQE327825 QAA327825 QJW327825 QTS327825 RDO327825 RNK327825 RXG327825 SHC327825 SQY327825 TAU327825 TKQ327825 TUM327825 UEI327825 UOE327825 UYA327825 VHW327825 VRS327825 WBO327825 WLK327825 WVG327825 IU393361 SQ393361 ACM393361 AMI393361 AWE393361 BGA393361 BPW393361 BZS393361 CJO393361 CTK393361 DDG393361 DNC393361 DWY393361 EGU393361 EQQ393361 FAM393361 FKI393361 FUE393361 GEA393361 GNW393361 GXS393361 HHO393361 HRK393361 IBG393361 ILC393361 IUY393361 JEU393361 JOQ393361 JYM393361 KII393361 KSE393361 LCA393361 LLW393361 LVS393361 MFO393361 MPK393361 MZG393361 NJC393361 NSY393361 OCU393361 OMQ393361 OWM393361 PGI393361 PQE393361 QAA393361 QJW393361 QTS393361 RDO393361 RNK393361 RXG393361 SHC393361 SQY393361 TAU393361 TKQ393361 TUM393361 UEI393361 UOE393361 UYA393361 VHW393361 VRS393361 WBO393361 WLK393361 WVG393361 IU458897 SQ458897 ACM458897 AMI458897 AWE458897 BGA458897 BPW458897 BZS458897 CJO458897 CTK458897 DDG458897 DNC458897 DWY458897 EGU458897 EQQ458897 FAM458897 FKI458897 FUE458897 GEA458897 GNW458897 GXS458897 HHO458897 HRK458897 IBG458897 ILC458897 IUY458897 JEU458897 JOQ458897 JYM458897 KII458897 KSE458897 LCA458897 LLW458897 LVS458897 MFO458897 MPK458897 MZG458897 NJC458897 NSY458897 OCU458897 OMQ458897 OWM458897 PGI458897 PQE458897 QAA458897 QJW458897 QTS458897 RDO458897 RNK458897 RXG458897 SHC458897 SQY458897 TAU458897 TKQ458897 TUM458897 UEI458897 UOE458897 UYA458897 VHW458897 VRS458897 WBO458897 WLK458897 WVG458897 IU524433 SQ524433 ACM524433 AMI524433 AWE524433 BGA524433 BPW524433 BZS524433 CJO524433 CTK524433 DDG524433 DNC524433 DWY524433 EGU524433 EQQ524433 FAM524433 FKI524433 FUE524433 GEA524433 GNW524433 GXS524433 HHO524433 HRK524433 IBG524433 ILC524433 IUY524433 JEU524433 JOQ524433 JYM524433 KII524433 KSE524433 LCA524433 LLW524433 LVS524433 MFO524433 MPK524433 MZG524433 NJC524433 NSY524433 OCU524433 OMQ524433 OWM524433 PGI524433 PQE524433 QAA524433 QJW524433 QTS524433 RDO524433 RNK524433 RXG524433 SHC524433 SQY524433 TAU524433 TKQ524433 TUM524433 UEI524433 UOE524433 UYA524433 VHW524433 VRS524433 WBO524433 WLK524433 WVG524433 IU589969 SQ589969 ACM589969 AMI589969 AWE589969 BGA589969 BPW589969 BZS589969 CJO589969 CTK589969 DDG589969 DNC589969 DWY589969 EGU589969 EQQ589969 FAM589969 FKI589969 FUE589969 GEA589969 GNW589969 GXS589969 HHO589969 HRK589969 IBG589969 ILC589969 IUY589969 JEU589969 JOQ589969 JYM589969 KII589969 KSE589969 LCA589969 LLW589969 LVS589969 MFO589969 MPK589969 MZG589969 NJC589969 NSY589969 OCU589969 OMQ589969 OWM589969 PGI589969 PQE589969 QAA589969 QJW589969 QTS589969 RDO589969 RNK589969 RXG589969 SHC589969 SQY589969 TAU589969 TKQ589969 TUM589969 UEI589969 UOE589969 UYA589969 VHW589969 VRS589969 WBO589969 WLK589969 WVG589969 IU655505 SQ655505 ACM655505 AMI655505 AWE655505 BGA655505 BPW655505 BZS655505 CJO655505 CTK655505 DDG655505 DNC655505 DWY655505 EGU655505 EQQ655505 FAM655505 FKI655505 FUE655505 GEA655505 GNW655505 GXS655505 HHO655505 HRK655505 IBG655505 ILC655505 IUY655505 JEU655505 JOQ655505 JYM655505 KII655505 KSE655505 LCA655505 LLW655505 LVS655505 MFO655505 MPK655505 MZG655505 NJC655505 NSY655505 OCU655505 OMQ655505 OWM655505 PGI655505 PQE655505 QAA655505 QJW655505 QTS655505 RDO655505 RNK655505 RXG655505 SHC655505 SQY655505 TAU655505 TKQ655505 TUM655505 UEI655505 UOE655505 UYA655505 VHW655505 VRS655505 WBO655505 WLK655505 WVG655505 IU721041 SQ721041 ACM721041 AMI721041 AWE721041 BGA721041 BPW721041 BZS721041 CJO721041 CTK721041 DDG721041 DNC721041 DWY721041 EGU721041 EQQ721041 FAM721041 FKI721041 FUE721041 GEA721041 GNW721041 GXS721041 HHO721041 HRK721041 IBG721041 ILC721041 IUY721041 JEU721041 JOQ721041 JYM721041 KII721041 KSE721041 LCA721041 LLW721041 LVS721041 MFO721041 MPK721041 MZG721041 NJC721041 NSY721041 OCU721041 OMQ721041 OWM721041 PGI721041 PQE721041 QAA721041 QJW721041 QTS721041 RDO721041 RNK721041 RXG721041 SHC721041 SQY721041 TAU721041 TKQ721041 TUM721041 UEI721041 UOE721041 UYA721041 VHW721041 VRS721041 WBO721041 WLK721041 WVG721041 IU786577 SQ786577 ACM786577 AMI786577 AWE786577 BGA786577 BPW786577 BZS786577 CJO786577 CTK786577 DDG786577 DNC786577 DWY786577 EGU786577 EQQ786577 FAM786577 FKI786577 FUE786577 GEA786577 GNW786577 GXS786577 HHO786577 HRK786577 IBG786577 ILC786577 IUY786577 JEU786577 JOQ786577 JYM786577 KII786577 KSE786577 LCA786577 LLW786577 LVS786577 MFO786577 MPK786577 MZG786577 NJC786577 NSY786577 OCU786577 OMQ786577 OWM786577 PGI786577 PQE786577 QAA786577 QJW786577 QTS786577 RDO786577 RNK786577 RXG786577 SHC786577 SQY786577 TAU786577 TKQ786577 TUM786577 UEI786577 UOE786577 UYA786577 VHW786577 VRS786577 WBO786577 WLK786577 WVG786577 IU852113 SQ852113 ACM852113 AMI852113 AWE852113 BGA852113 BPW852113 BZS852113 CJO852113 CTK852113 DDG852113 DNC852113 DWY852113 EGU852113 EQQ852113 FAM852113 FKI852113 FUE852113 GEA852113 GNW852113 GXS852113 HHO852113 HRK852113 IBG852113 ILC852113 IUY852113 JEU852113 JOQ852113 JYM852113 KII852113 KSE852113 LCA852113 LLW852113 LVS852113 MFO852113 MPK852113 MZG852113 NJC852113 NSY852113 OCU852113 OMQ852113 OWM852113 PGI852113 PQE852113 QAA852113 QJW852113 QTS852113 RDO852113 RNK852113 RXG852113 SHC852113 SQY852113 TAU852113 TKQ852113 TUM852113 UEI852113 UOE852113 UYA852113 VHW852113 VRS852113 WBO852113 WLK852113 WVG852113 IU917649 SQ917649 ACM917649 AMI917649 AWE917649 BGA917649 BPW917649 BZS917649 CJO917649 CTK917649 DDG917649 DNC917649 DWY917649 EGU917649 EQQ917649 FAM917649 FKI917649 FUE917649 GEA917649 GNW917649 GXS917649 HHO917649 HRK917649 IBG917649 ILC917649 IUY917649 JEU917649 JOQ917649 JYM917649 KII917649 KSE917649 LCA917649 LLW917649 LVS917649 MFO917649 MPK917649 MZG917649 NJC917649 NSY917649 OCU917649 OMQ917649 OWM917649 PGI917649 PQE917649 QAA917649 QJW917649 QTS917649 RDO917649 RNK917649 RXG917649 SHC917649 SQY917649 TAU917649 TKQ917649 TUM917649 UEI917649 UOE917649 UYA917649 VHW917649 VRS917649 WBO917649 WLK917649 WVG917649 IU983185 SQ983185 ACM983185 AMI983185 AWE983185 BGA983185 BPW983185 BZS983185 CJO983185 CTK983185 DDG983185 DNC983185 DWY983185 EGU983185 EQQ983185 FAM983185 FKI983185 FUE983185 GEA983185 GNW983185 GXS983185 HHO983185 HRK983185 IBG983185 ILC983185 IUY983185 JEU983185 JOQ983185 JYM983185 KII983185 KSE983185 LCA983185 LLW983185 LVS983185 MFO983185 MPK983185 MZG983185 NJC983185 NSY983185 OCU983185 OMQ983185 OWM983185 PGI983185 PQE983185 QAA983185 QJW983185 QTS983185 RDO983185 RNK983185 RXG983185 SHC983185 SQY983185 TAU983185 TKQ983185 TUM983185 UEI983185 UOE983185 UYA983185 VHW983185 VRS983185 WBO983185 WLK983185 WVG983185" xr:uid="{303EF41A-D6AA-4163-B45B-958CC8514AB6}">
      <formula1>"（③ - ①）,（② - ①）"</formula1>
    </dataValidation>
  </dataValidations>
  <pageMargins left="0.62992125984251968" right="0.51181102362204722" top="0.62992125984251968" bottom="0.51181102362204722" header="0.31496062992125984" footer="0.31496062992125984"/>
  <pageSetup paperSize="9" scale="98" fitToHeight="0" orientation="portrait" r:id="rId1"/>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様式４【予算事業一覧】</vt:lpstr>
      <vt:lpstr>様式４【予算事業一覧】!Print_Area</vt:lpstr>
      <vt:lpstr>様式４【予算事業一覧】!Print_Titles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2023-12-15T08:34:15Z</dcterms:created>
  <dcterms:modified xsi:type="dcterms:W3CDTF">2023-12-20T06:42:03Z</dcterms:modified>
</cp:coreProperties>
</file>