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65" tabRatio="578"/>
  </bookViews>
  <sheets>
    <sheet name="収支計画書" sheetId="6" r:id="rId1"/>
    <sheet name="１　収入" sheetId="1" r:id="rId2"/>
    <sheet name="２　人件費" sheetId="4" r:id="rId3"/>
    <sheet name="３　その他" sheetId="5" r:id="rId4"/>
  </sheets>
  <definedNames>
    <definedName name="_xlnm.Print_Area" localSheetId="3">'３　その他'!$A$1:$E$28</definedName>
    <definedName name="_xlnm.Print_Area" localSheetId="0">収支計画書!$A$1:$G$19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5" l="1"/>
  <c r="F15" i="1" l="1"/>
  <c r="F14" i="1"/>
  <c r="F13" i="1"/>
  <c r="F12" i="1"/>
  <c r="F11" i="1"/>
  <c r="F10" i="1"/>
  <c r="C16" i="6" l="1"/>
  <c r="C15" i="6"/>
  <c r="C14" i="6"/>
  <c r="C12" i="6"/>
  <c r="C11" i="6"/>
  <c r="G10" i="6" l="1"/>
  <c r="D17" i="5" l="1"/>
  <c r="D9" i="5"/>
  <c r="D18" i="4"/>
  <c r="D16" i="4"/>
  <c r="D14" i="4"/>
  <c r="D12" i="4"/>
  <c r="D10" i="4"/>
  <c r="D8" i="4"/>
  <c r="D6" i="4"/>
  <c r="D4" i="4"/>
  <c r="F9" i="1"/>
  <c r="G18" i="6" l="1"/>
  <c r="G16" i="6"/>
  <c r="D26" i="5" l="1"/>
  <c r="C18" i="6" s="1"/>
  <c r="D21" i="5"/>
  <c r="C17" i="6" s="1"/>
  <c r="E18" i="6" l="1"/>
  <c r="D18" i="6"/>
  <c r="D17" i="6" l="1"/>
  <c r="E17" i="6"/>
  <c r="F8" i="1"/>
  <c r="C10" i="6" s="1"/>
  <c r="F7" i="1"/>
  <c r="F6" i="1"/>
  <c r="F5" i="1"/>
  <c r="F4" i="1"/>
  <c r="C9" i="6" s="1"/>
  <c r="E11" i="6" l="1"/>
  <c r="D11" i="6"/>
  <c r="D12" i="6"/>
  <c r="E12" i="6"/>
  <c r="F19" i="1"/>
  <c r="D9" i="6" l="1"/>
  <c r="E9" i="6"/>
  <c r="D10" i="6"/>
  <c r="E10" i="6"/>
  <c r="G13" i="6"/>
  <c r="G8" i="6" l="1"/>
  <c r="G19" i="6" s="1"/>
  <c r="E16" i="6" l="1"/>
  <c r="D16" i="6"/>
  <c r="D27" i="5" l="1"/>
  <c r="D24" i="4"/>
  <c r="E14" i="6" l="1"/>
  <c r="D14" i="6"/>
  <c r="C13" i="6"/>
  <c r="D15" i="6"/>
  <c r="E15" i="6"/>
  <c r="E13" i="6" s="1"/>
  <c r="D13" i="6" l="1"/>
  <c r="C8" i="6"/>
  <c r="C19" i="6" s="1"/>
  <c r="D8" i="6" l="1"/>
  <c r="D19" i="6" s="1"/>
  <c r="E8" i="6"/>
  <c r="E19" i="6" s="1"/>
</calcChain>
</file>

<file path=xl/sharedStrings.xml><?xml version="1.0" encoding="utf-8"?>
<sst xmlns="http://schemas.openxmlformats.org/spreadsheetml/2006/main" count="166" uniqueCount="121">
  <si>
    <t>式場</t>
    <rPh sb="0" eb="2">
      <t>シキジョウ</t>
    </rPh>
    <phoneticPr fontId="1"/>
  </si>
  <si>
    <t>大式場　半日</t>
    <rPh sb="0" eb="1">
      <t>ダイ</t>
    </rPh>
    <rPh sb="1" eb="3">
      <t>シキジョウ</t>
    </rPh>
    <rPh sb="4" eb="6">
      <t>ハンニチ</t>
    </rPh>
    <phoneticPr fontId="1"/>
  </si>
  <si>
    <t>中式場　半日</t>
    <rPh sb="0" eb="1">
      <t>チュウ</t>
    </rPh>
    <rPh sb="1" eb="3">
      <t>シキジョウ</t>
    </rPh>
    <rPh sb="4" eb="6">
      <t>ハンニチ</t>
    </rPh>
    <phoneticPr fontId="1"/>
  </si>
  <si>
    <t>半日</t>
    <rPh sb="0" eb="2">
      <t>ハンニチ</t>
    </rPh>
    <phoneticPr fontId="1"/>
  </si>
  <si>
    <t>駐車場</t>
    <rPh sb="0" eb="2">
      <t>チュウシャ</t>
    </rPh>
    <rPh sb="2" eb="3">
      <t>バ</t>
    </rPh>
    <phoneticPr fontId="1"/>
  </si>
  <si>
    <t>単価</t>
    <rPh sb="0" eb="2">
      <t>タンカ</t>
    </rPh>
    <phoneticPr fontId="1"/>
  </si>
  <si>
    <t>件数</t>
    <rPh sb="0" eb="2">
      <t>ケンスウ</t>
    </rPh>
    <phoneticPr fontId="1"/>
  </si>
  <si>
    <t>１　収入</t>
    <rPh sb="2" eb="4">
      <t>シュウニュウ</t>
    </rPh>
    <phoneticPr fontId="1"/>
  </si>
  <si>
    <t>-</t>
    <phoneticPr fontId="1"/>
  </si>
  <si>
    <t>-</t>
    <phoneticPr fontId="1"/>
  </si>
  <si>
    <t>区　分</t>
    <rPh sb="0" eb="1">
      <t>ク</t>
    </rPh>
    <rPh sb="2" eb="3">
      <t>ブン</t>
    </rPh>
    <phoneticPr fontId="1"/>
  </si>
  <si>
    <t>備　考</t>
    <rPh sb="0" eb="1">
      <t>ビ</t>
    </rPh>
    <rPh sb="2" eb="3">
      <t>コウ</t>
    </rPh>
    <phoneticPr fontId="1"/>
  </si>
  <si>
    <t>職種</t>
    <rPh sb="0" eb="2">
      <t>ショクシュ</t>
    </rPh>
    <phoneticPr fontId="1"/>
  </si>
  <si>
    <t>雇用形態</t>
    <rPh sb="0" eb="2">
      <t>コヨウ</t>
    </rPh>
    <rPh sb="2" eb="4">
      <t>ケイタイ</t>
    </rPh>
    <phoneticPr fontId="1"/>
  </si>
  <si>
    <t>積算明細</t>
    <rPh sb="0" eb="2">
      <t>セキサン</t>
    </rPh>
    <rPh sb="2" eb="4">
      <t>メイサイ</t>
    </rPh>
    <phoneticPr fontId="1"/>
  </si>
  <si>
    <t>直接人件費</t>
    <rPh sb="0" eb="2">
      <t>チョクセツ</t>
    </rPh>
    <rPh sb="2" eb="5">
      <t>ジンケンヒ</t>
    </rPh>
    <phoneticPr fontId="1"/>
  </si>
  <si>
    <t>事業主負担分（社会保険料等負担分）</t>
    <rPh sb="0" eb="3">
      <t>ジギョウヌシ</t>
    </rPh>
    <rPh sb="3" eb="5">
      <t>フタン</t>
    </rPh>
    <rPh sb="5" eb="6">
      <t>ブン</t>
    </rPh>
    <rPh sb="7" eb="9">
      <t>シャカイ</t>
    </rPh>
    <rPh sb="9" eb="12">
      <t>ホケンリョウ</t>
    </rPh>
    <rPh sb="12" eb="13">
      <t>トウ</t>
    </rPh>
    <rPh sb="13" eb="15">
      <t>フタン</t>
    </rPh>
    <rPh sb="15" eb="16">
      <t>ブン</t>
    </rPh>
    <phoneticPr fontId="1"/>
  </si>
  <si>
    <t>人件費計</t>
    <rPh sb="0" eb="3">
      <t>ジンケンヒ</t>
    </rPh>
    <rPh sb="3" eb="4">
      <t>ケイ</t>
    </rPh>
    <phoneticPr fontId="1"/>
  </si>
  <si>
    <t>合　計</t>
    <rPh sb="0" eb="1">
      <t>ゴウ</t>
    </rPh>
    <rPh sb="2" eb="3">
      <t>ケイ</t>
    </rPh>
    <phoneticPr fontId="1"/>
  </si>
  <si>
    <t>２　管理運営費</t>
    <rPh sb="2" eb="4">
      <t>カンリ</t>
    </rPh>
    <rPh sb="4" eb="7">
      <t>ウンエイヒ</t>
    </rPh>
    <phoneticPr fontId="1"/>
  </si>
  <si>
    <t>正規</t>
    <rPh sb="0" eb="2">
      <t>セイキ</t>
    </rPh>
    <phoneticPr fontId="1"/>
  </si>
  <si>
    <t>事務費</t>
    <rPh sb="0" eb="3">
      <t>ジムヒ</t>
    </rPh>
    <phoneticPr fontId="1"/>
  </si>
  <si>
    <t>項目</t>
    <rPh sb="0" eb="2">
      <t>コウモク</t>
    </rPh>
    <phoneticPr fontId="1"/>
  </si>
  <si>
    <t>区分</t>
    <rPh sb="0" eb="2">
      <t>クブン</t>
    </rPh>
    <phoneticPr fontId="1"/>
  </si>
  <si>
    <t>積算内訳</t>
    <rPh sb="0" eb="2">
      <t>セキサン</t>
    </rPh>
    <rPh sb="2" eb="4">
      <t>ウチワケ</t>
    </rPh>
    <phoneticPr fontId="1"/>
  </si>
  <si>
    <t>広告宣伝費</t>
    <rPh sb="0" eb="2">
      <t>コウコク</t>
    </rPh>
    <rPh sb="2" eb="4">
      <t>センデン</t>
    </rPh>
    <rPh sb="4" eb="5">
      <t>ヒ</t>
    </rPh>
    <phoneticPr fontId="1"/>
  </si>
  <si>
    <t>通信費</t>
    <rPh sb="0" eb="3">
      <t>ツウシンヒ</t>
    </rPh>
    <phoneticPr fontId="1"/>
  </si>
  <si>
    <t>リース料</t>
    <rPh sb="3" eb="4">
      <t>リョウ</t>
    </rPh>
    <phoneticPr fontId="1"/>
  </si>
  <si>
    <t>小計</t>
    <rPh sb="0" eb="2">
      <t>ショウケイ</t>
    </rPh>
    <phoneticPr fontId="1"/>
  </si>
  <si>
    <t>広報あべの・パンフレット等</t>
    <rPh sb="0" eb="2">
      <t>コウホウ</t>
    </rPh>
    <rPh sb="12" eb="13">
      <t>トウ</t>
    </rPh>
    <phoneticPr fontId="1"/>
  </si>
  <si>
    <t>電話料金・ＦＡＸ料金</t>
    <rPh sb="0" eb="2">
      <t>デンワ</t>
    </rPh>
    <rPh sb="2" eb="4">
      <t>リョウキン</t>
    </rPh>
    <rPh sb="8" eb="10">
      <t>リョウキン</t>
    </rPh>
    <phoneticPr fontId="1"/>
  </si>
  <si>
    <t>電話料金・ＦＡＸ・パソコン使用料等</t>
    <rPh sb="0" eb="2">
      <t>デンワ</t>
    </rPh>
    <rPh sb="2" eb="4">
      <t>リョウキン</t>
    </rPh>
    <rPh sb="13" eb="16">
      <t>シヨウリョウ</t>
    </rPh>
    <rPh sb="16" eb="17">
      <t>トウ</t>
    </rPh>
    <phoneticPr fontId="1"/>
  </si>
  <si>
    <t>消耗備品費</t>
    <rPh sb="0" eb="2">
      <t>ショウモウ</t>
    </rPh>
    <rPh sb="2" eb="4">
      <t>ビヒン</t>
    </rPh>
    <rPh sb="4" eb="5">
      <t>ヒ</t>
    </rPh>
    <phoneticPr fontId="1"/>
  </si>
  <si>
    <t>維持修繕費</t>
    <rPh sb="0" eb="2">
      <t>イジ</t>
    </rPh>
    <rPh sb="2" eb="4">
      <t>シュウゼン</t>
    </rPh>
    <rPh sb="4" eb="5">
      <t>ヒ</t>
    </rPh>
    <phoneticPr fontId="1"/>
  </si>
  <si>
    <t>委託費</t>
    <rPh sb="0" eb="2">
      <t>イタク</t>
    </rPh>
    <rPh sb="2" eb="3">
      <t>ヒ</t>
    </rPh>
    <phoneticPr fontId="1"/>
  </si>
  <si>
    <t>夜間警備員</t>
    <rPh sb="0" eb="2">
      <t>ヤカン</t>
    </rPh>
    <rPh sb="2" eb="5">
      <t>ケイビイン</t>
    </rPh>
    <phoneticPr fontId="1"/>
  </si>
  <si>
    <t>小型空調設備機器の保守点検</t>
    <rPh sb="0" eb="2">
      <t>コガタ</t>
    </rPh>
    <rPh sb="2" eb="4">
      <t>クウチョウ</t>
    </rPh>
    <rPh sb="4" eb="6">
      <t>セツビ</t>
    </rPh>
    <rPh sb="6" eb="8">
      <t>キキ</t>
    </rPh>
    <rPh sb="9" eb="11">
      <t>ホシュ</t>
    </rPh>
    <rPh sb="11" eb="13">
      <t>テンケン</t>
    </rPh>
    <phoneticPr fontId="1"/>
  </si>
  <si>
    <t>光熱水費</t>
    <rPh sb="0" eb="4">
      <t>コウネツスイヒ</t>
    </rPh>
    <phoneticPr fontId="1"/>
  </si>
  <si>
    <t>電気代</t>
    <rPh sb="0" eb="3">
      <t>デンキダイ</t>
    </rPh>
    <phoneticPr fontId="1"/>
  </si>
  <si>
    <t>水道代</t>
    <rPh sb="0" eb="2">
      <t>スイドウ</t>
    </rPh>
    <rPh sb="2" eb="3">
      <t>ダイ</t>
    </rPh>
    <phoneticPr fontId="1"/>
  </si>
  <si>
    <t>ガス代</t>
    <rPh sb="2" eb="3">
      <t>ダイ</t>
    </rPh>
    <phoneticPr fontId="1"/>
  </si>
  <si>
    <t>事業所税</t>
    <rPh sb="0" eb="3">
      <t>ジギョウショ</t>
    </rPh>
    <rPh sb="3" eb="4">
      <t>ゼイ</t>
    </rPh>
    <phoneticPr fontId="1"/>
  </si>
  <si>
    <t>収入印紙</t>
    <rPh sb="0" eb="2">
      <t>シュウニュウ</t>
    </rPh>
    <rPh sb="2" eb="4">
      <t>インシ</t>
    </rPh>
    <phoneticPr fontId="1"/>
  </si>
  <si>
    <t>収入合計（Ａ）</t>
    <rPh sb="0" eb="2">
      <t>シュウニュウ</t>
    </rPh>
    <rPh sb="2" eb="4">
      <t>ゴウケイ</t>
    </rPh>
    <phoneticPr fontId="1"/>
  </si>
  <si>
    <t>駐車場使用料</t>
    <rPh sb="0" eb="2">
      <t>チュウシャ</t>
    </rPh>
    <rPh sb="2" eb="3">
      <t>バ</t>
    </rPh>
    <rPh sb="3" eb="6">
      <t>シヨウリョウ</t>
    </rPh>
    <phoneticPr fontId="1"/>
  </si>
  <si>
    <t>支出合計（Ｂ）</t>
    <rPh sb="0" eb="2">
      <t>シシュツ</t>
    </rPh>
    <rPh sb="2" eb="4">
      <t>ゴウケイ</t>
    </rPh>
    <phoneticPr fontId="1"/>
  </si>
  <si>
    <t>人件費</t>
    <rPh sb="0" eb="3">
      <t>ジンケンヒ</t>
    </rPh>
    <phoneticPr fontId="1"/>
  </si>
  <si>
    <t>管理費</t>
    <rPh sb="0" eb="3">
      <t>カンリヒ</t>
    </rPh>
    <phoneticPr fontId="1"/>
  </si>
  <si>
    <t>その他経費</t>
    <rPh sb="2" eb="3">
      <t>タ</t>
    </rPh>
    <rPh sb="3" eb="5">
      <t>ケイヒ</t>
    </rPh>
    <phoneticPr fontId="1"/>
  </si>
  <si>
    <t>内　　　　　　訳</t>
    <rPh sb="0" eb="1">
      <t>ウチ</t>
    </rPh>
    <rPh sb="7" eb="8">
      <t>ヤク</t>
    </rPh>
    <phoneticPr fontId="1"/>
  </si>
  <si>
    <t>合計</t>
    <rPh sb="0" eb="1">
      <t>ゴウ</t>
    </rPh>
    <rPh sb="1" eb="2">
      <t>ケイ</t>
    </rPh>
    <phoneticPr fontId="1"/>
  </si>
  <si>
    <t>金額（円）</t>
    <rPh sb="0" eb="2">
      <t>キンガク</t>
    </rPh>
    <rPh sb="3" eb="4">
      <t>エン</t>
    </rPh>
    <phoneticPr fontId="1"/>
  </si>
  <si>
    <t>啓発経費</t>
    <rPh sb="0" eb="2">
      <t>ケイハツ</t>
    </rPh>
    <rPh sb="2" eb="4">
      <t>ケイヒ</t>
    </rPh>
    <phoneticPr fontId="1"/>
  </si>
  <si>
    <t>地下鉄スポット広告</t>
    <rPh sb="0" eb="3">
      <t>チカテツ</t>
    </rPh>
    <rPh sb="7" eb="9">
      <t>コウコク</t>
    </rPh>
    <phoneticPr fontId="1"/>
  </si>
  <si>
    <t>事務員</t>
    <rPh sb="0" eb="3">
      <t>ジムイン</t>
    </rPh>
    <phoneticPr fontId="1"/>
  </si>
  <si>
    <t>事務員
（副館長）</t>
    <rPh sb="0" eb="3">
      <t>ジムイン</t>
    </rPh>
    <rPh sb="5" eb="6">
      <t>フク</t>
    </rPh>
    <rPh sb="6" eb="8">
      <t>カンチョウ</t>
    </rPh>
    <phoneticPr fontId="1"/>
  </si>
  <si>
    <t>業務責任者
（館長）</t>
    <rPh sb="0" eb="2">
      <t>ギョウム</t>
    </rPh>
    <rPh sb="2" eb="5">
      <t>セキニンシャ</t>
    </rPh>
    <rPh sb="7" eb="9">
      <t>カンチョウ</t>
    </rPh>
    <phoneticPr fontId="1"/>
  </si>
  <si>
    <t xml:space="preserve">事務員
</t>
    <rPh sb="0" eb="3">
      <t>ジムイン</t>
    </rPh>
    <phoneticPr fontId="1"/>
  </si>
  <si>
    <t>パート</t>
    <phoneticPr fontId="1"/>
  </si>
  <si>
    <t>廃棄物処理</t>
    <rPh sb="0" eb="3">
      <t>ハイキブツ</t>
    </rPh>
    <rPh sb="3" eb="5">
      <t>ショリ</t>
    </rPh>
    <phoneticPr fontId="1"/>
  </si>
  <si>
    <t>一廃＠290円×364日
プラ＠100円×52週×10㎏
ペット＠50円×52週×10㎏</t>
    <rPh sb="0" eb="1">
      <t>イチ</t>
    </rPh>
    <rPh sb="1" eb="2">
      <t>ハイ</t>
    </rPh>
    <rPh sb="6" eb="7">
      <t>エン</t>
    </rPh>
    <rPh sb="11" eb="12">
      <t>ニチ</t>
    </rPh>
    <rPh sb="19" eb="20">
      <t>エン</t>
    </rPh>
    <rPh sb="23" eb="24">
      <t>シュウ</t>
    </rPh>
    <phoneticPr fontId="1"/>
  </si>
  <si>
    <t>業務代行料
（Ｂ）－（Ａ）</t>
    <rPh sb="0" eb="2">
      <t>ギョウム</t>
    </rPh>
    <rPh sb="2" eb="5">
      <t>ダイコウリョウ</t>
    </rPh>
    <phoneticPr fontId="1"/>
  </si>
  <si>
    <t>収支計画書（業務代行料試算）</t>
    <rPh sb="0" eb="2">
      <t>シュウシ</t>
    </rPh>
    <rPh sb="2" eb="5">
      <t>ケイカクショ</t>
    </rPh>
    <rPh sb="6" eb="11">
      <t>ギョウムダイコウリョウ</t>
    </rPh>
    <rPh sb="11" eb="13">
      <t>シサン</t>
    </rPh>
    <phoneticPr fontId="1"/>
  </si>
  <si>
    <t>令和2年度
（実績）</t>
    <rPh sb="0" eb="2">
      <t>レイワ</t>
    </rPh>
    <rPh sb="3" eb="5">
      <t>ネンド</t>
    </rPh>
    <rPh sb="7" eb="9">
      <t>ジッセキ</t>
    </rPh>
    <phoneticPr fontId="1"/>
  </si>
  <si>
    <t>令和４年度</t>
    <rPh sb="0" eb="2">
      <t>レイワ</t>
    </rPh>
    <rPh sb="3" eb="5">
      <t>ネンド</t>
    </rPh>
    <phoneticPr fontId="1"/>
  </si>
  <si>
    <t>令和５年度</t>
    <rPh sb="0" eb="2">
      <t>レイワ</t>
    </rPh>
    <rPh sb="3" eb="5">
      <t>ネンド</t>
    </rPh>
    <phoneticPr fontId="1"/>
  </si>
  <si>
    <t>令和６年度</t>
    <rPh sb="0" eb="2">
      <t>レイワ</t>
    </rPh>
    <rPh sb="3" eb="5">
      <t>ネンド</t>
    </rPh>
    <phoneticPr fontId="1"/>
  </si>
  <si>
    <t>備考</t>
    <rPh sb="0" eb="2">
      <t>ビコウ</t>
    </rPh>
    <phoneticPr fontId="1"/>
  </si>
  <si>
    <t>〃</t>
  </si>
  <si>
    <t>〃</t>
    <phoneticPr fontId="1"/>
  </si>
  <si>
    <t>自主事業</t>
    <rPh sb="0" eb="4">
      <t>ジシュジギョウ</t>
    </rPh>
    <phoneticPr fontId="1"/>
  </si>
  <si>
    <t>事務用品費等</t>
    <rPh sb="0" eb="2">
      <t>ジム</t>
    </rPh>
    <rPh sb="2" eb="4">
      <t>ヨウヒン</t>
    </rPh>
    <rPh sb="4" eb="5">
      <t>ヒ</t>
    </rPh>
    <rPh sb="5" eb="6">
      <t>トウ</t>
    </rPh>
    <phoneticPr fontId="1"/>
  </si>
  <si>
    <t>維持修繕費（※精算対象）</t>
    <rPh sb="0" eb="2">
      <t>イジ</t>
    </rPh>
    <rPh sb="2" eb="4">
      <t>シュウゼン</t>
    </rPh>
    <rPh sb="4" eb="5">
      <t>ヒ</t>
    </rPh>
    <phoneticPr fontId="1"/>
  </si>
  <si>
    <t>共同管理業務（※精算対象）</t>
    <rPh sb="0" eb="2">
      <t>キョウドウ</t>
    </rPh>
    <rPh sb="2" eb="4">
      <t>カンリ</t>
    </rPh>
    <rPh sb="4" eb="6">
      <t>ギョウム</t>
    </rPh>
    <phoneticPr fontId="1"/>
  </si>
  <si>
    <t>（※精算対象）</t>
  </si>
  <si>
    <t>（※精算対象）</t>
    <phoneticPr fontId="1"/>
  </si>
  <si>
    <t>業務代行料の上限額（税抜）については、次の積算を基に設定している。</t>
    <rPh sb="0" eb="5">
      <t>ギョウムダイコウリョウ</t>
    </rPh>
    <rPh sb="6" eb="9">
      <t>ジョウゲンガク</t>
    </rPh>
    <rPh sb="10" eb="12">
      <t>ゼイヌ</t>
    </rPh>
    <rPh sb="19" eb="20">
      <t>ツギ</t>
    </rPh>
    <rPh sb="21" eb="23">
      <t>セキサン</t>
    </rPh>
    <rPh sb="24" eb="25">
      <t>モト</t>
    </rPh>
    <rPh sb="26" eb="28">
      <t>セッテイ</t>
    </rPh>
    <phoneticPr fontId="1"/>
  </si>
  <si>
    <t>見込</t>
    <rPh sb="0" eb="2">
      <t>ミコ</t>
    </rPh>
    <phoneticPr fontId="1"/>
  </si>
  <si>
    <t>見積</t>
    <rPh sb="0" eb="2">
      <t>ミツモリ</t>
    </rPh>
    <phoneticPr fontId="1"/>
  </si>
  <si>
    <t>見積(夜間予約受付含む)</t>
    <rPh sb="0" eb="2">
      <t>ミツ</t>
    </rPh>
    <rPh sb="3" eb="5">
      <t>ヤカン</t>
    </rPh>
    <rPh sb="5" eb="7">
      <t>ヨヤク</t>
    </rPh>
    <rPh sb="7" eb="9">
      <t>ウケツケ</t>
    </rPh>
    <rPh sb="9" eb="10">
      <t>フク</t>
    </rPh>
    <phoneticPr fontId="1"/>
  </si>
  <si>
    <t>施設・駐車場等の消耗品</t>
    <rPh sb="0" eb="2">
      <t>シセツ</t>
    </rPh>
    <rPh sb="3" eb="5">
      <t>チュウシャ</t>
    </rPh>
    <rPh sb="5" eb="6">
      <t>バ</t>
    </rPh>
    <rPh sb="6" eb="7">
      <t>トウ</t>
    </rPh>
    <rPh sb="8" eb="11">
      <t>ショウモウヒン</t>
    </rPh>
    <phoneticPr fontId="1"/>
  </si>
  <si>
    <t>（１）利用料金収入［令和５～７年度共通］</t>
    <rPh sb="3" eb="7">
      <t>リヨウリョウキン</t>
    </rPh>
    <rPh sb="7" eb="9">
      <t>シュウニュウ</t>
    </rPh>
    <rPh sb="10" eb="12">
      <t>レイワ</t>
    </rPh>
    <rPh sb="15" eb="17">
      <t>ネンド</t>
    </rPh>
    <rPh sb="17" eb="19">
      <t>キョウツウ</t>
    </rPh>
    <phoneticPr fontId="1"/>
  </si>
  <si>
    <t>多目的室</t>
    <rPh sb="0" eb="4">
      <t>タモクテキシツ</t>
    </rPh>
    <phoneticPr fontId="1"/>
  </si>
  <si>
    <t>@571,000円×12月×1人</t>
    <rPh sb="8" eb="9">
      <t>エン</t>
    </rPh>
    <rPh sb="12" eb="13">
      <t>ツキ</t>
    </rPh>
    <rPh sb="15" eb="16">
      <t>ニン</t>
    </rPh>
    <phoneticPr fontId="1"/>
  </si>
  <si>
    <t>@93,844円×12月×1人</t>
    <rPh sb="7" eb="8">
      <t>エン</t>
    </rPh>
    <rPh sb="11" eb="12">
      <t>ツキ</t>
    </rPh>
    <rPh sb="14" eb="15">
      <t>ニン</t>
    </rPh>
    <phoneticPr fontId="1"/>
  </si>
  <si>
    <t>@386,000円×12月×1人</t>
    <rPh sb="8" eb="9">
      <t>エン</t>
    </rPh>
    <rPh sb="12" eb="13">
      <t>ツキ</t>
    </rPh>
    <rPh sb="15" eb="16">
      <t>ニン</t>
    </rPh>
    <phoneticPr fontId="1"/>
  </si>
  <si>
    <t>@63,440円×12月×1人</t>
    <rPh sb="7" eb="8">
      <t>エン</t>
    </rPh>
    <rPh sb="11" eb="12">
      <t>ツキ</t>
    </rPh>
    <rPh sb="14" eb="15">
      <t>ニン</t>
    </rPh>
    <phoneticPr fontId="1"/>
  </si>
  <si>
    <t>@129,600円×12月×2人</t>
    <rPh sb="8" eb="9">
      <t>エン</t>
    </rPh>
    <rPh sb="12" eb="13">
      <t>ツキ</t>
    </rPh>
    <rPh sb="15" eb="16">
      <t>ニン</t>
    </rPh>
    <phoneticPr fontId="1"/>
  </si>
  <si>
    <t>@1,491円×12月×2人</t>
    <rPh sb="6" eb="7">
      <t>エン</t>
    </rPh>
    <rPh sb="10" eb="11">
      <t>ツキ</t>
    </rPh>
    <rPh sb="13" eb="14">
      <t>ニン</t>
    </rPh>
    <phoneticPr fontId="1"/>
  </si>
  <si>
    <t>@62,400円×12月×1人</t>
    <rPh sb="7" eb="8">
      <t>エン</t>
    </rPh>
    <rPh sb="11" eb="12">
      <t>ツキ</t>
    </rPh>
    <rPh sb="14" eb="15">
      <t>ニン</t>
    </rPh>
    <phoneticPr fontId="1"/>
  </si>
  <si>
    <t>@188円×12月×1人</t>
    <rPh sb="4" eb="5">
      <t>エン</t>
    </rPh>
    <rPh sb="8" eb="9">
      <t>ツキ</t>
    </rPh>
    <rPh sb="11" eb="12">
      <t>ニン</t>
    </rPh>
    <phoneticPr fontId="1"/>
  </si>
  <si>
    <t>（１）人件費［令和５～７年度共通］</t>
    <rPh sb="3" eb="6">
      <t>ジンケンヒ</t>
    </rPh>
    <rPh sb="7" eb="9">
      <t>レイワ</t>
    </rPh>
    <rPh sb="12" eb="14">
      <t>ネンド</t>
    </rPh>
    <rPh sb="14" eb="16">
      <t>キョウツウ</t>
    </rPh>
    <phoneticPr fontId="1"/>
  </si>
  <si>
    <t>ＡＥＤ</t>
    <phoneticPr fontId="1"/>
  </si>
  <si>
    <t>サービス向上策</t>
    <rPh sb="4" eb="6">
      <t>コウジョウ</t>
    </rPh>
    <rPh sb="6" eb="7">
      <t>サク</t>
    </rPh>
    <phoneticPr fontId="1"/>
  </si>
  <si>
    <t>簡易専用水道定期検査</t>
    <rPh sb="0" eb="2">
      <t>カンイ</t>
    </rPh>
    <rPh sb="2" eb="4">
      <t>センヨウ</t>
    </rPh>
    <rPh sb="4" eb="6">
      <t>スイドウ</t>
    </rPh>
    <rPh sb="6" eb="8">
      <t>テイキ</t>
    </rPh>
    <rPh sb="8" eb="10">
      <t>ケンサ</t>
    </rPh>
    <phoneticPr fontId="1"/>
  </si>
  <si>
    <t>※過去３年平均：平成30年度から令和２年度までの平均値</t>
    <rPh sb="1" eb="3">
      <t>カコ</t>
    </rPh>
    <rPh sb="4" eb="5">
      <t>ネン</t>
    </rPh>
    <rPh sb="5" eb="7">
      <t>ヘイキン</t>
    </rPh>
    <rPh sb="8" eb="10">
      <t>ヘイセイ</t>
    </rPh>
    <rPh sb="12" eb="14">
      <t>ネンド</t>
    </rPh>
    <rPh sb="16" eb="18">
      <t>レイワ</t>
    </rPh>
    <rPh sb="19" eb="21">
      <t>ネンド</t>
    </rPh>
    <rPh sb="24" eb="27">
      <t>ヘイキンチ</t>
    </rPh>
    <phoneticPr fontId="1"/>
  </si>
  <si>
    <t>令和2年度実績</t>
    <rPh sb="0" eb="2">
      <t>レイワ</t>
    </rPh>
    <rPh sb="3" eb="5">
      <t>ネンド</t>
    </rPh>
    <rPh sb="5" eb="7">
      <t>ジッセキ</t>
    </rPh>
    <phoneticPr fontId="1"/>
  </si>
  <si>
    <t>過去３年度平均</t>
    <rPh sb="0" eb="2">
      <t>カコ</t>
    </rPh>
    <rPh sb="3" eb="4">
      <t>ネン</t>
    </rPh>
    <rPh sb="4" eb="5">
      <t>ド</t>
    </rPh>
    <rPh sb="5" eb="7">
      <t>ヘイキン</t>
    </rPh>
    <phoneticPr fontId="1"/>
  </si>
  <si>
    <t>過去３年度平均</t>
    <rPh sb="4" eb="5">
      <t>ド</t>
    </rPh>
    <phoneticPr fontId="1"/>
  </si>
  <si>
    <t>過去３年度平均×1.1</t>
    <rPh sb="4" eb="5">
      <t>ド</t>
    </rPh>
    <phoneticPr fontId="1"/>
  </si>
  <si>
    <t>葬祭での利用</t>
    <rPh sb="0" eb="2">
      <t>ソウサイ</t>
    </rPh>
    <rPh sb="4" eb="6">
      <t>リヨウ</t>
    </rPh>
    <phoneticPr fontId="1"/>
  </si>
  <si>
    <t>葬祭以外での利用</t>
    <rPh sb="0" eb="2">
      <t>ソウサイ</t>
    </rPh>
    <rPh sb="2" eb="4">
      <t>イガイ</t>
    </rPh>
    <rPh sb="6" eb="8">
      <t>リヨウ</t>
    </rPh>
    <phoneticPr fontId="1"/>
  </si>
  <si>
    <t>大式場　午前</t>
    <rPh sb="0" eb="1">
      <t>ダイ</t>
    </rPh>
    <rPh sb="1" eb="3">
      <t>シキジョウ</t>
    </rPh>
    <rPh sb="4" eb="6">
      <t>ゴゼン</t>
    </rPh>
    <phoneticPr fontId="1"/>
  </si>
  <si>
    <t>大式場　午後</t>
    <rPh sb="0" eb="1">
      <t>ダイ</t>
    </rPh>
    <rPh sb="1" eb="3">
      <t>シキジョウ</t>
    </rPh>
    <rPh sb="4" eb="6">
      <t>ゴゴ</t>
    </rPh>
    <phoneticPr fontId="1"/>
  </si>
  <si>
    <t>中式場　午前</t>
    <rPh sb="0" eb="1">
      <t>チュウ</t>
    </rPh>
    <rPh sb="1" eb="3">
      <t>シキジョウ</t>
    </rPh>
    <rPh sb="4" eb="6">
      <t>ゴゼン</t>
    </rPh>
    <phoneticPr fontId="1"/>
  </si>
  <si>
    <t>中式場　午後</t>
    <rPh sb="0" eb="1">
      <t>チュウ</t>
    </rPh>
    <rPh sb="1" eb="3">
      <t>シキジョウ</t>
    </rPh>
    <rPh sb="4" eb="6">
      <t>ゴゴ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</si>
  <si>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</si>
  <si>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</si>
  <si>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※「半日」とは、午前０時から正午まで又は正午から午後12時までをいい、「終日」とは、
　午前０時から午後12時までをいう。</t>
    <rPh sb="2" eb="4">
      <t>ハンニチ</t>
    </rPh>
    <rPh sb="8" eb="10">
      <t>ゴゼン</t>
    </rPh>
    <rPh sb="11" eb="12">
      <t>ジ</t>
    </rPh>
    <rPh sb="14" eb="16">
      <t>ショウゴ</t>
    </rPh>
    <rPh sb="18" eb="19">
      <t>マタ</t>
    </rPh>
    <rPh sb="20" eb="22">
      <t>ショウゴ</t>
    </rPh>
    <rPh sb="24" eb="26">
      <t>ゴゴ</t>
    </rPh>
    <rPh sb="28" eb="29">
      <t>ジ</t>
    </rPh>
    <rPh sb="36" eb="38">
      <t>シュウジツ</t>
    </rPh>
    <rPh sb="44" eb="46">
      <t>ゴゼン</t>
    </rPh>
    <rPh sb="47" eb="48">
      <t>ジ</t>
    </rPh>
    <rPh sb="50" eb="52">
      <t>ゴゴ</t>
    </rPh>
    <rPh sb="54" eb="55">
      <t>ジ</t>
    </rPh>
    <phoneticPr fontId="1"/>
  </si>
  <si>
    <t>大式場　終日</t>
    <rPh sb="0" eb="1">
      <t>ダイ</t>
    </rPh>
    <rPh sb="1" eb="3">
      <t>シキジョウ</t>
    </rPh>
    <rPh sb="4" eb="5">
      <t>オ</t>
    </rPh>
    <rPh sb="5" eb="6">
      <t>ニチ</t>
    </rPh>
    <phoneticPr fontId="1"/>
  </si>
  <si>
    <t>中式場　終日</t>
    <rPh sb="0" eb="1">
      <t>チュウ</t>
    </rPh>
    <rPh sb="1" eb="3">
      <t>シキジョウ</t>
    </rPh>
    <rPh sb="4" eb="6">
      <t>シュウジツ</t>
    </rPh>
    <rPh sb="5" eb="6">
      <t>ニチ</t>
    </rPh>
    <phoneticPr fontId="1"/>
  </si>
  <si>
    <t>終日</t>
    <rPh sb="0" eb="2">
      <t>シュウジツ</t>
    </rPh>
    <phoneticPr fontId="1"/>
  </si>
  <si>
    <t>※「午前」とは、午前９時30分から午後０時30分までをいい、「午後」とは、午後１時から
　午後５時まで　をいう。</t>
    <rPh sb="2" eb="4">
      <t>ゴゼン</t>
    </rPh>
    <rPh sb="8" eb="10">
      <t>ゴゼン</t>
    </rPh>
    <rPh sb="11" eb="12">
      <t>ジ</t>
    </rPh>
    <rPh sb="14" eb="15">
      <t>ワ</t>
    </rPh>
    <rPh sb="17" eb="19">
      <t>ゴゴ</t>
    </rPh>
    <rPh sb="20" eb="21">
      <t>ジ</t>
    </rPh>
    <rPh sb="23" eb="24">
      <t>ワ</t>
    </rPh>
    <rPh sb="31" eb="33">
      <t>ゴゴ</t>
    </rPh>
    <rPh sb="37" eb="39">
      <t>ゴゴ</t>
    </rPh>
    <rPh sb="40" eb="41">
      <t>ジ</t>
    </rPh>
    <rPh sb="45" eb="47">
      <t>ゴゴ</t>
    </rPh>
    <rPh sb="48" eb="49">
      <t>ジ</t>
    </rPh>
    <phoneticPr fontId="1"/>
  </si>
  <si>
    <t>（２）その他［令和５～７年度共通］</t>
    <rPh sb="5" eb="6">
      <t>タ</t>
    </rPh>
    <rPh sb="14" eb="16">
      <t>キョウツウ</t>
    </rPh>
    <phoneticPr fontId="1"/>
  </si>
  <si>
    <t>その他　計</t>
    <rPh sb="2" eb="3">
      <t>タ</t>
    </rPh>
    <rPh sb="4" eb="5">
      <t>ケイ</t>
    </rPh>
    <phoneticPr fontId="1"/>
  </si>
  <si>
    <t>（税抜、単位：円）</t>
    <rPh sb="1" eb="3">
      <t>ゼイヌ</t>
    </rPh>
    <rPh sb="4" eb="6">
      <t>タンイ</t>
    </rPh>
    <rPh sb="7" eb="8">
      <t>エン</t>
    </rPh>
    <phoneticPr fontId="1"/>
  </si>
  <si>
    <t>【参考】</t>
    <rPh sb="1" eb="3">
      <t>サンコウ</t>
    </rPh>
    <phoneticPr fontId="1"/>
  </si>
  <si>
    <t>・「葬祭以外での利用」に係る多目的室使用料については、近隣の阿倍野区民センターの
　使用料を参考に設定した。</t>
    <rPh sb="2" eb="4">
      <t>ソウサイ</t>
    </rPh>
    <rPh sb="4" eb="6">
      <t>イガイ</t>
    </rPh>
    <rPh sb="8" eb="10">
      <t>リヨウ</t>
    </rPh>
    <rPh sb="12" eb="13">
      <t>カカ</t>
    </rPh>
    <rPh sb="14" eb="18">
      <t>タモクテキシツ</t>
    </rPh>
    <rPh sb="18" eb="21">
      <t>シヨウリョウ</t>
    </rPh>
    <rPh sb="27" eb="29">
      <t>キンリン</t>
    </rPh>
    <rPh sb="30" eb="35">
      <t>アベノクミン</t>
    </rPh>
    <rPh sb="42" eb="45">
      <t>シヨウリョウ</t>
    </rPh>
    <rPh sb="46" eb="48">
      <t>サンコウ</t>
    </rPh>
    <rPh sb="49" eb="51">
      <t>セッテイ</t>
    </rPh>
    <phoneticPr fontId="1"/>
  </si>
  <si>
    <t>・「葬祭以外での利用」に係る式場使用料については、「葬祭での利用」に係る１時間あたり
　の単価から設定した。</t>
    <rPh sb="2" eb="4">
      <t>ソウサイ</t>
    </rPh>
    <rPh sb="4" eb="6">
      <t>イガイ</t>
    </rPh>
    <rPh sb="8" eb="10">
      <t>リヨウ</t>
    </rPh>
    <rPh sb="12" eb="13">
      <t>カカ</t>
    </rPh>
    <rPh sb="14" eb="16">
      <t>シキジョウ</t>
    </rPh>
    <rPh sb="16" eb="19">
      <t>シヨウリョウ</t>
    </rPh>
    <rPh sb="26" eb="28">
      <t>ソウサイ</t>
    </rPh>
    <rPh sb="30" eb="32">
      <t>リヨウ</t>
    </rPh>
    <rPh sb="34" eb="35">
      <t>カカ</t>
    </rPh>
    <rPh sb="37" eb="39">
      <t>ジカン</t>
    </rPh>
    <rPh sb="45" eb="47">
      <t>タンカ</t>
    </rPh>
    <rPh sb="49" eb="51">
      <t>セッテイ</t>
    </rPh>
    <phoneticPr fontId="1"/>
  </si>
  <si>
    <t>過去３年度平均×1.2</t>
    <rPh sb="4" eb="5">
      <t>ド</t>
    </rPh>
    <phoneticPr fontId="1"/>
  </si>
  <si>
    <t>過去３年度平均×1.3</t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</si>
</sst>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;&quot;▲ &quot;#,##0"/>
  </numFmts>
  <fonts count="12" x14ac:knownFonts="1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2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 diagonalDown="1">
      <left style="medium">
        <color auto="1"/>
      </left>
      <right/>
      <top style="medium">
        <color auto="1"/>
      </top>
      <bottom/>
      <diagonal style="thin">
        <color auto="1"/>
      </diagonal>
    </border>
    <border diagonalDown="1">
      <left/>
      <right style="thin">
        <color auto="1"/>
      </right>
      <top style="medium">
        <color auto="1"/>
      </top>
      <bottom/>
      <diagonal style="thin">
        <color auto="1"/>
      </diagonal>
    </border>
    <border diagonalDown="1">
      <left style="medium">
        <color auto="1"/>
      </left>
      <right/>
      <top/>
      <bottom style="medium">
        <color auto="1"/>
      </bottom>
      <diagonal style="thin">
        <color auto="1"/>
      </diagonal>
    </border>
    <border diagonalDown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3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7" fillId="0" borderId="8" xfId="0" applyFont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7" fillId="0" borderId="0" xfId="0" applyFont="1" applyAlignment="1">
      <alignment horizontal="right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4" fillId="0" borderId="0" xfId="0" applyFont="1" applyFill="1">
      <alignment vertical="center"/>
    </xf>
    <xf numFmtId="177" fontId="7" fillId="0" borderId="30" xfId="0" applyNumberFormat="1" applyFont="1" applyFill="1" applyBorder="1" applyAlignment="1">
      <alignment horizontal="right" vertical="center"/>
    </xf>
    <xf numFmtId="177" fontId="7" fillId="0" borderId="6" xfId="0" applyNumberFormat="1" applyFont="1" applyFill="1" applyBorder="1" applyAlignment="1">
      <alignment horizontal="right" vertical="center"/>
    </xf>
    <xf numFmtId="177" fontId="7" fillId="0" borderId="9" xfId="0" applyNumberFormat="1" applyFont="1" applyFill="1" applyBorder="1" applyAlignment="1">
      <alignment horizontal="right" vertical="center"/>
    </xf>
    <xf numFmtId="0" fontId="3" fillId="0" borderId="0" xfId="0" applyFont="1" applyFill="1">
      <alignment vertical="center"/>
    </xf>
    <xf numFmtId="0" fontId="6" fillId="0" borderId="6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/>
    </xf>
    <xf numFmtId="176" fontId="7" fillId="0" borderId="1" xfId="0" applyNumberFormat="1" applyFont="1" applyBorder="1">
      <alignment vertical="center"/>
    </xf>
    <xf numFmtId="176" fontId="7" fillId="0" borderId="14" xfId="0" applyNumberFormat="1" applyFont="1" applyBorder="1">
      <alignment vertical="center"/>
    </xf>
    <xf numFmtId="176" fontId="7" fillId="0" borderId="18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>
      <alignment vertical="center"/>
    </xf>
    <xf numFmtId="0" fontId="6" fillId="0" borderId="1" xfId="0" quotePrefix="1" applyFont="1" applyFill="1" applyBorder="1" applyAlignment="1">
      <alignment horizontal="left" vertical="center" indent="1"/>
    </xf>
    <xf numFmtId="0" fontId="6" fillId="0" borderId="1" xfId="0" applyFont="1" applyFill="1" applyBorder="1">
      <alignment vertical="center"/>
    </xf>
    <xf numFmtId="0" fontId="6" fillId="0" borderId="8" xfId="0" quotePrefix="1" applyFont="1" applyFill="1" applyBorder="1" applyAlignment="1">
      <alignment horizontal="left" vertical="center" indent="1"/>
    </xf>
    <xf numFmtId="0" fontId="6" fillId="0" borderId="8" xfId="0" applyFont="1" applyFill="1" applyBorder="1">
      <alignment vertical="center"/>
    </xf>
    <xf numFmtId="177" fontId="6" fillId="0" borderId="29" xfId="0" applyNumberFormat="1" applyFont="1" applyFill="1" applyBorder="1">
      <alignment vertical="center"/>
    </xf>
    <xf numFmtId="0" fontId="6" fillId="0" borderId="16" xfId="0" applyFont="1" applyFill="1" applyBorder="1">
      <alignment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77" fontId="6" fillId="0" borderId="8" xfId="0" applyNumberFormat="1" applyFont="1" applyFill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>
      <alignment vertical="center"/>
    </xf>
    <xf numFmtId="0" fontId="6" fillId="0" borderId="23" xfId="0" applyFont="1" applyFill="1" applyBorder="1" applyAlignment="1">
      <alignment horizontal="left" vertical="center"/>
    </xf>
    <xf numFmtId="0" fontId="6" fillId="0" borderId="23" xfId="0" applyFont="1" applyFill="1" applyBorder="1">
      <alignment vertical="center"/>
    </xf>
    <xf numFmtId="177" fontId="6" fillId="0" borderId="15" xfId="0" applyNumberFormat="1" applyFont="1" applyFill="1" applyBorder="1" applyAlignment="1">
      <alignment horizontal="right" vertical="center"/>
    </xf>
    <xf numFmtId="0" fontId="7" fillId="0" borderId="34" xfId="0" applyFont="1" applyBorder="1" applyAlignment="1">
      <alignment horizontal="center" vertical="center"/>
    </xf>
    <xf numFmtId="177" fontId="7" fillId="0" borderId="36" xfId="0" applyNumberFormat="1" applyFont="1" applyFill="1" applyBorder="1" applyAlignment="1">
      <alignment horizontal="right" vertical="center"/>
    </xf>
    <xf numFmtId="177" fontId="7" fillId="0" borderId="12" xfId="0" applyNumberFormat="1" applyFont="1" applyFill="1" applyBorder="1" applyAlignment="1">
      <alignment horizontal="right" vertical="center"/>
    </xf>
    <xf numFmtId="177" fontId="7" fillId="0" borderId="34" xfId="0" applyNumberFormat="1" applyFont="1" applyFill="1" applyBorder="1" applyAlignment="1">
      <alignment horizontal="right" vertical="center"/>
    </xf>
    <xf numFmtId="177" fontId="6" fillId="0" borderId="0" xfId="0" applyNumberFormat="1" applyFont="1" applyFill="1">
      <alignment vertical="center"/>
    </xf>
    <xf numFmtId="0" fontId="5" fillId="0" borderId="19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177" fontId="7" fillId="0" borderId="17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177" fontId="7" fillId="0" borderId="23" xfId="0" applyNumberFormat="1" applyFont="1" applyFill="1" applyBorder="1" applyAlignment="1">
      <alignment horizontal="right" vertical="center"/>
    </xf>
    <xf numFmtId="177" fontId="7" fillId="0" borderId="8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wrapText="1" shrinkToFit="1"/>
    </xf>
    <xf numFmtId="177" fontId="7" fillId="0" borderId="15" xfId="0" applyNumberFormat="1" applyFont="1" applyFill="1" applyBorder="1" applyAlignment="1">
      <alignment horizontal="right" vertical="center"/>
    </xf>
    <xf numFmtId="177" fontId="7" fillId="0" borderId="16" xfId="0" applyNumberFormat="1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0" fontId="7" fillId="0" borderId="12" xfId="0" applyFont="1" applyBorder="1" applyAlignment="1">
      <alignment horizontal="center" vertical="center"/>
    </xf>
    <xf numFmtId="176" fontId="7" fillId="0" borderId="15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7" fillId="0" borderId="36" xfId="0" applyFont="1" applyBorder="1" applyAlignment="1">
      <alignment horizontal="center" vertical="center"/>
    </xf>
    <xf numFmtId="176" fontId="7" fillId="0" borderId="23" xfId="0" applyNumberFormat="1" applyFont="1" applyBorder="1">
      <alignment vertical="center"/>
    </xf>
    <xf numFmtId="0" fontId="10" fillId="0" borderId="30" xfId="0" applyFont="1" applyBorder="1">
      <alignment vertical="center"/>
    </xf>
    <xf numFmtId="0" fontId="7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0" fillId="0" borderId="16" xfId="0" applyFont="1" applyFill="1" applyBorder="1">
      <alignment vertical="center"/>
    </xf>
    <xf numFmtId="0" fontId="7" fillId="0" borderId="28" xfId="0" applyFont="1" applyBorder="1" applyAlignment="1">
      <alignment horizontal="center" vertical="center"/>
    </xf>
    <xf numFmtId="176" fontId="7" fillId="0" borderId="37" xfId="0" applyNumberFormat="1" applyFont="1" applyBorder="1" applyAlignment="1">
      <alignment horizontal="right" vertical="center"/>
    </xf>
    <xf numFmtId="0" fontId="10" fillId="0" borderId="38" xfId="0" applyFont="1" applyBorder="1">
      <alignment vertical="center"/>
    </xf>
    <xf numFmtId="0" fontId="7" fillId="0" borderId="4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76" fontId="7" fillId="0" borderId="45" xfId="0" applyNumberFormat="1" applyFont="1" applyBorder="1">
      <alignment vertical="center"/>
    </xf>
    <xf numFmtId="176" fontId="7" fillId="0" borderId="46" xfId="0" applyNumberFormat="1" applyFont="1" applyBorder="1" applyAlignment="1">
      <alignment horizontal="center" vertical="center"/>
    </xf>
    <xf numFmtId="176" fontId="7" fillId="0" borderId="37" xfId="0" applyNumberFormat="1" applyFont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7" fillId="0" borderId="23" xfId="0" applyFont="1" applyFill="1" applyBorder="1">
      <alignment vertical="center"/>
    </xf>
    <xf numFmtId="0" fontId="7" fillId="0" borderId="30" xfId="0" applyFont="1" applyFill="1" applyBorder="1" applyAlignment="1">
      <alignment horizontal="left" vertical="center" wrapText="1"/>
    </xf>
    <xf numFmtId="177" fontId="6" fillId="0" borderId="35" xfId="0" applyNumberFormat="1" applyFont="1" applyFill="1" applyBorder="1" applyAlignment="1">
      <alignment horizontal="right" vertical="center"/>
    </xf>
    <xf numFmtId="0" fontId="6" fillId="0" borderId="0" xfId="0" applyFont="1" applyFill="1">
      <alignment vertical="center"/>
    </xf>
    <xf numFmtId="0" fontId="7" fillId="0" borderId="36" xfId="0" applyFont="1" applyFill="1" applyBorder="1" applyAlignment="1">
      <alignment horizontal="center" vertical="center"/>
    </xf>
    <xf numFmtId="176" fontId="7" fillId="0" borderId="23" xfId="0" applyNumberFormat="1" applyFont="1" applyFill="1" applyBorder="1">
      <alignment vertical="center"/>
    </xf>
    <xf numFmtId="176" fontId="7" fillId="0" borderId="45" xfId="0" applyNumberFormat="1" applyFont="1" applyFill="1" applyBorder="1">
      <alignment vertical="center"/>
    </xf>
    <xf numFmtId="0" fontId="10" fillId="0" borderId="30" xfId="0" applyFont="1" applyFill="1" applyBorder="1">
      <alignment vertical="center"/>
    </xf>
    <xf numFmtId="0" fontId="7" fillId="0" borderId="12" xfId="0" applyFont="1" applyFill="1" applyBorder="1" applyAlignment="1">
      <alignment horizontal="center" vertical="center"/>
    </xf>
    <xf numFmtId="176" fontId="7" fillId="0" borderId="1" xfId="0" applyNumberFormat="1" applyFont="1" applyFill="1" applyBorder="1">
      <alignment vertical="center"/>
    </xf>
    <xf numFmtId="176" fontId="7" fillId="0" borderId="14" xfId="0" applyNumberFormat="1" applyFont="1" applyFill="1" applyBorder="1">
      <alignment vertical="center"/>
    </xf>
    <xf numFmtId="0" fontId="10" fillId="0" borderId="6" xfId="0" applyFont="1" applyFill="1" applyBorder="1" applyAlignment="1">
      <alignment horizontal="left" vertical="center" indent="1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4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right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13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right" vertical="center"/>
    </xf>
    <xf numFmtId="0" fontId="10" fillId="0" borderId="9" xfId="0" applyFont="1" applyFill="1" applyBorder="1">
      <alignment vertical="center"/>
    </xf>
    <xf numFmtId="0" fontId="10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textRotation="255"/>
    </xf>
    <xf numFmtId="0" fontId="7" fillId="0" borderId="49" xfId="0" applyFont="1" applyBorder="1" applyAlignment="1">
      <alignment horizontal="center" vertical="center" textRotation="255"/>
    </xf>
    <xf numFmtId="0" fontId="7" fillId="0" borderId="33" xfId="0" applyFont="1" applyFill="1" applyBorder="1" applyAlignment="1">
      <alignment horizontal="center" vertical="center" textRotation="255"/>
    </xf>
    <xf numFmtId="0" fontId="7" fillId="0" borderId="49" xfId="0" applyFont="1" applyFill="1" applyBorder="1" applyAlignment="1">
      <alignment horizontal="center" vertical="center" textRotation="255"/>
    </xf>
    <xf numFmtId="0" fontId="7" fillId="0" borderId="47" xfId="0" applyFont="1" applyFill="1" applyBorder="1" applyAlignment="1">
      <alignment horizontal="center" vertical="center" textRotation="255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6" fillId="0" borderId="26" xfId="0" applyFont="1" applyFill="1" applyBorder="1" applyAlignment="1">
      <alignment horizontal="left" vertical="top" wrapText="1"/>
    </xf>
    <xf numFmtId="0" fontId="6" fillId="0" borderId="31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6" fillId="0" borderId="30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/>
    </xf>
    <xf numFmtId="0" fontId="6" fillId="0" borderId="31" xfId="0" applyFont="1" applyFill="1" applyBorder="1" applyAlignment="1">
      <alignment horizontal="left" vertical="top"/>
    </xf>
    <xf numFmtId="0" fontId="6" fillId="0" borderId="30" xfId="0" applyFont="1" applyFill="1" applyBorder="1" applyAlignment="1">
      <alignment horizontal="left" vertical="top"/>
    </xf>
    <xf numFmtId="0" fontId="6" fillId="0" borderId="9" xfId="0" applyFont="1" applyFill="1" applyBorder="1" applyAlignment="1">
      <alignment horizontal="center" vertical="top"/>
    </xf>
    <xf numFmtId="0" fontId="6" fillId="0" borderId="31" xfId="0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horizontal="right" vertical="center"/>
    </xf>
    <xf numFmtId="177" fontId="6" fillId="0" borderId="23" xfId="0" applyNumberFormat="1" applyFont="1" applyFill="1" applyBorder="1" applyAlignment="1">
      <alignment horizontal="right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177" fontId="6" fillId="0" borderId="25" xfId="0" applyNumberFormat="1" applyFont="1" applyFill="1" applyBorder="1" applyAlignment="1">
      <alignment horizontal="right" vertical="center"/>
    </xf>
    <xf numFmtId="177" fontId="6" fillId="0" borderId="22" xfId="0" applyNumberFormat="1" applyFont="1" applyFill="1" applyBorder="1" applyAlignment="1">
      <alignment horizontal="right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horizontal="left" vertical="center"/>
    </xf>
    <xf numFmtId="0" fontId="6" fillId="0" borderId="30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textRotation="255" wrapText="1"/>
    </xf>
    <xf numFmtId="0" fontId="6" fillId="0" borderId="5" xfId="0" applyFont="1" applyFill="1" applyBorder="1" applyAlignment="1">
      <alignment horizontal="center" vertical="center" textRotation="255"/>
    </xf>
    <xf numFmtId="0" fontId="6" fillId="0" borderId="21" xfId="0" applyFont="1" applyFill="1" applyBorder="1" applyAlignment="1">
      <alignment horizontal="center" vertical="center" textRotation="255" wrapText="1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textRotation="255" wrapText="1"/>
    </xf>
    <xf numFmtId="0" fontId="6" fillId="0" borderId="7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horizontal="center" vertical="center" textRotation="255" wrapText="1"/>
    </xf>
    <xf numFmtId="0" fontId="6" fillId="0" borderId="20" xfId="0" applyFont="1" applyFill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47625</xdr:rowOff>
    </xdr:from>
    <xdr:to>
      <xdr:col>6</xdr:col>
      <xdr:colOff>919480</xdr:colOff>
      <xdr:row>1</xdr:row>
      <xdr:rowOff>9525</xdr:rowOff>
    </xdr:to>
    <xdr:sp macro="" textlink="">
      <xdr:nvSpPr>
        <xdr:cNvPr id="2" name="正方形/長方形 1"/>
        <xdr:cNvSpPr/>
      </xdr:nvSpPr>
      <xdr:spPr>
        <a:xfrm>
          <a:off x="5038725" y="47625"/>
          <a:ext cx="795655" cy="323850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資料</a:t>
          </a:r>
          <a:r>
            <a:rPr lang="ja-JP" altLang="en-US" sz="12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６</a:t>
          </a:r>
          <a:endParaRPr lang="en-US" alt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K16" sqref="K16"/>
    </sheetView>
  </sheetViews>
  <sheetFormatPr defaultRowHeight="12" x14ac:dyDescent="0.15"/>
  <cols>
    <col min="1" max="1" width="2.42578125" style="1" customWidth="1"/>
    <col min="2" max="2" width="14.140625" style="1" customWidth="1"/>
    <col min="3" max="7" width="14.28515625" style="1" customWidth="1"/>
    <col min="8" max="16384" width="9.140625" style="1"/>
  </cols>
  <sheetData>
    <row r="1" spans="1:8" ht="28.5" customHeight="1" x14ac:dyDescent="0.15"/>
    <row r="2" spans="1:8" ht="28.5" customHeight="1" x14ac:dyDescent="0.15">
      <c r="A2" s="107" t="s">
        <v>62</v>
      </c>
      <c r="B2" s="107"/>
      <c r="C2" s="107"/>
      <c r="D2" s="107"/>
      <c r="E2" s="107"/>
      <c r="F2" s="107"/>
      <c r="G2" s="107"/>
    </row>
    <row r="3" spans="1:8" ht="28.5" customHeight="1" x14ac:dyDescent="0.15">
      <c r="A3" s="83"/>
      <c r="B3" s="83"/>
      <c r="C3" s="83"/>
      <c r="D3" s="83"/>
      <c r="E3" s="83"/>
      <c r="F3" s="83"/>
      <c r="G3" s="83"/>
    </row>
    <row r="4" spans="1:8" ht="28.5" customHeight="1" x14ac:dyDescent="0.15">
      <c r="A4" s="84" t="s">
        <v>76</v>
      </c>
      <c r="B4" s="83"/>
      <c r="C4" s="83"/>
      <c r="D4" s="83"/>
      <c r="E4" s="83"/>
      <c r="F4" s="83"/>
      <c r="G4" s="83"/>
    </row>
    <row r="5" spans="1:8" ht="19.5" customHeight="1" thickBot="1" x14ac:dyDescent="0.2">
      <c r="G5" s="8" t="s">
        <v>115</v>
      </c>
    </row>
    <row r="6" spans="1:8" ht="33.75" customHeight="1" x14ac:dyDescent="0.15">
      <c r="A6" s="112"/>
      <c r="B6" s="113"/>
      <c r="C6" s="116" t="s">
        <v>49</v>
      </c>
      <c r="D6" s="117"/>
      <c r="E6" s="117"/>
      <c r="F6" s="117"/>
      <c r="G6" s="57" t="s">
        <v>11</v>
      </c>
    </row>
    <row r="7" spans="1:8" ht="33.75" customHeight="1" thickBot="1" x14ac:dyDescent="0.2">
      <c r="A7" s="114"/>
      <c r="B7" s="115"/>
      <c r="C7" s="5" t="s">
        <v>64</v>
      </c>
      <c r="D7" s="5" t="s">
        <v>65</v>
      </c>
      <c r="E7" s="5" t="s">
        <v>66</v>
      </c>
      <c r="F7" s="44"/>
      <c r="G7" s="58" t="s">
        <v>63</v>
      </c>
    </row>
    <row r="8" spans="1:8" s="54" customFormat="1" ht="33.75" customHeight="1" thickBot="1" x14ac:dyDescent="0.2">
      <c r="A8" s="108" t="s">
        <v>43</v>
      </c>
      <c r="B8" s="109"/>
      <c r="C8" s="59">
        <f>SUM(C9:C12)</f>
        <v>27013000</v>
      </c>
      <c r="D8" s="59">
        <f>SUM(D9:D12)</f>
        <v>27013000</v>
      </c>
      <c r="E8" s="59">
        <f>SUM(E9:E12)</f>
        <v>27013000</v>
      </c>
      <c r="F8" s="52"/>
      <c r="G8" s="60">
        <f>SUM(G9:G12)</f>
        <v>30229084</v>
      </c>
      <c r="H8" s="53"/>
    </row>
    <row r="9" spans="1:8" ht="33.75" customHeight="1" x14ac:dyDescent="0.15">
      <c r="A9" s="111"/>
      <c r="B9" s="2" t="s">
        <v>0</v>
      </c>
      <c r="C9" s="55">
        <f>ROUND('１　収入'!F4+'１　収入'!F5+'１　収入'!F6+'１　収入'!F7+'１　収入'!F10+'１　収入'!F11+'１　収入'!F12+'１　収入'!F13,-3)</f>
        <v>20588000</v>
      </c>
      <c r="D9" s="55">
        <f>C9</f>
        <v>20588000</v>
      </c>
      <c r="E9" s="55">
        <f>C9</f>
        <v>20588000</v>
      </c>
      <c r="F9" s="45"/>
      <c r="G9" s="12">
        <v>20296408</v>
      </c>
    </row>
    <row r="10" spans="1:8" ht="33.75" customHeight="1" x14ac:dyDescent="0.15">
      <c r="A10" s="111"/>
      <c r="B10" s="3" t="s">
        <v>82</v>
      </c>
      <c r="C10" s="6">
        <f>ROUND('１　収入'!F8+'１　収入'!F9+'１　収入'!F14+'１　収入'!F15,-3)</f>
        <v>323000</v>
      </c>
      <c r="D10" s="6">
        <f t="shared" ref="D10:D12" si="0">C10</f>
        <v>323000</v>
      </c>
      <c r="E10" s="6">
        <f t="shared" ref="E10:E12" si="1">C10</f>
        <v>323000</v>
      </c>
      <c r="F10" s="46"/>
      <c r="G10" s="13">
        <f>193688+109116</f>
        <v>302804</v>
      </c>
    </row>
    <row r="11" spans="1:8" ht="33.75" customHeight="1" x14ac:dyDescent="0.15">
      <c r="A11" s="111"/>
      <c r="B11" s="3" t="s">
        <v>44</v>
      </c>
      <c r="C11" s="6">
        <f>ROUND('１　収入'!F16,-3)</f>
        <v>6000000</v>
      </c>
      <c r="D11" s="6">
        <f t="shared" si="0"/>
        <v>6000000</v>
      </c>
      <c r="E11" s="6">
        <f t="shared" si="1"/>
        <v>6000000</v>
      </c>
      <c r="F11" s="46"/>
      <c r="G11" s="13">
        <v>9528000</v>
      </c>
    </row>
    <row r="12" spans="1:8" ht="33.75" customHeight="1" thickBot="1" x14ac:dyDescent="0.2">
      <c r="A12" s="111"/>
      <c r="B12" s="3" t="s">
        <v>70</v>
      </c>
      <c r="C12" s="6">
        <f>ROUND('１　収入'!F17,-3)</f>
        <v>102000</v>
      </c>
      <c r="D12" s="6">
        <f t="shared" si="0"/>
        <v>102000</v>
      </c>
      <c r="E12" s="6">
        <f t="shared" si="1"/>
        <v>102000</v>
      </c>
      <c r="F12" s="46"/>
      <c r="G12" s="13">
        <v>101872</v>
      </c>
    </row>
    <row r="13" spans="1:8" s="54" customFormat="1" ht="33.75" customHeight="1" thickBot="1" x14ac:dyDescent="0.2">
      <c r="A13" s="108" t="s">
        <v>45</v>
      </c>
      <c r="B13" s="109"/>
      <c r="C13" s="59">
        <f>SUM(C14:C18)</f>
        <v>56710000</v>
      </c>
      <c r="D13" s="59">
        <f t="shared" ref="D13:E13" si="2">SUM(D14:D18)</f>
        <v>56710000</v>
      </c>
      <c r="E13" s="59">
        <f t="shared" si="2"/>
        <v>56710000</v>
      </c>
      <c r="F13" s="52"/>
      <c r="G13" s="60">
        <f>SUM(G14:G18)</f>
        <v>38155992</v>
      </c>
    </row>
    <row r="14" spans="1:8" s="54" customFormat="1" ht="33.75" customHeight="1" x14ac:dyDescent="0.15">
      <c r="A14" s="111"/>
      <c r="B14" s="2" t="s">
        <v>46</v>
      </c>
      <c r="C14" s="55">
        <f>ROUND('２　人件費'!D24,-3)</f>
        <v>17269000</v>
      </c>
      <c r="D14" s="55">
        <f t="shared" ref="D14:D18" si="3">C14</f>
        <v>17269000</v>
      </c>
      <c r="E14" s="55">
        <f t="shared" ref="E14:E18" si="4">C14</f>
        <v>17269000</v>
      </c>
      <c r="F14" s="45"/>
      <c r="G14" s="12">
        <v>11731252</v>
      </c>
    </row>
    <row r="15" spans="1:8" s="54" customFormat="1" ht="33.75" customHeight="1" x14ac:dyDescent="0.15">
      <c r="A15" s="111"/>
      <c r="B15" s="3" t="s">
        <v>21</v>
      </c>
      <c r="C15" s="6">
        <f>ROUND('３　その他'!D9,-3)</f>
        <v>1575000</v>
      </c>
      <c r="D15" s="6">
        <f t="shared" si="3"/>
        <v>1575000</v>
      </c>
      <c r="E15" s="6">
        <f t="shared" si="4"/>
        <v>1575000</v>
      </c>
      <c r="F15" s="46"/>
      <c r="G15" s="13">
        <v>611978</v>
      </c>
    </row>
    <row r="16" spans="1:8" s="54" customFormat="1" ht="33.75" customHeight="1" x14ac:dyDescent="0.15">
      <c r="A16" s="111"/>
      <c r="B16" s="3" t="s">
        <v>47</v>
      </c>
      <c r="C16" s="6">
        <f>ROUND('３　その他'!D17,-3)</f>
        <v>18114000</v>
      </c>
      <c r="D16" s="6">
        <f t="shared" si="3"/>
        <v>18114000</v>
      </c>
      <c r="E16" s="6">
        <f t="shared" si="4"/>
        <v>18114000</v>
      </c>
      <c r="F16" s="46"/>
      <c r="G16" s="13">
        <f>23526624-9953548</f>
        <v>13573076</v>
      </c>
    </row>
    <row r="17" spans="1:7" s="54" customFormat="1" ht="33.75" customHeight="1" x14ac:dyDescent="0.15">
      <c r="A17" s="111"/>
      <c r="B17" s="3" t="s">
        <v>37</v>
      </c>
      <c r="C17" s="6">
        <f>ROUND('３　その他'!D21,-3)</f>
        <v>15980000</v>
      </c>
      <c r="D17" s="6">
        <f t="shared" si="3"/>
        <v>15980000</v>
      </c>
      <c r="E17" s="6">
        <f t="shared" si="4"/>
        <v>15980000</v>
      </c>
      <c r="F17" s="46"/>
      <c r="G17" s="13">
        <v>9953548</v>
      </c>
    </row>
    <row r="18" spans="1:7" s="54" customFormat="1" ht="33.75" customHeight="1" thickBot="1" x14ac:dyDescent="0.2">
      <c r="A18" s="111"/>
      <c r="B18" s="4" t="s">
        <v>48</v>
      </c>
      <c r="C18" s="56">
        <f>ROUND('３　その他'!D26,-3)</f>
        <v>3772000</v>
      </c>
      <c r="D18" s="56">
        <f t="shared" si="3"/>
        <v>3772000</v>
      </c>
      <c r="E18" s="56">
        <f t="shared" si="4"/>
        <v>3772000</v>
      </c>
      <c r="F18" s="47"/>
      <c r="G18" s="14">
        <f>2062400+223738</f>
        <v>2286138</v>
      </c>
    </row>
    <row r="19" spans="1:7" s="54" customFormat="1" ht="33.75" customHeight="1" thickBot="1" x14ac:dyDescent="0.2">
      <c r="A19" s="110" t="s">
        <v>61</v>
      </c>
      <c r="B19" s="109"/>
      <c r="C19" s="59">
        <f>C13-C8</f>
        <v>29697000</v>
      </c>
      <c r="D19" s="59">
        <f>D13-D8</f>
        <v>29697000</v>
      </c>
      <c r="E19" s="59">
        <f>E13-E8</f>
        <v>29697000</v>
      </c>
      <c r="F19" s="52"/>
      <c r="G19" s="60">
        <f>G13-G8</f>
        <v>7926908</v>
      </c>
    </row>
    <row r="20" spans="1:7" s="10" customFormat="1" ht="16.5" customHeight="1" x14ac:dyDescent="0.15">
      <c r="B20" s="105"/>
      <c r="C20" s="105"/>
      <c r="D20" s="105"/>
      <c r="E20" s="105"/>
      <c r="F20" s="105"/>
      <c r="G20" s="105"/>
    </row>
    <row r="21" spans="1:7" s="10" customFormat="1" ht="16.5" customHeight="1" x14ac:dyDescent="0.15">
      <c r="B21" s="105"/>
      <c r="C21" s="105"/>
      <c r="D21" s="105"/>
      <c r="E21" s="105"/>
      <c r="F21" s="105"/>
      <c r="G21" s="105"/>
    </row>
    <row r="22" spans="1:7" s="10" customFormat="1" ht="16.5" customHeight="1" x14ac:dyDescent="0.15">
      <c r="B22" s="105"/>
      <c r="C22" s="105"/>
      <c r="D22" s="105"/>
      <c r="E22" s="105"/>
      <c r="F22" s="105"/>
      <c r="G22" s="105"/>
    </row>
    <row r="23" spans="1:7" s="9" customFormat="1" ht="16.5" customHeight="1" x14ac:dyDescent="0.15">
      <c r="B23" s="106"/>
      <c r="C23" s="106"/>
      <c r="D23" s="106"/>
      <c r="E23" s="106"/>
      <c r="F23" s="106"/>
      <c r="G23" s="106"/>
    </row>
    <row r="24" spans="1:7" s="9" customFormat="1" ht="16.5" customHeight="1" x14ac:dyDescent="0.15">
      <c r="B24" s="106"/>
      <c r="C24" s="106"/>
      <c r="D24" s="106"/>
      <c r="E24" s="106"/>
      <c r="F24" s="106"/>
      <c r="G24" s="106"/>
    </row>
    <row r="25" spans="1:7" s="9" customFormat="1" ht="16.5" customHeight="1" x14ac:dyDescent="0.15">
      <c r="B25" s="106"/>
      <c r="C25" s="106"/>
      <c r="D25" s="106"/>
      <c r="E25" s="106"/>
      <c r="F25" s="106"/>
      <c r="G25" s="106"/>
    </row>
    <row r="26" spans="1:7" s="9" customFormat="1" ht="16.5" customHeight="1" x14ac:dyDescent="0.15"/>
    <row r="27" spans="1:7" s="9" customFormat="1" ht="16.5" customHeight="1" x14ac:dyDescent="0.15"/>
    <row r="28" spans="1:7" s="9" customFormat="1" ht="16.5" customHeight="1" x14ac:dyDescent="0.15"/>
    <row r="29" spans="1:7" s="9" customFormat="1" ht="16.5" customHeight="1" x14ac:dyDescent="0.15"/>
    <row r="30" spans="1:7" ht="16.5" customHeight="1" x14ac:dyDescent="0.15"/>
    <row r="31" spans="1:7" ht="16.5" customHeight="1" x14ac:dyDescent="0.15"/>
  </sheetData>
  <mergeCells count="14">
    <mergeCell ref="A2:G2"/>
    <mergeCell ref="A8:B8"/>
    <mergeCell ref="A13:B13"/>
    <mergeCell ref="A19:B19"/>
    <mergeCell ref="A9:A12"/>
    <mergeCell ref="A14:A18"/>
    <mergeCell ref="A6:B7"/>
    <mergeCell ref="C6:F6"/>
    <mergeCell ref="B22:G22"/>
    <mergeCell ref="B23:G23"/>
    <mergeCell ref="B24:G24"/>
    <mergeCell ref="B25:G25"/>
    <mergeCell ref="B20:G20"/>
    <mergeCell ref="B21:G21"/>
  </mergeCells>
  <phoneticPr fontId="1"/>
  <pageMargins left="0.98425196850393704" right="0.98425196850393704" top="0.59055118110236227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zoomScaleNormal="100" workbookViewId="0">
      <selection activeCell="K16" sqref="K16"/>
    </sheetView>
  </sheetViews>
  <sheetFormatPr defaultRowHeight="12" x14ac:dyDescent="0.15"/>
  <cols>
    <col min="1" max="1" width="5.42578125" style="62" customWidth="1"/>
    <col min="2" max="2" width="11.5703125" style="62" customWidth="1"/>
    <col min="3" max="3" width="14.140625" style="62" customWidth="1"/>
    <col min="4" max="4" width="11" style="62" customWidth="1"/>
    <col min="5" max="5" width="8.5703125" style="62" customWidth="1"/>
    <col min="6" max="6" width="17" style="62" customWidth="1"/>
    <col min="7" max="7" width="18.85546875" style="62" customWidth="1"/>
    <col min="8" max="16384" width="9.140625" style="62"/>
  </cols>
  <sheetData>
    <row r="1" spans="1:7" ht="23.25" customHeight="1" x14ac:dyDescent="0.15">
      <c r="A1" s="61" t="s">
        <v>7</v>
      </c>
      <c r="B1" s="61"/>
    </row>
    <row r="2" spans="1:7" ht="23.25" customHeight="1" thickBot="1" x14ac:dyDescent="0.2">
      <c r="A2" s="7" t="s">
        <v>81</v>
      </c>
      <c r="B2" s="7"/>
      <c r="G2" s="8" t="s">
        <v>115</v>
      </c>
    </row>
    <row r="3" spans="1:7" s="1" customFormat="1" ht="27.75" customHeight="1" thickBot="1" x14ac:dyDescent="0.2">
      <c r="A3" s="122" t="s">
        <v>10</v>
      </c>
      <c r="B3" s="123"/>
      <c r="C3" s="123"/>
      <c r="D3" s="70" t="s">
        <v>5</v>
      </c>
      <c r="E3" s="77" t="s">
        <v>6</v>
      </c>
      <c r="F3" s="70" t="s">
        <v>51</v>
      </c>
      <c r="G3" s="71" t="s">
        <v>67</v>
      </c>
    </row>
    <row r="4" spans="1:7" ht="27.75" customHeight="1" x14ac:dyDescent="0.15">
      <c r="A4" s="131" t="s">
        <v>100</v>
      </c>
      <c r="B4" s="126" t="s">
        <v>0</v>
      </c>
      <c r="C4" s="67" t="s">
        <v>109</v>
      </c>
      <c r="D4" s="68">
        <v>332728</v>
      </c>
      <c r="E4" s="78">
        <v>4</v>
      </c>
      <c r="F4" s="68">
        <f>$D4*E4</f>
        <v>1330912</v>
      </c>
      <c r="G4" s="69" t="s">
        <v>96</v>
      </c>
    </row>
    <row r="5" spans="1:7" ht="27.75" customHeight="1" x14ac:dyDescent="0.15">
      <c r="A5" s="132"/>
      <c r="B5" s="127"/>
      <c r="C5" s="64" t="s">
        <v>1</v>
      </c>
      <c r="D5" s="21">
        <v>166364</v>
      </c>
      <c r="E5" s="22">
        <v>4</v>
      </c>
      <c r="F5" s="21">
        <f t="shared" ref="F5:F7" si="0">$D5*E5</f>
        <v>665456</v>
      </c>
      <c r="G5" s="82" t="s">
        <v>69</v>
      </c>
    </row>
    <row r="6" spans="1:7" ht="27.75" customHeight="1" x14ac:dyDescent="0.15">
      <c r="A6" s="132"/>
      <c r="B6" s="127"/>
      <c r="C6" s="64" t="s">
        <v>110</v>
      </c>
      <c r="D6" s="21">
        <v>166364</v>
      </c>
      <c r="E6" s="22">
        <v>110</v>
      </c>
      <c r="F6" s="21">
        <f t="shared" si="0"/>
        <v>18300040</v>
      </c>
      <c r="G6" s="82" t="s">
        <v>68</v>
      </c>
    </row>
    <row r="7" spans="1:7" ht="27.75" customHeight="1" x14ac:dyDescent="0.15">
      <c r="A7" s="132"/>
      <c r="B7" s="128"/>
      <c r="C7" s="64" t="s">
        <v>2</v>
      </c>
      <c r="D7" s="21">
        <v>83182</v>
      </c>
      <c r="E7" s="22">
        <v>0</v>
      </c>
      <c r="F7" s="21">
        <f t="shared" si="0"/>
        <v>0</v>
      </c>
      <c r="G7" s="82" t="s">
        <v>68</v>
      </c>
    </row>
    <row r="8" spans="1:7" ht="27.75" customHeight="1" x14ac:dyDescent="0.15">
      <c r="A8" s="132"/>
      <c r="B8" s="129" t="s">
        <v>82</v>
      </c>
      <c r="C8" s="64" t="s">
        <v>111</v>
      </c>
      <c r="D8" s="21">
        <v>5455</v>
      </c>
      <c r="E8" s="22">
        <v>8</v>
      </c>
      <c r="F8" s="21">
        <f t="shared" ref="F8" si="1">$D8*E8</f>
        <v>43640</v>
      </c>
      <c r="G8" s="82" t="s">
        <v>68</v>
      </c>
    </row>
    <row r="9" spans="1:7" ht="27.75" customHeight="1" x14ac:dyDescent="0.15">
      <c r="A9" s="132"/>
      <c r="B9" s="130"/>
      <c r="C9" s="64" t="s">
        <v>3</v>
      </c>
      <c r="D9" s="21">
        <v>2728</v>
      </c>
      <c r="E9" s="22">
        <v>95</v>
      </c>
      <c r="F9" s="21">
        <f>$D9*E9</f>
        <v>259160</v>
      </c>
      <c r="G9" s="82" t="s">
        <v>68</v>
      </c>
    </row>
    <row r="10" spans="1:7" s="63" customFormat="1" ht="27.75" customHeight="1" x14ac:dyDescent="0.15">
      <c r="A10" s="133" t="s">
        <v>101</v>
      </c>
      <c r="B10" s="136" t="s">
        <v>0</v>
      </c>
      <c r="C10" s="89" t="s">
        <v>102</v>
      </c>
      <c r="D10" s="90">
        <v>41590</v>
      </c>
      <c r="E10" s="91">
        <v>0</v>
      </c>
      <c r="F10" s="90">
        <f>$D10*E10</f>
        <v>0</v>
      </c>
      <c r="G10" s="92" t="s">
        <v>77</v>
      </c>
    </row>
    <row r="11" spans="1:7" s="63" customFormat="1" ht="27.75" customHeight="1" x14ac:dyDescent="0.15">
      <c r="A11" s="134"/>
      <c r="B11" s="136"/>
      <c r="C11" s="93" t="s">
        <v>103</v>
      </c>
      <c r="D11" s="94">
        <v>55454</v>
      </c>
      <c r="E11" s="95">
        <v>0</v>
      </c>
      <c r="F11" s="94">
        <f t="shared" ref="F11:F14" si="2">$D11*E11</f>
        <v>0</v>
      </c>
      <c r="G11" s="96" t="s">
        <v>68</v>
      </c>
    </row>
    <row r="12" spans="1:7" s="63" customFormat="1" ht="27.75" customHeight="1" x14ac:dyDescent="0.15">
      <c r="A12" s="134"/>
      <c r="B12" s="136"/>
      <c r="C12" s="93" t="s">
        <v>104</v>
      </c>
      <c r="D12" s="94">
        <v>20795</v>
      </c>
      <c r="E12" s="95">
        <v>6</v>
      </c>
      <c r="F12" s="94">
        <f t="shared" si="2"/>
        <v>124770</v>
      </c>
      <c r="G12" s="96" t="s">
        <v>68</v>
      </c>
    </row>
    <row r="13" spans="1:7" s="63" customFormat="1" ht="27.75" customHeight="1" x14ac:dyDescent="0.15">
      <c r="A13" s="134"/>
      <c r="B13" s="137"/>
      <c r="C13" s="93" t="s">
        <v>105</v>
      </c>
      <c r="D13" s="94">
        <v>27727</v>
      </c>
      <c r="E13" s="95">
        <v>6</v>
      </c>
      <c r="F13" s="94">
        <f t="shared" si="2"/>
        <v>166362</v>
      </c>
      <c r="G13" s="96" t="s">
        <v>68</v>
      </c>
    </row>
    <row r="14" spans="1:7" s="63" customFormat="1" ht="27.75" customHeight="1" x14ac:dyDescent="0.15">
      <c r="A14" s="134"/>
      <c r="B14" s="138" t="s">
        <v>82</v>
      </c>
      <c r="C14" s="93" t="s">
        <v>106</v>
      </c>
      <c r="D14" s="94">
        <v>1455</v>
      </c>
      <c r="E14" s="95">
        <v>6</v>
      </c>
      <c r="F14" s="94">
        <f t="shared" si="2"/>
        <v>8730</v>
      </c>
      <c r="G14" s="96" t="s">
        <v>68</v>
      </c>
    </row>
    <row r="15" spans="1:7" s="63" customFormat="1" ht="27.75" customHeight="1" x14ac:dyDescent="0.15">
      <c r="A15" s="135"/>
      <c r="B15" s="139"/>
      <c r="C15" s="93" t="s">
        <v>107</v>
      </c>
      <c r="D15" s="94">
        <v>1955</v>
      </c>
      <c r="E15" s="95">
        <v>6</v>
      </c>
      <c r="F15" s="94">
        <f>$D15*E15</f>
        <v>11730</v>
      </c>
      <c r="G15" s="96" t="s">
        <v>68</v>
      </c>
    </row>
    <row r="16" spans="1:7" s="63" customFormat="1" ht="27.75" customHeight="1" x14ac:dyDescent="0.15">
      <c r="A16" s="124" t="s">
        <v>4</v>
      </c>
      <c r="B16" s="125"/>
      <c r="C16" s="125"/>
      <c r="D16" s="97" t="s">
        <v>8</v>
      </c>
      <c r="E16" s="98"/>
      <c r="F16" s="99">
        <v>6000000</v>
      </c>
      <c r="G16" s="96" t="s">
        <v>68</v>
      </c>
    </row>
    <row r="17" spans="1:7" s="63" customFormat="1" ht="27.75" customHeight="1" x14ac:dyDescent="0.15">
      <c r="A17" s="118" t="s">
        <v>70</v>
      </c>
      <c r="B17" s="119"/>
      <c r="C17" s="119"/>
      <c r="D17" s="100" t="s">
        <v>8</v>
      </c>
      <c r="E17" s="101"/>
      <c r="F17" s="102">
        <v>102000</v>
      </c>
      <c r="G17" s="103" t="s">
        <v>96</v>
      </c>
    </row>
    <row r="18" spans="1:7" ht="27.75" customHeight="1" thickBot="1" x14ac:dyDescent="0.2">
      <c r="A18" s="73"/>
      <c r="B18" s="76"/>
      <c r="C18" s="76"/>
      <c r="D18" s="80"/>
      <c r="E18" s="79"/>
      <c r="F18" s="74"/>
      <c r="G18" s="75"/>
    </row>
    <row r="19" spans="1:7" s="63" customFormat="1" ht="27.75" customHeight="1" thickBot="1" x14ac:dyDescent="0.2">
      <c r="A19" s="120" t="s">
        <v>18</v>
      </c>
      <c r="B19" s="121"/>
      <c r="C19" s="121"/>
      <c r="D19" s="81" t="s">
        <v>9</v>
      </c>
      <c r="E19" s="23"/>
      <c r="F19" s="65">
        <f>SUM(F4:F17)</f>
        <v>27012800</v>
      </c>
      <c r="G19" s="72"/>
    </row>
    <row r="20" spans="1:7" x14ac:dyDescent="0.15">
      <c r="E20" s="66"/>
    </row>
    <row r="21" spans="1:7" ht="32.25" customHeight="1" x14ac:dyDescent="0.15">
      <c r="A21" s="140" t="s">
        <v>108</v>
      </c>
      <c r="B21" s="140"/>
      <c r="C21" s="140"/>
      <c r="D21" s="140"/>
      <c r="E21" s="140"/>
      <c r="F21" s="140"/>
      <c r="G21" s="140"/>
    </row>
    <row r="22" spans="1:7" ht="33" customHeight="1" x14ac:dyDescent="0.15">
      <c r="A22" s="140" t="s">
        <v>112</v>
      </c>
      <c r="B22" s="140"/>
      <c r="C22" s="140"/>
      <c r="D22" s="140"/>
      <c r="E22" s="140"/>
      <c r="F22" s="140"/>
      <c r="G22" s="140"/>
    </row>
    <row r="23" spans="1:7" ht="33" customHeight="1" x14ac:dyDescent="0.15">
      <c r="A23" s="104"/>
      <c r="B23" s="104"/>
      <c r="C23" s="104"/>
      <c r="D23" s="104"/>
      <c r="E23" s="104"/>
      <c r="F23" s="104"/>
      <c r="G23" s="104"/>
    </row>
    <row r="24" spans="1:7" ht="33" customHeight="1" x14ac:dyDescent="0.15">
      <c r="A24" s="141" t="s">
        <v>116</v>
      </c>
      <c r="B24" s="141"/>
      <c r="C24" s="141"/>
      <c r="D24" s="141"/>
      <c r="E24" s="141"/>
      <c r="F24" s="141"/>
      <c r="G24" s="141"/>
    </row>
    <row r="25" spans="1:7" ht="30" customHeight="1" x14ac:dyDescent="0.15">
      <c r="A25" s="140" t="s">
        <v>118</v>
      </c>
      <c r="B25" s="140"/>
      <c r="C25" s="140"/>
      <c r="D25" s="140"/>
      <c r="E25" s="140"/>
      <c r="F25" s="140"/>
      <c r="G25" s="140"/>
    </row>
    <row r="26" spans="1:7" ht="30" customHeight="1" x14ac:dyDescent="0.15">
      <c r="A26" s="140" t="s">
        <v>117</v>
      </c>
      <c r="B26" s="140"/>
      <c r="C26" s="140"/>
      <c r="D26" s="140"/>
      <c r="E26" s="140"/>
      <c r="F26" s="140"/>
      <c r="G26" s="140"/>
    </row>
  </sheetData>
  <mergeCells count="15">
    <mergeCell ref="A25:G25"/>
    <mergeCell ref="A24:G24"/>
    <mergeCell ref="A26:G26"/>
    <mergeCell ref="A21:G21"/>
    <mergeCell ref="A22:G22"/>
    <mergeCell ref="A17:C17"/>
    <mergeCell ref="A19:C19"/>
    <mergeCell ref="A3:C3"/>
    <mergeCell ref="A16:C16"/>
    <mergeCell ref="B4:B7"/>
    <mergeCell ref="B8:B9"/>
    <mergeCell ref="A4:A9"/>
    <mergeCell ref="A10:A15"/>
    <mergeCell ref="B10:B13"/>
    <mergeCell ref="B14:B15"/>
  </mergeCells>
  <phoneticPr fontId="1"/>
  <pageMargins left="0.98425196850393704" right="0.98425196850393704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Normal="100" workbookViewId="0">
      <selection activeCell="K16" sqref="K16"/>
    </sheetView>
  </sheetViews>
  <sheetFormatPr defaultRowHeight="12" x14ac:dyDescent="0.15"/>
  <cols>
    <col min="1" max="1" width="12.28515625" customWidth="1"/>
    <col min="2" max="2" width="10.85546875" customWidth="1"/>
    <col min="3" max="3" width="36" customWidth="1"/>
    <col min="4" max="5" width="14.28515625" customWidth="1"/>
    <col min="6" max="6" width="14.7109375" customWidth="1"/>
  </cols>
  <sheetData>
    <row r="1" spans="1:5" s="7" customFormat="1" ht="23.25" customHeight="1" x14ac:dyDescent="0.15">
      <c r="A1" s="15" t="s">
        <v>19</v>
      </c>
    </row>
    <row r="2" spans="1:5" s="7" customFormat="1" ht="23.25" customHeight="1" thickBot="1" x14ac:dyDescent="0.2">
      <c r="A2" s="7" t="s">
        <v>91</v>
      </c>
      <c r="E2" s="8" t="s">
        <v>115</v>
      </c>
    </row>
    <row r="3" spans="1:5" s="7" customFormat="1" ht="30" customHeight="1" thickBot="1" x14ac:dyDescent="0.2">
      <c r="A3" s="49" t="s">
        <v>12</v>
      </c>
      <c r="B3" s="50" t="s">
        <v>13</v>
      </c>
      <c r="C3" s="24" t="s">
        <v>14</v>
      </c>
      <c r="D3" s="50" t="s">
        <v>18</v>
      </c>
      <c r="E3" s="51" t="s">
        <v>11</v>
      </c>
    </row>
    <row r="4" spans="1:5" s="7" customFormat="1" ht="23.25" customHeight="1" x14ac:dyDescent="0.15">
      <c r="A4" s="161" t="s">
        <v>56</v>
      </c>
      <c r="B4" s="160" t="s">
        <v>20</v>
      </c>
      <c r="C4" s="25" t="s">
        <v>15</v>
      </c>
      <c r="D4" s="162">
        <f>571000*12*1</f>
        <v>6852000</v>
      </c>
      <c r="E4" s="142"/>
    </row>
    <row r="5" spans="1:5" s="7" customFormat="1" ht="23.25" customHeight="1" x14ac:dyDescent="0.15">
      <c r="A5" s="153"/>
      <c r="B5" s="156"/>
      <c r="C5" s="26" t="s">
        <v>83</v>
      </c>
      <c r="D5" s="159"/>
      <c r="E5" s="143"/>
    </row>
    <row r="6" spans="1:5" s="7" customFormat="1" ht="23.25" customHeight="1" x14ac:dyDescent="0.15">
      <c r="A6" s="153"/>
      <c r="B6" s="156"/>
      <c r="C6" s="27" t="s">
        <v>16</v>
      </c>
      <c r="D6" s="158">
        <f>93844*12*1</f>
        <v>1126128</v>
      </c>
      <c r="E6" s="143"/>
    </row>
    <row r="7" spans="1:5" s="7" customFormat="1" ht="23.25" customHeight="1" x14ac:dyDescent="0.15">
      <c r="A7" s="154"/>
      <c r="B7" s="156"/>
      <c r="C7" s="28" t="s">
        <v>84</v>
      </c>
      <c r="D7" s="163"/>
      <c r="E7" s="143"/>
    </row>
    <row r="8" spans="1:5" s="7" customFormat="1" ht="23.25" customHeight="1" x14ac:dyDescent="0.15">
      <c r="A8" s="152" t="s">
        <v>55</v>
      </c>
      <c r="B8" s="155" t="s">
        <v>20</v>
      </c>
      <c r="C8" s="27" t="s">
        <v>15</v>
      </c>
      <c r="D8" s="158">
        <f>386000*12*1</f>
        <v>4632000</v>
      </c>
      <c r="E8" s="144"/>
    </row>
    <row r="9" spans="1:5" s="7" customFormat="1" ht="23.25" customHeight="1" x14ac:dyDescent="0.15">
      <c r="A9" s="153"/>
      <c r="B9" s="156"/>
      <c r="C9" s="26" t="s">
        <v>85</v>
      </c>
      <c r="D9" s="159"/>
      <c r="E9" s="143"/>
    </row>
    <row r="10" spans="1:5" s="7" customFormat="1" ht="23.25" customHeight="1" x14ac:dyDescent="0.15">
      <c r="A10" s="153"/>
      <c r="B10" s="156"/>
      <c r="C10" s="27" t="s">
        <v>16</v>
      </c>
      <c r="D10" s="158">
        <f>63440*12*1</f>
        <v>761280</v>
      </c>
      <c r="E10" s="143"/>
    </row>
    <row r="11" spans="1:5" s="7" customFormat="1" ht="23.25" customHeight="1" x14ac:dyDescent="0.15">
      <c r="A11" s="154"/>
      <c r="B11" s="157"/>
      <c r="C11" s="28" t="s">
        <v>86</v>
      </c>
      <c r="D11" s="159"/>
      <c r="E11" s="145"/>
    </row>
    <row r="12" spans="1:5" s="7" customFormat="1" ht="23.25" customHeight="1" x14ac:dyDescent="0.15">
      <c r="A12" s="152" t="s">
        <v>54</v>
      </c>
      <c r="B12" s="155" t="s">
        <v>58</v>
      </c>
      <c r="C12" s="27" t="s">
        <v>15</v>
      </c>
      <c r="D12" s="158">
        <f>129600*12*2</f>
        <v>3110400</v>
      </c>
      <c r="E12" s="146"/>
    </row>
    <row r="13" spans="1:5" s="7" customFormat="1" ht="23.25" customHeight="1" x14ac:dyDescent="0.15">
      <c r="A13" s="153"/>
      <c r="B13" s="156"/>
      <c r="C13" s="26" t="s">
        <v>87</v>
      </c>
      <c r="D13" s="159"/>
      <c r="E13" s="147"/>
    </row>
    <row r="14" spans="1:5" s="7" customFormat="1" ht="23.25" customHeight="1" x14ac:dyDescent="0.15">
      <c r="A14" s="153"/>
      <c r="B14" s="156"/>
      <c r="C14" s="27" t="s">
        <v>16</v>
      </c>
      <c r="D14" s="158">
        <f>1491*12*2</f>
        <v>35784</v>
      </c>
      <c r="E14" s="147"/>
    </row>
    <row r="15" spans="1:5" s="7" customFormat="1" ht="23.25" customHeight="1" x14ac:dyDescent="0.15">
      <c r="A15" s="154"/>
      <c r="B15" s="157"/>
      <c r="C15" s="28" t="s">
        <v>88</v>
      </c>
      <c r="D15" s="159"/>
      <c r="E15" s="148"/>
    </row>
    <row r="16" spans="1:5" s="7" customFormat="1" ht="23.25" customHeight="1" x14ac:dyDescent="0.15">
      <c r="A16" s="152" t="s">
        <v>57</v>
      </c>
      <c r="B16" s="155" t="s">
        <v>58</v>
      </c>
      <c r="C16" s="27" t="s">
        <v>15</v>
      </c>
      <c r="D16" s="158">
        <f>62400*12*1</f>
        <v>748800</v>
      </c>
      <c r="E16" s="146"/>
    </row>
    <row r="17" spans="1:5" s="7" customFormat="1" ht="23.25" customHeight="1" x14ac:dyDescent="0.15">
      <c r="A17" s="153"/>
      <c r="B17" s="156"/>
      <c r="C17" s="26" t="s">
        <v>89</v>
      </c>
      <c r="D17" s="159"/>
      <c r="E17" s="147"/>
    </row>
    <row r="18" spans="1:5" s="7" customFormat="1" ht="23.25" customHeight="1" x14ac:dyDescent="0.15">
      <c r="A18" s="153"/>
      <c r="B18" s="156"/>
      <c r="C18" s="27" t="s">
        <v>16</v>
      </c>
      <c r="D18" s="158">
        <f>188*12*1</f>
        <v>2256</v>
      </c>
      <c r="E18" s="147"/>
    </row>
    <row r="19" spans="1:5" s="7" customFormat="1" ht="23.25" customHeight="1" x14ac:dyDescent="0.15">
      <c r="A19" s="154"/>
      <c r="B19" s="157"/>
      <c r="C19" s="28" t="s">
        <v>90</v>
      </c>
      <c r="D19" s="159"/>
      <c r="E19" s="148"/>
    </row>
    <row r="20" spans="1:5" s="7" customFormat="1" ht="23.25" customHeight="1" x14ac:dyDescent="0.15">
      <c r="A20" s="152"/>
      <c r="B20" s="155"/>
      <c r="C20" s="27"/>
      <c r="D20" s="158"/>
      <c r="E20" s="149"/>
    </row>
    <row r="21" spans="1:5" s="7" customFormat="1" ht="23.25" customHeight="1" x14ac:dyDescent="0.15">
      <c r="A21" s="153"/>
      <c r="B21" s="156"/>
      <c r="C21" s="27"/>
      <c r="D21" s="159"/>
      <c r="E21" s="150"/>
    </row>
    <row r="22" spans="1:5" s="7" customFormat="1" ht="23.25" customHeight="1" x14ac:dyDescent="0.15">
      <c r="A22" s="153"/>
      <c r="B22" s="156"/>
      <c r="C22" s="27"/>
      <c r="D22" s="158"/>
      <c r="E22" s="150"/>
    </row>
    <row r="23" spans="1:5" s="7" customFormat="1" ht="23.25" customHeight="1" thickBot="1" x14ac:dyDescent="0.2">
      <c r="A23" s="153"/>
      <c r="B23" s="156"/>
      <c r="C23" s="29"/>
      <c r="D23" s="163"/>
      <c r="E23" s="151"/>
    </row>
    <row r="24" spans="1:5" s="7" customFormat="1" ht="30" customHeight="1" thickBot="1" x14ac:dyDescent="0.2">
      <c r="A24" s="164" t="s">
        <v>17</v>
      </c>
      <c r="B24" s="165"/>
      <c r="C24" s="166"/>
      <c r="D24" s="30">
        <f>SUM(D4:D23)</f>
        <v>17268648</v>
      </c>
      <c r="E24" s="31"/>
    </row>
  </sheetData>
  <mergeCells count="26">
    <mergeCell ref="A24:C24"/>
    <mergeCell ref="A16:A19"/>
    <mergeCell ref="B16:B19"/>
    <mergeCell ref="D16:D17"/>
    <mergeCell ref="D18:D19"/>
    <mergeCell ref="A20:A23"/>
    <mergeCell ref="B20:B23"/>
    <mergeCell ref="D20:D21"/>
    <mergeCell ref="D22:D23"/>
    <mergeCell ref="A12:A15"/>
    <mergeCell ref="B12:B15"/>
    <mergeCell ref="D12:D13"/>
    <mergeCell ref="D14:D15"/>
    <mergeCell ref="B4:B7"/>
    <mergeCell ref="A4:A7"/>
    <mergeCell ref="A8:A11"/>
    <mergeCell ref="B8:B11"/>
    <mergeCell ref="D4:D5"/>
    <mergeCell ref="D6:D7"/>
    <mergeCell ref="D8:D9"/>
    <mergeCell ref="D10:D11"/>
    <mergeCell ref="E4:E7"/>
    <mergeCell ref="E8:E11"/>
    <mergeCell ref="E12:E15"/>
    <mergeCell ref="E16:E19"/>
    <mergeCell ref="E20:E23"/>
  </mergeCells>
  <phoneticPr fontId="1"/>
  <pageMargins left="0.98425196850393704" right="0.98425196850393704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13" workbookViewId="0">
      <selection activeCell="K16" sqref="K16"/>
    </sheetView>
  </sheetViews>
  <sheetFormatPr defaultRowHeight="12" x14ac:dyDescent="0.15"/>
  <cols>
    <col min="1" max="1" width="4.85546875" style="11" customWidth="1"/>
    <col min="2" max="2" width="13.42578125" style="11" customWidth="1"/>
    <col min="3" max="3" width="32.7109375" style="11" customWidth="1"/>
    <col min="4" max="4" width="12.42578125" style="11" customWidth="1"/>
    <col min="5" max="5" width="26.140625" style="11" customWidth="1"/>
    <col min="6" max="16384" width="9.140625" style="11"/>
  </cols>
  <sheetData>
    <row r="1" spans="1:5" ht="23.25" customHeight="1" x14ac:dyDescent="0.15"/>
    <row r="2" spans="1:5" ht="23.25" customHeight="1" thickBot="1" x14ac:dyDescent="0.2">
      <c r="A2" s="11" t="s">
        <v>113</v>
      </c>
      <c r="E2" s="8" t="s">
        <v>115</v>
      </c>
    </row>
    <row r="3" spans="1:5" ht="27.75" customHeight="1" thickBot="1" x14ac:dyDescent="0.2">
      <c r="A3" s="32" t="s">
        <v>22</v>
      </c>
      <c r="B3" s="33" t="s">
        <v>23</v>
      </c>
      <c r="C3" s="24" t="s">
        <v>24</v>
      </c>
      <c r="D3" s="33" t="s">
        <v>50</v>
      </c>
      <c r="E3" s="34" t="s">
        <v>11</v>
      </c>
    </row>
    <row r="4" spans="1:5" ht="27.75" customHeight="1" x14ac:dyDescent="0.15">
      <c r="A4" s="177" t="s">
        <v>21</v>
      </c>
      <c r="B4" s="35" t="s">
        <v>25</v>
      </c>
      <c r="C4" s="25" t="s">
        <v>29</v>
      </c>
      <c r="D4" s="162">
        <v>639000</v>
      </c>
      <c r="E4" s="167" t="s">
        <v>97</v>
      </c>
    </row>
    <row r="5" spans="1:5" ht="27.75" customHeight="1" x14ac:dyDescent="0.15">
      <c r="A5" s="172"/>
      <c r="B5" s="36" t="s">
        <v>26</v>
      </c>
      <c r="C5" s="27" t="s">
        <v>30</v>
      </c>
      <c r="D5" s="163"/>
      <c r="E5" s="168"/>
    </row>
    <row r="6" spans="1:5" ht="27.75" customHeight="1" x14ac:dyDescent="0.15">
      <c r="A6" s="172"/>
      <c r="B6" s="36" t="s">
        <v>27</v>
      </c>
      <c r="C6" s="27" t="s">
        <v>31</v>
      </c>
      <c r="D6" s="159"/>
      <c r="E6" s="169"/>
    </row>
    <row r="7" spans="1:5" ht="27.75" customHeight="1" x14ac:dyDescent="0.15">
      <c r="A7" s="172"/>
      <c r="B7" s="36" t="s">
        <v>27</v>
      </c>
      <c r="C7" s="27" t="s">
        <v>92</v>
      </c>
      <c r="D7" s="87">
        <v>35880</v>
      </c>
      <c r="E7" s="86" t="s">
        <v>78</v>
      </c>
    </row>
    <row r="8" spans="1:5" ht="27.75" customHeight="1" x14ac:dyDescent="0.15">
      <c r="A8" s="173"/>
      <c r="B8" s="39" t="s">
        <v>52</v>
      </c>
      <c r="C8" s="85" t="s">
        <v>53</v>
      </c>
      <c r="D8" s="48">
        <v>900000</v>
      </c>
      <c r="E8" s="86" t="s">
        <v>78</v>
      </c>
    </row>
    <row r="9" spans="1:5" ht="27.75" customHeight="1" x14ac:dyDescent="0.15">
      <c r="A9" s="178"/>
      <c r="B9" s="175" t="s">
        <v>28</v>
      </c>
      <c r="C9" s="176"/>
      <c r="D9" s="37">
        <f>SUM(D4:D8)</f>
        <v>1574880</v>
      </c>
      <c r="E9" s="17"/>
    </row>
    <row r="10" spans="1:5" ht="27.75" customHeight="1" x14ac:dyDescent="0.15">
      <c r="A10" s="172" t="s">
        <v>47</v>
      </c>
      <c r="B10" s="36" t="s">
        <v>32</v>
      </c>
      <c r="C10" s="27" t="s">
        <v>80</v>
      </c>
      <c r="D10" s="38">
        <v>416000</v>
      </c>
      <c r="E10" s="16" t="s">
        <v>98</v>
      </c>
    </row>
    <row r="11" spans="1:5" ht="27.75" customHeight="1" x14ac:dyDescent="0.15">
      <c r="A11" s="172"/>
      <c r="B11" s="39" t="s">
        <v>33</v>
      </c>
      <c r="C11" s="40" t="s">
        <v>72</v>
      </c>
      <c r="D11" s="6">
        <v>3000000</v>
      </c>
      <c r="E11" s="18"/>
    </row>
    <row r="12" spans="1:5" ht="27.75" customHeight="1" x14ac:dyDescent="0.15">
      <c r="A12" s="172"/>
      <c r="B12" s="39" t="s">
        <v>34</v>
      </c>
      <c r="C12" s="40" t="s">
        <v>35</v>
      </c>
      <c r="D12" s="6">
        <v>7596000</v>
      </c>
      <c r="E12" s="18" t="s">
        <v>79</v>
      </c>
    </row>
    <row r="13" spans="1:5" ht="27.75" customHeight="1" x14ac:dyDescent="0.15">
      <c r="A13" s="173"/>
      <c r="B13" s="36" t="s">
        <v>34</v>
      </c>
      <c r="C13" s="27" t="s">
        <v>73</v>
      </c>
      <c r="D13" s="38">
        <v>6500000</v>
      </c>
      <c r="E13" s="18"/>
    </row>
    <row r="14" spans="1:5" ht="27.75" customHeight="1" x14ac:dyDescent="0.15">
      <c r="A14" s="173"/>
      <c r="B14" s="36" t="s">
        <v>34</v>
      </c>
      <c r="C14" s="27" t="s">
        <v>36</v>
      </c>
      <c r="D14" s="38">
        <v>410000</v>
      </c>
      <c r="E14" s="86" t="s">
        <v>78</v>
      </c>
    </row>
    <row r="15" spans="1:5" ht="27.75" customHeight="1" x14ac:dyDescent="0.15">
      <c r="A15" s="173"/>
      <c r="B15" s="36" t="s">
        <v>34</v>
      </c>
      <c r="C15" s="27" t="s">
        <v>94</v>
      </c>
      <c r="D15" s="38">
        <v>8000</v>
      </c>
      <c r="E15" s="86"/>
    </row>
    <row r="16" spans="1:5" ht="42" customHeight="1" x14ac:dyDescent="0.15">
      <c r="A16" s="173"/>
      <c r="B16" s="36" t="s">
        <v>34</v>
      </c>
      <c r="C16" s="40" t="s">
        <v>59</v>
      </c>
      <c r="D16" s="6">
        <v>184000</v>
      </c>
      <c r="E16" s="18" t="s">
        <v>60</v>
      </c>
    </row>
    <row r="17" spans="1:5" ht="27.75" customHeight="1" x14ac:dyDescent="0.15">
      <c r="A17" s="173"/>
      <c r="B17" s="175" t="s">
        <v>28</v>
      </c>
      <c r="C17" s="176"/>
      <c r="D17" s="37">
        <f>SUM(D10:D16)</f>
        <v>18114000</v>
      </c>
      <c r="E17" s="17"/>
    </row>
    <row r="18" spans="1:5" ht="27.75" customHeight="1" x14ac:dyDescent="0.15">
      <c r="A18" s="174" t="s">
        <v>37</v>
      </c>
      <c r="B18" s="41" t="s">
        <v>38</v>
      </c>
      <c r="C18" s="42"/>
      <c r="D18" s="38">
        <v>12267000</v>
      </c>
      <c r="E18" s="19" t="s">
        <v>119</v>
      </c>
    </row>
    <row r="19" spans="1:5" ht="27.75" customHeight="1" x14ac:dyDescent="0.15">
      <c r="A19" s="172"/>
      <c r="B19" s="36" t="s">
        <v>40</v>
      </c>
      <c r="C19" s="27"/>
      <c r="D19" s="38">
        <v>3047000</v>
      </c>
      <c r="E19" s="19" t="s">
        <v>120</v>
      </c>
    </row>
    <row r="20" spans="1:5" ht="27.75" customHeight="1" x14ac:dyDescent="0.15">
      <c r="A20" s="172"/>
      <c r="B20" s="36" t="s">
        <v>39</v>
      </c>
      <c r="C20" s="27"/>
      <c r="D20" s="38">
        <v>666000</v>
      </c>
      <c r="E20" s="19" t="s">
        <v>99</v>
      </c>
    </row>
    <row r="21" spans="1:5" ht="27.75" customHeight="1" x14ac:dyDescent="0.15">
      <c r="A21" s="173"/>
      <c r="B21" s="175" t="s">
        <v>28</v>
      </c>
      <c r="C21" s="176"/>
      <c r="D21" s="37">
        <f>SUM(D18:D20)</f>
        <v>15980000</v>
      </c>
      <c r="E21" s="17"/>
    </row>
    <row r="22" spans="1:5" ht="27.75" customHeight="1" x14ac:dyDescent="0.15">
      <c r="A22" s="179" t="s">
        <v>48</v>
      </c>
      <c r="B22" s="41" t="s">
        <v>41</v>
      </c>
      <c r="C22" s="42" t="s">
        <v>75</v>
      </c>
      <c r="D22" s="38">
        <v>2000000</v>
      </c>
      <c r="E22" s="18"/>
    </row>
    <row r="23" spans="1:5" ht="27.75" customHeight="1" x14ac:dyDescent="0.15">
      <c r="A23" s="180"/>
      <c r="B23" s="36" t="s">
        <v>42</v>
      </c>
      <c r="C23" s="27" t="s">
        <v>74</v>
      </c>
      <c r="D23" s="38">
        <v>30000</v>
      </c>
      <c r="E23" s="18"/>
    </row>
    <row r="24" spans="1:5" ht="27.75" customHeight="1" x14ac:dyDescent="0.15">
      <c r="A24" s="180"/>
      <c r="B24" s="36" t="s">
        <v>71</v>
      </c>
      <c r="C24" s="27"/>
      <c r="D24" s="38">
        <v>242000</v>
      </c>
      <c r="E24" s="16" t="s">
        <v>97</v>
      </c>
    </row>
    <row r="25" spans="1:5" ht="27.75" customHeight="1" x14ac:dyDescent="0.15">
      <c r="A25" s="180"/>
      <c r="B25" s="36" t="s">
        <v>93</v>
      </c>
      <c r="C25" s="27"/>
      <c r="D25" s="38">
        <f>1000000+500000</f>
        <v>1500000</v>
      </c>
      <c r="E25" s="16"/>
    </row>
    <row r="26" spans="1:5" ht="27.75" customHeight="1" thickBot="1" x14ac:dyDescent="0.2">
      <c r="A26" s="180"/>
      <c r="B26" s="170" t="s">
        <v>28</v>
      </c>
      <c r="C26" s="171"/>
      <c r="D26" s="37">
        <f>SUM(D22:D25)</f>
        <v>3772000</v>
      </c>
      <c r="E26" s="17"/>
    </row>
    <row r="27" spans="1:5" ht="27.75" customHeight="1" thickBot="1" x14ac:dyDescent="0.2">
      <c r="A27" s="164" t="s">
        <v>114</v>
      </c>
      <c r="B27" s="165"/>
      <c r="C27" s="166"/>
      <c r="D27" s="43">
        <f>SUM(D26,D21,D17,D9)</f>
        <v>39440880</v>
      </c>
      <c r="E27" s="20"/>
    </row>
    <row r="28" spans="1:5" ht="28.5" customHeight="1" x14ac:dyDescent="0.15">
      <c r="A28" s="88" t="s">
        <v>95</v>
      </c>
    </row>
  </sheetData>
  <mergeCells count="11">
    <mergeCell ref="A27:C27"/>
    <mergeCell ref="D4:D6"/>
    <mergeCell ref="E4:E6"/>
    <mergeCell ref="B26:C26"/>
    <mergeCell ref="A10:A17"/>
    <mergeCell ref="A18:A21"/>
    <mergeCell ref="B9:C9"/>
    <mergeCell ref="B17:C17"/>
    <mergeCell ref="B21:C21"/>
    <mergeCell ref="A4:A9"/>
    <mergeCell ref="A22:A26"/>
  </mergeCells>
  <phoneticPr fontId="1"/>
  <pageMargins left="0.98425196850393704" right="0.98425196850393704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収支計画書</vt:lpstr>
      <vt:lpstr>１　収入</vt:lpstr>
      <vt:lpstr>２　人件費</vt:lpstr>
      <vt:lpstr>３　その他</vt:lpstr>
      <vt:lpstr>'３　その他'!Print_Area</vt:lpstr>
      <vt:lpstr>収支計画書!Print_Area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2021-09-13T01:16:37Z</dcterms:created>
  <dcterms:modified xsi:type="dcterms:W3CDTF">2022-08-31T08:17:22Z</dcterms:modified>
</cp:coreProperties>
</file>