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収支状況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3" l="1"/>
  <c r="J25" i="3"/>
  <c r="I25" i="3"/>
  <c r="H25" i="3"/>
  <c r="K24" i="3"/>
  <c r="L24" i="3" s="1"/>
  <c r="K23" i="3"/>
  <c r="L23" i="3" s="1"/>
  <c r="K19" i="3"/>
  <c r="L19" i="3" s="1"/>
  <c r="K18" i="3"/>
  <c r="L18" i="3" s="1"/>
  <c r="J17" i="3"/>
  <c r="J15" i="3" s="1"/>
  <c r="I17" i="3"/>
  <c r="H17" i="3"/>
  <c r="H15" i="3" s="1"/>
  <c r="G17" i="3"/>
  <c r="G15" i="3" s="1"/>
  <c r="K16" i="3"/>
  <c r="L16" i="3" s="1"/>
  <c r="S15" i="3"/>
  <c r="I15" i="3"/>
  <c r="F15" i="3"/>
  <c r="K14" i="3"/>
  <c r="L14" i="3" s="1"/>
  <c r="K13" i="3"/>
  <c r="L13" i="3" s="1"/>
  <c r="K12" i="3"/>
  <c r="L12" i="3" s="1"/>
  <c r="J11" i="3"/>
  <c r="J8" i="3" s="1"/>
  <c r="J7" i="3" s="1"/>
  <c r="I11" i="3"/>
  <c r="I8" i="3" s="1"/>
  <c r="I7" i="3" s="1"/>
  <c r="I20" i="3" s="1"/>
  <c r="I26" i="3" s="1"/>
  <c r="H11" i="3"/>
  <c r="H8" i="3" s="1"/>
  <c r="H7" i="3" s="1"/>
  <c r="G11" i="3"/>
  <c r="G8" i="3" s="1"/>
  <c r="G7" i="3" s="1"/>
  <c r="F11" i="3"/>
  <c r="K10" i="3"/>
  <c r="L10" i="3" s="1"/>
  <c r="K9" i="3"/>
  <c r="L9" i="3" s="1"/>
  <c r="S8" i="3"/>
  <c r="S7" i="3"/>
  <c r="S20" i="3" l="1"/>
  <c r="K11" i="3"/>
  <c r="L11" i="3" s="1"/>
  <c r="G20" i="3"/>
  <c r="G26" i="3" s="1"/>
  <c r="K15" i="3"/>
  <c r="L15" i="3" s="1"/>
  <c r="K25" i="3"/>
  <c r="L25" i="3" s="1"/>
  <c r="S26" i="3"/>
  <c r="H20" i="3"/>
  <c r="H26" i="3" s="1"/>
  <c r="J20" i="3"/>
  <c r="J26" i="3" s="1"/>
  <c r="K17" i="3"/>
  <c r="L17" i="3" s="1"/>
  <c r="F8" i="3"/>
  <c r="K8" i="3" l="1"/>
  <c r="L8" i="3" s="1"/>
  <c r="F7" i="3"/>
  <c r="F20" i="3" l="1"/>
  <c r="F26" i="3" s="1"/>
  <c r="K26" i="3" s="1"/>
  <c r="L26" i="3" s="1"/>
  <c r="K7" i="3"/>
  <c r="K20" i="3" l="1"/>
  <c r="L20" i="3" s="1"/>
  <c r="L7" i="3"/>
</calcChain>
</file>

<file path=xl/sharedStrings.xml><?xml version="1.0" encoding="utf-8"?>
<sst xmlns="http://schemas.openxmlformats.org/spreadsheetml/2006/main" count="85" uniqueCount="63">
  <si>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</si>
  <si>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</si>
  <si>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</si>
  <si>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合　　計</t>
    <rPh sb="0" eb="1">
      <t>ゴウ</t>
    </rPh>
    <rPh sb="3" eb="4">
      <t>ケイ</t>
    </rPh>
    <phoneticPr fontId="2"/>
  </si>
  <si>
    <t>差　引</t>
    <rPh sb="0" eb="1">
      <t>サ</t>
    </rPh>
    <rPh sb="2" eb="3">
      <t>イン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</si>
  <si>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</si>
  <si>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</si>
  <si>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　使用料</t>
    <rPh sb="1" eb="4">
      <t>シヨウリョウ</t>
    </rPh>
    <phoneticPr fontId="2"/>
  </si>
  <si>
    <t>　新規使用料</t>
    <rPh sb="1" eb="3">
      <t>シンキ</t>
    </rPh>
    <rPh sb="3" eb="6">
      <t>シヨウリョウ</t>
    </rPh>
    <phoneticPr fontId="2"/>
  </si>
  <si>
    <t>　臨時使用料</t>
    <rPh sb="1" eb="3">
      <t>リンジ</t>
    </rPh>
    <rPh sb="3" eb="6">
      <t>シヨウリョウ</t>
    </rPh>
    <phoneticPr fontId="2"/>
  </si>
  <si>
    <t>　納骨堂使用料</t>
    <rPh sb="1" eb="4">
      <t>ノウコツドウ</t>
    </rPh>
    <rPh sb="4" eb="7">
      <t>シヨウリョウ</t>
    </rPh>
    <phoneticPr fontId="2"/>
  </si>
  <si>
    <t>　土地建物使用料</t>
    <rPh sb="1" eb="3">
      <t>トチ</t>
    </rPh>
    <rPh sb="3" eb="5">
      <t>タテモノ</t>
    </rPh>
    <rPh sb="5" eb="8">
      <t>シヨウリョウ</t>
    </rPh>
    <phoneticPr fontId="2"/>
  </si>
  <si>
    <t>　管理料</t>
    <rPh sb="1" eb="4">
      <t>カンリリョウ</t>
    </rPh>
    <phoneticPr fontId="2"/>
  </si>
  <si>
    <t>　埋蔵等証明手数料</t>
    <rPh sb="1" eb="3">
      <t>マイゾウ</t>
    </rPh>
    <rPh sb="3" eb="4">
      <t>トウ</t>
    </rPh>
    <rPh sb="4" eb="6">
      <t>ショウメイ</t>
    </rPh>
    <rPh sb="6" eb="9">
      <t>テスウリョウ</t>
    </rPh>
    <phoneticPr fontId="2"/>
  </si>
  <si>
    <t>募集なし</t>
    <rPh sb="0" eb="2">
      <t>ボシュウ</t>
    </rPh>
    <phoneticPr fontId="2"/>
  </si>
  <si>
    <t>　その他使用料</t>
    <rPh sb="3" eb="4">
      <t>タ</t>
    </rPh>
    <rPh sb="4" eb="7">
      <t>シヨウリョウ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</si>
  <si>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</si>
  <si>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</si>
  <si>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【今後の収支見込】</t>
    <rPh sb="1" eb="3">
      <t>コンゴ</t>
    </rPh>
    <rPh sb="4" eb="6">
      <t>シュウシ</t>
    </rPh>
    <rPh sb="6" eb="8">
      <t>ミコミ</t>
    </rPh>
    <phoneticPr fontId="2"/>
  </si>
  <si>
    <t>積算根拠</t>
    <rPh sb="0" eb="4">
      <t>セキサンコンキョ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</si>
  <si>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</si>
  <si>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</si>
  <si>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（参考）過去５年</t>
    <rPh sb="1" eb="3">
      <t>サンコウ</t>
    </rPh>
    <rPh sb="4" eb="6">
      <t>カコ</t>
    </rPh>
    <rPh sb="7" eb="8">
      <t>ネン</t>
    </rPh>
    <phoneticPr fontId="2"/>
  </si>
  <si>
    <t>【過去５年間（H28～R2）の収支状況】</t>
    <rPh sb="1" eb="3">
      <t>カコ</t>
    </rPh>
    <rPh sb="4" eb="6">
      <t>ネンカン</t>
    </rPh>
    <rPh sb="15" eb="17">
      <t>シュウシ</t>
    </rPh>
    <rPh sb="17" eb="19">
      <t>ジョウキョウ</t>
    </rPh>
    <phoneticPr fontId="2"/>
  </si>
  <si>
    <t>見込額</t>
    <rPh sb="0" eb="2">
      <t>ミコ</t>
    </rPh>
    <rPh sb="2" eb="3">
      <t>ガク</t>
    </rPh>
    <phoneticPr fontId="2"/>
  </si>
  <si>
    <t>　その他</t>
    <rPh sb="3" eb="4">
      <t>タ</t>
    </rPh>
    <phoneticPr fontId="2"/>
  </si>
  <si>
    <t>【参考】
　新規募集
（霊地ベース）</t>
    <rPh sb="1" eb="3">
      <t>サンコウ</t>
    </rPh>
    <rPh sb="6" eb="8">
      <t>シンキ</t>
    </rPh>
    <rPh sb="8" eb="10">
      <t>ボシュウ</t>
    </rPh>
    <rPh sb="12" eb="14">
      <t>レイチ</t>
    </rPh>
    <phoneticPr fontId="2"/>
  </si>
  <si>
    <t>　霊園管理運営
（指定管理代行料等）</t>
    <rPh sb="1" eb="3">
      <t>レイエン</t>
    </rPh>
    <rPh sb="3" eb="5">
      <t>カンリ</t>
    </rPh>
    <rPh sb="5" eb="7">
      <t>ウンエイ</t>
    </rPh>
    <rPh sb="9" eb="11">
      <t>シテイ</t>
    </rPh>
    <rPh sb="11" eb="13">
      <t>カンリ</t>
    </rPh>
    <rPh sb="13" eb="16">
      <t>ダイコウリョウ</t>
    </rPh>
    <rPh sb="16" eb="17">
      <t>トウ</t>
    </rPh>
    <phoneticPr fontId="2"/>
  </si>
  <si>
    <t>合　計</t>
    <rPh sb="0" eb="1">
      <t>ゴウ</t>
    </rPh>
    <rPh sb="2" eb="3">
      <t>ケイ</t>
    </rPh>
    <phoneticPr fontId="2"/>
  </si>
  <si>
    <t>303／390
(77.7.％）
【北霊園含む】</t>
    <rPh sb="18" eb="21">
      <t>キタレイエン</t>
    </rPh>
    <rPh sb="21" eb="22">
      <t>フク</t>
    </rPh>
    <phoneticPr fontId="2"/>
  </si>
  <si>
    <t>　R4代行料</t>
    <rPh sb="3" eb="6">
      <t>ダイコウリョウ</t>
    </rPh>
    <phoneticPr fontId="2"/>
  </si>
  <si>
    <t>　大規模霊園</t>
    <rPh sb="1" eb="4">
      <t>ダイキボ</t>
    </rPh>
    <rPh sb="4" eb="6">
      <t>レイエン</t>
    </rPh>
    <phoneticPr fontId="2"/>
  </si>
  <si>
    <t>　新規400霊地</t>
    <rPh sb="1" eb="3">
      <t>シンキ</t>
    </rPh>
    <rPh sb="6" eb="8">
      <t>レイチ</t>
    </rPh>
    <phoneticPr fontId="2"/>
  </si>
  <si>
    <t>　５年平均</t>
    <rPh sb="2" eb="5">
      <t>ネンヘイキン</t>
    </rPh>
    <phoneticPr fontId="2"/>
  </si>
  <si>
    <t>　霊園施設整備費</t>
    <phoneticPr fontId="2"/>
  </si>
  <si>
    <t>　霊園施設整備費（※）</t>
    <rPh sb="1" eb="3">
      <t>レイエン</t>
    </rPh>
    <rPh sb="3" eb="5">
      <t>シセツ</t>
    </rPh>
    <rPh sb="5" eb="8">
      <t>セイビヒ</t>
    </rPh>
    <phoneticPr fontId="2"/>
  </si>
  <si>
    <t>・ 雨水管整備
　　（60,653）</t>
    <rPh sb="2" eb="5">
      <t>ウスイカン</t>
    </rPh>
    <rPh sb="5" eb="7">
      <t>セイビ</t>
    </rPh>
    <phoneticPr fontId="2"/>
  </si>
  <si>
    <t>・ 雨水管整備
　　（47,300）</t>
    <rPh sb="2" eb="5">
      <t>ウスイカン</t>
    </rPh>
    <rPh sb="5" eb="7">
      <t>セイビ</t>
    </rPh>
    <phoneticPr fontId="2"/>
  </si>
  <si>
    <t>・雨水管整備
　　（37,061）</t>
    <rPh sb="1" eb="4">
      <t>ウスイカン</t>
    </rPh>
    <rPh sb="4" eb="6">
      <t>セイビ</t>
    </rPh>
    <phoneticPr fontId="2"/>
  </si>
  <si>
    <t>・ブロック塀
　改修（41,789）</t>
    <rPh sb="5" eb="6">
      <t>ヘイ</t>
    </rPh>
    <rPh sb="8" eb="10">
      <t>カイシュウ</t>
    </rPh>
    <phoneticPr fontId="2"/>
  </si>
  <si>
    <t>・ 雨水管整備
　　（41,261）</t>
    <rPh sb="2" eb="5">
      <t>ウスイカン</t>
    </rPh>
    <rPh sb="5" eb="7">
      <t>セイビ</t>
    </rPh>
    <phoneticPr fontId="2"/>
  </si>
  <si>
    <t>・ブロック塀
　改修（35,123）</t>
    <rPh sb="5" eb="6">
      <t>ヘイ</t>
    </rPh>
    <rPh sb="8" eb="10">
      <t>カイシュウ</t>
    </rPh>
    <phoneticPr fontId="2"/>
  </si>
  <si>
    <t>・ 堆積物撤去
　　（35,167）</t>
    <rPh sb="2" eb="5">
      <t>タイセキブツ</t>
    </rPh>
    <rPh sb="5" eb="7">
      <t>テッキョ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</si>
  <si>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</si>
  <si>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　　　　（※）霊園施設整備費のうち主なもの</t>
    <rPh sb="7" eb="9">
      <t>レイエン</t>
    </rPh>
    <rPh sb="9" eb="14">
      <t>シセツセイビヒ</t>
    </rPh>
    <rPh sb="17" eb="18">
      <t>オモ</t>
    </rPh>
    <phoneticPr fontId="2"/>
  </si>
  <si>
    <t>（単位：千円）</t>
    <rPh sb="1" eb="3">
      <t>タンイ</t>
    </rPh>
    <rPh sb="4" eb="6">
      <t>センエン</t>
    </rPh>
    <phoneticPr fontId="2"/>
  </si>
  <si>
    <t>　目的外使用許可（予定なし）</t>
    <rPh sb="1" eb="4">
      <t>モクテキガイ</t>
    </rPh>
    <rPh sb="4" eb="8">
      <t>シヨウキョカ</t>
    </rPh>
    <rPh sb="9" eb="11">
      <t>ヨテイ</t>
    </rPh>
    <phoneticPr fontId="2"/>
  </si>
  <si>
    <t>・ 雨水管整備
　　（28,765）</t>
    <rPh sb="2" eb="5">
      <t>ウスイカン</t>
    </rPh>
    <rPh sb="5" eb="7">
      <t>セイビ</t>
    </rPh>
    <phoneticPr fontId="2"/>
  </si>
  <si>
    <t>（単位：千円）</t>
    <phoneticPr fontId="2"/>
  </si>
  <si>
    <t>　合葬式墓地</t>
    <rPh sb="1" eb="3">
      <t>ガッソウ</t>
    </rPh>
    <rPh sb="3" eb="4">
      <t>シキ</t>
    </rPh>
    <rPh sb="4" eb="6">
      <t>ボチ</t>
    </rPh>
    <phoneticPr fontId="2"/>
  </si>
  <si>
    <t>　R2実績</t>
    <rPh sb="3" eb="5">
      <t>ジッセキ</t>
    </rPh>
    <phoneticPr fontId="2"/>
  </si>
  <si>
    <t>　霊園管理料（新規）</t>
    <rPh sb="1" eb="3">
      <t>レイエン</t>
    </rPh>
    <rPh sb="3" eb="5">
      <t>カンリ</t>
    </rPh>
    <rPh sb="5" eb="6">
      <t>リョウ</t>
    </rPh>
    <rPh sb="7" eb="9">
      <t>シンキ</t>
    </rPh>
    <phoneticPr fontId="2"/>
  </si>
  <si>
    <t>　霊園管理料（継続）</t>
    <rPh sb="1" eb="3">
      <t>レイエン</t>
    </rPh>
    <rPh sb="3" eb="5">
      <t>カンリ</t>
    </rPh>
    <rPh sb="5" eb="6">
      <t>リョウ</t>
    </rPh>
    <rPh sb="7" eb="9">
      <t>ケイゾク</t>
    </rPh>
    <phoneticPr fontId="2"/>
  </si>
  <si>
    <t>411／446
（92.2％）
【北霊園含む】</t>
    <rPh sb="17" eb="20">
      <t>キタレイエン</t>
    </rPh>
    <rPh sb="20" eb="21">
      <t>フク</t>
    </rPh>
    <phoneticPr fontId="2"/>
  </si>
  <si>
    <t>　霊園管理運営
（指定管理代行料等）</t>
    <phoneticPr fontId="2"/>
  </si>
  <si>
    <t>294／430
(68.4％）</t>
    <phoneticPr fontId="2"/>
  </si>
  <si>
    <t>322／421
（76.4％）</t>
    <phoneticPr fontId="2"/>
  </si>
  <si>
    <t>279／419
（66.6％）</t>
    <phoneticPr fontId="2"/>
  </si>
  <si>
    <t>1,287／1,685
（76.4％）</t>
    <phoneticPr fontId="2"/>
  </si>
  <si>
    <t>　今後５年の整備予定（平均）</t>
    <rPh sb="1" eb="3">
      <t>コンゴ</t>
    </rPh>
    <rPh sb="4" eb="5">
      <t>ネン</t>
    </rPh>
    <rPh sb="6" eb="8">
      <t>セイビ</t>
    </rPh>
    <rPh sb="8" eb="10">
      <t>ヨテイ</t>
    </rPh>
    <rPh sb="11" eb="13">
      <t>ヘイキン</t>
    </rPh>
    <phoneticPr fontId="2"/>
  </si>
  <si>
    <t>（資料３）</t>
    <rPh sb="1" eb="3">
      <t>シリョウ</t>
    </rPh>
    <phoneticPr fontId="2"/>
  </si>
  <si>
    <t>（※）泉南メモリアルパークについては基金での運営のため除く。</t>
    <rPh sb="3" eb="5">
      <t>センナン</t>
    </rPh>
    <rPh sb="18" eb="20">
      <t>キキン</t>
    </rPh>
    <rPh sb="22" eb="24">
      <t>ウンエイ</t>
    </rPh>
    <rPh sb="27" eb="28">
      <t>ノゾ</t>
    </rPh>
    <phoneticPr fontId="2"/>
  </si>
  <si>
    <t>過去５年間（H28～R2）の収支状況及び今後の収支見込（泉南メモリアルパークを除く）</t>
    <rPh sb="0" eb="2">
      <t>カコ</t>
    </rPh>
    <rPh sb="3" eb="5">
      <t>ネンカン</t>
    </rPh>
    <rPh sb="14" eb="16">
      <t>シュウシ</t>
    </rPh>
    <rPh sb="16" eb="18">
      <t>ジョウキョウ</t>
    </rPh>
    <rPh sb="18" eb="19">
      <t>オヨ</t>
    </rPh>
    <rPh sb="20" eb="22">
      <t>コンゴ</t>
    </rPh>
    <rPh sb="23" eb="25">
      <t>シュウシ</t>
    </rPh>
    <rPh sb="25" eb="27">
      <t>ミコミ</t>
    </rPh>
    <rPh sb="28" eb="30">
      <t>センナン</t>
    </rPh>
    <rPh sb="39" eb="4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</si>
</sst>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4" fillId="0" borderId="1" xfId="0" applyNumberFormat="1" applyFont="1" applyBorder="1" applyAlignment="1">
      <alignment vertical="center"/>
    </xf>
    <xf numFmtId="176" fontId="0" fillId="3" borderId="3" xfId="1" applyNumberFormat="1" applyFont="1" applyFill="1" applyBorder="1" applyAlignment="1">
      <alignment horizontal="right" vertical="center"/>
    </xf>
    <xf numFmtId="38" fontId="4" fillId="0" borderId="14" xfId="0" applyNumberFormat="1" applyFont="1" applyBorder="1" applyAlignment="1">
      <alignment vertical="center"/>
    </xf>
    <xf numFmtId="0" fontId="0" fillId="0" borderId="15" xfId="0" applyBorder="1">
      <alignment vertical="center"/>
    </xf>
    <xf numFmtId="38" fontId="0" fillId="0" borderId="14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4" fillId="0" borderId="11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35" xfId="0" applyBorder="1" applyAlignment="1">
      <alignment vertical="center"/>
    </xf>
    <xf numFmtId="38" fontId="4" fillId="0" borderId="39" xfId="0" applyNumberFormat="1" applyFont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38" fontId="0" fillId="0" borderId="4" xfId="1" applyFont="1" applyBorder="1" applyAlignment="1">
      <alignment horizontal="right" vertical="center"/>
    </xf>
    <xf numFmtId="38" fontId="4" fillId="0" borderId="42" xfId="0" applyNumberFormat="1" applyFont="1" applyBorder="1" applyAlignment="1">
      <alignment vertical="center"/>
    </xf>
    <xf numFmtId="38" fontId="4" fillId="0" borderId="43" xfId="0" applyNumberFormat="1" applyFont="1" applyBorder="1" applyAlignment="1">
      <alignment vertical="center"/>
    </xf>
    <xf numFmtId="38" fontId="0" fillId="0" borderId="43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4" fillId="0" borderId="28" xfId="0" applyNumberFormat="1" applyFont="1" applyBorder="1" applyAlignment="1">
      <alignment vertical="center"/>
    </xf>
    <xf numFmtId="38" fontId="0" fillId="0" borderId="49" xfId="1" applyFont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4" fillId="0" borderId="33" xfId="0" applyNumberFormat="1" applyFont="1" applyBorder="1" applyAlignment="1">
      <alignment vertical="center"/>
    </xf>
    <xf numFmtId="38" fontId="4" fillId="0" borderId="13" xfId="0" applyNumberFormat="1" applyFont="1" applyBorder="1" applyAlignment="1">
      <alignment vertical="center"/>
    </xf>
    <xf numFmtId="38" fontId="4" fillId="0" borderId="54" xfId="0" applyNumberFormat="1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38" fontId="4" fillId="0" borderId="56" xfId="0" applyNumberFormat="1" applyFont="1" applyBorder="1" applyAlignment="1">
      <alignment vertical="center"/>
    </xf>
    <xf numFmtId="38" fontId="4" fillId="0" borderId="57" xfId="0" applyNumberFormat="1" applyFont="1" applyBorder="1" applyAlignment="1">
      <alignment vertical="center"/>
    </xf>
    <xf numFmtId="38" fontId="4" fillId="0" borderId="58" xfId="0" applyNumberFormat="1" applyFont="1" applyBorder="1" applyAlignment="1">
      <alignment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38" fontId="4" fillId="0" borderId="54" xfId="0" applyNumberFormat="1" applyFont="1" applyFill="1" applyBorder="1" applyAlignment="1">
      <alignment vertical="center"/>
    </xf>
    <xf numFmtId="38" fontId="4" fillId="0" borderId="58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38" fontId="4" fillId="0" borderId="18" xfId="0" applyNumberFormat="1" applyFont="1" applyBorder="1" applyAlignment="1">
      <alignment vertical="center"/>
    </xf>
    <xf numFmtId="38" fontId="4" fillId="0" borderId="18" xfId="0" applyNumberFormat="1" applyFont="1" applyFill="1" applyBorder="1" applyAlignment="1">
      <alignment vertical="center"/>
    </xf>
    <xf numFmtId="38" fontId="5" fillId="0" borderId="18" xfId="1" quotePrefix="1" applyFont="1" applyBorder="1" applyAlignment="1">
      <alignment horizontal="center" vertical="center" wrapText="1"/>
    </xf>
    <xf numFmtId="38" fontId="6" fillId="0" borderId="18" xfId="1" applyFont="1" applyBorder="1" applyAlignment="1">
      <alignment horizontal="center" vertical="center" wrapText="1"/>
    </xf>
    <xf numFmtId="38" fontId="4" fillId="0" borderId="61" xfId="0" applyNumberFormat="1" applyFont="1" applyBorder="1" applyAlignment="1">
      <alignment vertical="center"/>
    </xf>
    <xf numFmtId="38" fontId="4" fillId="0" borderId="62" xfId="0" applyNumberFormat="1" applyFont="1" applyBorder="1" applyAlignment="1">
      <alignment vertical="center"/>
    </xf>
    <xf numFmtId="38" fontId="0" fillId="0" borderId="63" xfId="1" applyFont="1" applyFill="1" applyBorder="1">
      <alignment vertical="center"/>
    </xf>
    <xf numFmtId="38" fontId="0" fillId="0" borderId="62" xfId="1" applyFont="1" applyBorder="1" applyAlignment="1">
      <alignment horizontal="right" vertical="center"/>
    </xf>
    <xf numFmtId="38" fontId="0" fillId="0" borderId="62" xfId="1" applyFont="1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7" fillId="0" borderId="67" xfId="0" applyFont="1" applyBorder="1" applyAlignment="1">
      <alignment horizontal="center" vertical="center"/>
    </xf>
    <xf numFmtId="38" fontId="4" fillId="0" borderId="67" xfId="0" applyNumberFormat="1" applyFont="1" applyBorder="1" applyAlignment="1">
      <alignment vertical="center"/>
    </xf>
    <xf numFmtId="38" fontId="4" fillId="0" borderId="67" xfId="0" applyNumberFormat="1" applyFont="1" applyFill="1" applyBorder="1" applyAlignment="1">
      <alignment vertical="center"/>
    </xf>
    <xf numFmtId="38" fontId="5" fillId="0" borderId="67" xfId="1" quotePrefix="1" applyFont="1" applyBorder="1" applyAlignment="1">
      <alignment horizontal="center" vertical="center" wrapText="1"/>
    </xf>
    <xf numFmtId="38" fontId="6" fillId="0" borderId="67" xfId="1" applyFont="1" applyBorder="1" applyAlignment="1">
      <alignment horizontal="center" vertical="center" wrapText="1"/>
    </xf>
    <xf numFmtId="38" fontId="0" fillId="0" borderId="18" xfId="1" applyFont="1" applyFill="1" applyBorder="1" applyAlignment="1">
      <alignment horizontal="right" vertical="center"/>
    </xf>
    <xf numFmtId="38" fontId="0" fillId="0" borderId="67" xfId="1" applyFont="1" applyFill="1" applyBorder="1" applyAlignment="1">
      <alignment horizontal="right" vertical="center"/>
    </xf>
    <xf numFmtId="0" fontId="0" fillId="0" borderId="60" xfId="0" applyBorder="1">
      <alignment vertical="center"/>
    </xf>
    <xf numFmtId="0" fontId="0" fillId="0" borderId="65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48" xfId="0" applyBorder="1" applyAlignment="1">
      <alignment vertical="center"/>
    </xf>
    <xf numFmtId="176" fontId="0" fillId="3" borderId="46" xfId="1" applyNumberFormat="1" applyFont="1" applyFill="1" applyBorder="1" applyAlignment="1">
      <alignment horizontal="right" vertical="center"/>
    </xf>
    <xf numFmtId="38" fontId="0" fillId="3" borderId="46" xfId="1" applyFont="1" applyFill="1" applyBorder="1" applyAlignment="1">
      <alignment horizontal="right" vertical="center"/>
    </xf>
    <xf numFmtId="38" fontId="4" fillId="0" borderId="0" xfId="0" applyNumberFormat="1" applyFont="1" applyBorder="1" applyAlignment="1">
      <alignment vertical="center"/>
    </xf>
    <xf numFmtId="38" fontId="4" fillId="0" borderId="69" xfId="0" applyNumberFormat="1" applyFont="1" applyBorder="1" applyAlignment="1">
      <alignment vertical="center"/>
    </xf>
    <xf numFmtId="38" fontId="4" fillId="0" borderId="59" xfId="0" applyNumberFormat="1" applyFont="1" applyBorder="1" applyAlignment="1">
      <alignment vertical="center"/>
    </xf>
    <xf numFmtId="38" fontId="0" fillId="0" borderId="24" xfId="1" applyFont="1" applyBorder="1" applyAlignment="1">
      <alignment horizontal="right"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38" fontId="0" fillId="0" borderId="60" xfId="1" applyFont="1" applyBorder="1">
      <alignment vertical="center"/>
    </xf>
    <xf numFmtId="38" fontId="0" fillId="0" borderId="66" xfId="1" applyFont="1" applyBorder="1">
      <alignment vertical="center"/>
    </xf>
    <xf numFmtId="176" fontId="4" fillId="3" borderId="3" xfId="0" applyNumberFormat="1" applyFont="1" applyFill="1" applyBorder="1" applyAlignment="1">
      <alignment vertical="center"/>
    </xf>
    <xf numFmtId="38" fontId="0" fillId="0" borderId="70" xfId="1" applyFont="1" applyBorder="1" applyAlignment="1">
      <alignment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0" borderId="69" xfId="1" applyNumberFormat="1" applyFont="1" applyFill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71" xfId="0" applyBorder="1" applyAlignment="1">
      <alignment vertical="center"/>
    </xf>
    <xf numFmtId="0" fontId="10" fillId="0" borderId="65" xfId="0" applyFont="1" applyBorder="1" applyAlignment="1">
      <alignment vertical="center" wrapText="1"/>
    </xf>
    <xf numFmtId="0" fontId="10" fillId="0" borderId="68" xfId="0" applyFont="1" applyBorder="1" applyAlignment="1">
      <alignment vertical="center" wrapText="1"/>
    </xf>
    <xf numFmtId="0" fontId="10" fillId="0" borderId="64" xfId="0" applyFont="1" applyBorder="1">
      <alignment vertical="center"/>
    </xf>
    <xf numFmtId="0" fontId="10" fillId="0" borderId="60" xfId="0" applyFont="1" applyBorder="1">
      <alignment vertical="center"/>
    </xf>
    <xf numFmtId="0" fontId="10" fillId="0" borderId="70" xfId="0" applyFont="1" applyBorder="1">
      <alignment vertical="center"/>
    </xf>
    <xf numFmtId="0" fontId="10" fillId="0" borderId="66" xfId="0" applyFont="1" applyBorder="1">
      <alignment vertical="center"/>
    </xf>
    <xf numFmtId="0" fontId="0" fillId="0" borderId="70" xfId="0" applyBorder="1" applyAlignment="1">
      <alignment vertical="center"/>
    </xf>
    <xf numFmtId="38" fontId="0" fillId="0" borderId="70" xfId="1" applyFont="1" applyBorder="1">
      <alignment vertical="center"/>
    </xf>
    <xf numFmtId="38" fontId="0" fillId="0" borderId="42" xfId="1" applyFont="1" applyBorder="1" applyAlignment="1">
      <alignment horizontal="right" shrinkToFit="1"/>
    </xf>
    <xf numFmtId="38" fontId="0" fillId="0" borderId="11" xfId="1" applyFont="1" applyBorder="1" applyAlignment="1">
      <alignment horizontal="right" shrinkToFit="1"/>
    </xf>
    <xf numFmtId="38" fontId="0" fillId="0" borderId="11" xfId="1" applyFont="1" applyBorder="1" applyAlignment="1">
      <alignment horizontal="right"/>
    </xf>
    <xf numFmtId="38" fontId="0" fillId="0" borderId="39" xfId="1" applyFont="1" applyBorder="1" applyAlignment="1">
      <alignment horizontal="right"/>
    </xf>
    <xf numFmtId="38" fontId="0" fillId="0" borderId="42" xfId="1" applyFont="1" applyBorder="1" applyAlignment="1">
      <alignment horizontal="right"/>
    </xf>
    <xf numFmtId="38" fontId="4" fillId="0" borderId="12" xfId="0" applyNumberFormat="1" applyFont="1" applyBorder="1" applyAlignment="1"/>
    <xf numFmtId="0" fontId="9" fillId="0" borderId="1" xfId="0" applyFont="1" applyBorder="1" applyAlignment="1">
      <alignment horizontal="center" vertical="center"/>
    </xf>
    <xf numFmtId="0" fontId="12" fillId="0" borderId="76" xfId="0" applyFont="1" applyBorder="1">
      <alignment vertical="center"/>
    </xf>
    <xf numFmtId="38" fontId="12" fillId="0" borderId="77" xfId="1" applyFont="1" applyFill="1" applyBorder="1" applyAlignment="1">
      <alignment vertical="center" wrapText="1"/>
    </xf>
    <xf numFmtId="0" fontId="0" fillId="0" borderId="78" xfId="0" applyBorder="1">
      <alignment vertical="center"/>
    </xf>
    <xf numFmtId="38" fontId="11" fillId="0" borderId="5" xfId="1" applyFont="1" applyFill="1" applyBorder="1" applyAlignment="1">
      <alignment vertical="center" wrapText="1"/>
    </xf>
    <xf numFmtId="38" fontId="12" fillId="0" borderId="79" xfId="1" applyFont="1" applyFill="1" applyBorder="1" applyAlignment="1">
      <alignment vertical="center" wrapText="1"/>
    </xf>
    <xf numFmtId="38" fontId="12" fillId="0" borderId="2" xfId="1" applyFont="1" applyFill="1" applyBorder="1" applyAlignment="1">
      <alignment vertical="center" wrapText="1"/>
    </xf>
    <xf numFmtId="0" fontId="12" fillId="0" borderId="35" xfId="0" applyFont="1" applyBorder="1">
      <alignment vertical="center"/>
    </xf>
    <xf numFmtId="38" fontId="12" fillId="0" borderId="35" xfId="1" applyFont="1" applyFill="1" applyBorder="1" applyAlignment="1">
      <alignment vertical="center" wrapText="1"/>
    </xf>
    <xf numFmtId="38" fontId="12" fillId="0" borderId="48" xfId="1" applyFont="1" applyFill="1" applyBorder="1" applyAlignment="1">
      <alignment vertical="center" wrapText="1"/>
    </xf>
    <xf numFmtId="0" fontId="9" fillId="0" borderId="0" xfId="0" applyFont="1">
      <alignment vertical="center"/>
    </xf>
    <xf numFmtId="38" fontId="0" fillId="0" borderId="83" xfId="1" applyFont="1" applyBorder="1" applyAlignment="1">
      <alignment horizontal="right" vertical="center"/>
    </xf>
    <xf numFmtId="38" fontId="0" fillId="0" borderId="84" xfId="1" applyFont="1" applyBorder="1" applyAlignment="1">
      <alignment horizontal="right" vertical="center"/>
    </xf>
    <xf numFmtId="38" fontId="0" fillId="0" borderId="82" xfId="1" applyFont="1" applyBorder="1" applyAlignment="1">
      <alignment horizontal="right" vertical="center"/>
    </xf>
    <xf numFmtId="38" fontId="0" fillId="0" borderId="81" xfId="1" applyFont="1" applyBorder="1" applyAlignment="1">
      <alignment horizontal="right" vertical="center"/>
    </xf>
    <xf numFmtId="38" fontId="4" fillId="0" borderId="85" xfId="0" applyNumberFormat="1" applyFont="1" applyBorder="1" applyAlignment="1">
      <alignment vertical="center"/>
    </xf>
    <xf numFmtId="38" fontId="0" fillId="0" borderId="87" xfId="1" applyFont="1" applyBorder="1">
      <alignment vertical="center"/>
    </xf>
    <xf numFmtId="0" fontId="0" fillId="0" borderId="44" xfId="0" applyBorder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0" fillId="0" borderId="63" xfId="0" applyFont="1" applyBorder="1">
      <alignment vertical="center"/>
    </xf>
    <xf numFmtId="0" fontId="10" fillId="0" borderId="87" xfId="0" applyFont="1" applyBorder="1" applyAlignment="1">
      <alignment vertical="center"/>
    </xf>
    <xf numFmtId="38" fontId="0" fillId="0" borderId="9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76" xfId="1" applyFont="1" applyBorder="1" applyAlignment="1">
      <alignment horizontal="right" vertical="center"/>
    </xf>
    <xf numFmtId="38" fontId="0" fillId="0" borderId="95" xfId="1" applyFont="1" applyBorder="1" applyAlignment="1">
      <alignment horizontal="right" vertical="center"/>
    </xf>
    <xf numFmtId="38" fontId="4" fillId="0" borderId="96" xfId="0" applyNumberFormat="1" applyFont="1" applyBorder="1" applyAlignment="1">
      <alignment vertical="center"/>
    </xf>
    <xf numFmtId="38" fontId="0" fillId="0" borderId="100" xfId="1" applyFont="1" applyBorder="1" applyAlignment="1">
      <alignment horizontal="right" vertical="center"/>
    </xf>
    <xf numFmtId="38" fontId="0" fillId="0" borderId="101" xfId="1" applyFont="1" applyBorder="1" applyAlignment="1">
      <alignment horizontal="right" vertical="center"/>
    </xf>
    <xf numFmtId="38" fontId="0" fillId="0" borderId="98" xfId="1" applyFont="1" applyBorder="1" applyAlignment="1">
      <alignment horizontal="right" vertical="center"/>
    </xf>
    <xf numFmtId="38" fontId="0" fillId="0" borderId="93" xfId="1" applyFont="1" applyBorder="1" applyAlignment="1">
      <alignment horizontal="right" vertical="center"/>
    </xf>
    <xf numFmtId="38" fontId="4" fillId="0" borderId="102" xfId="0" applyNumberFormat="1" applyFont="1" applyBorder="1" applyAlignment="1">
      <alignment vertical="center"/>
    </xf>
    <xf numFmtId="38" fontId="4" fillId="0" borderId="103" xfId="0" applyNumberFormat="1" applyFont="1" applyBorder="1" applyAlignment="1">
      <alignment vertical="center"/>
    </xf>
    <xf numFmtId="0" fontId="10" fillId="0" borderId="63" xfId="0" applyFont="1" applyBorder="1" applyAlignment="1">
      <alignment vertical="center" wrapText="1"/>
    </xf>
    <xf numFmtId="38" fontId="0" fillId="0" borderId="68" xfId="1" applyFont="1" applyBorder="1" applyAlignment="1">
      <alignment horizontal="right" vertical="center"/>
    </xf>
    <xf numFmtId="38" fontId="0" fillId="0" borderId="104" xfId="1" applyFont="1" applyBorder="1">
      <alignment vertical="center"/>
    </xf>
    <xf numFmtId="0" fontId="10" fillId="0" borderId="104" xfId="0" applyFont="1" applyBorder="1" applyAlignment="1">
      <alignment vertical="center" wrapText="1"/>
    </xf>
    <xf numFmtId="0" fontId="10" fillId="0" borderId="61" xfId="0" applyFont="1" applyBorder="1" applyAlignment="1">
      <alignment vertical="center" wrapText="1"/>
    </xf>
    <xf numFmtId="38" fontId="0" fillId="0" borderId="68" xfId="1" applyFont="1" applyBorder="1">
      <alignment vertical="center"/>
    </xf>
    <xf numFmtId="0" fontId="0" fillId="0" borderId="96" xfId="0" applyBorder="1" applyAlignment="1">
      <alignment vertical="center"/>
    </xf>
    <xf numFmtId="0" fontId="10" fillId="0" borderId="68" xfId="0" applyFont="1" applyBorder="1" applyAlignment="1">
      <alignment vertical="center"/>
    </xf>
    <xf numFmtId="38" fontId="0" fillId="4" borderId="98" xfId="1" applyFont="1" applyFill="1" applyBorder="1" applyAlignment="1">
      <alignment horizontal="right" vertical="center"/>
    </xf>
    <xf numFmtId="0" fontId="10" fillId="0" borderId="104" xfId="0" applyFont="1" applyBorder="1">
      <alignment vertical="center"/>
    </xf>
    <xf numFmtId="38" fontId="0" fillId="2" borderId="93" xfId="1" applyFont="1" applyFill="1" applyBorder="1" applyAlignment="1">
      <alignment horizontal="right" vertical="center"/>
    </xf>
    <xf numFmtId="38" fontId="4" fillId="2" borderId="97" xfId="0" applyNumberFormat="1" applyFont="1" applyFill="1" applyBorder="1" applyAlignment="1">
      <alignment vertical="center"/>
    </xf>
    <xf numFmtId="38" fontId="4" fillId="2" borderId="86" xfId="0" applyNumberFormat="1" applyFont="1" applyFill="1" applyBorder="1" applyAlignment="1">
      <alignment vertical="center"/>
    </xf>
    <xf numFmtId="38" fontId="4" fillId="2" borderId="16" xfId="0" applyNumberFormat="1" applyFont="1" applyFill="1" applyBorder="1" applyAlignment="1">
      <alignment vertical="center"/>
    </xf>
    <xf numFmtId="38" fontId="4" fillId="2" borderId="103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textRotation="180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80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76" fontId="0" fillId="3" borderId="8" xfId="1" applyNumberFormat="1" applyFont="1" applyFill="1" applyBorder="1" applyAlignment="1">
      <alignment horizontal="center" vertical="center"/>
    </xf>
    <xf numFmtId="176" fontId="0" fillId="3" borderId="9" xfId="1" applyNumberFormat="1" applyFont="1" applyFill="1" applyBorder="1" applyAlignment="1">
      <alignment horizontal="center" vertical="center"/>
    </xf>
    <xf numFmtId="176" fontId="0" fillId="3" borderId="47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0" fillId="0" borderId="65" xfId="0" applyBorder="1" applyAlignment="1">
      <alignment vertical="center" textRotation="255"/>
    </xf>
    <xf numFmtId="0" fontId="0" fillId="0" borderId="66" xfId="0" applyBorder="1" applyAlignment="1">
      <alignment vertical="center" textRotation="255"/>
    </xf>
    <xf numFmtId="0" fontId="8" fillId="0" borderId="37" xfId="0" applyFont="1" applyBorder="1" applyAlignment="1">
      <alignment vertical="center" wrapText="1" shrinkToFit="1"/>
    </xf>
    <xf numFmtId="0" fontId="7" fillId="0" borderId="38" xfId="0" applyFont="1" applyBorder="1" applyAlignment="1">
      <alignment vertical="center" shrinkToFit="1"/>
    </xf>
    <xf numFmtId="0" fontId="9" fillId="0" borderId="33" xfId="0" applyFont="1" applyBorder="1" applyAlignment="1">
      <alignment vertical="center" wrapText="1"/>
    </xf>
    <xf numFmtId="0" fontId="10" fillId="0" borderId="34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38" fontId="5" fillId="0" borderId="41" xfId="1" quotePrefix="1" applyFont="1" applyBorder="1" applyAlignment="1">
      <alignment horizontal="center" vertical="center" wrapText="1"/>
    </xf>
    <xf numFmtId="38" fontId="5" fillId="0" borderId="45" xfId="1" quotePrefix="1" applyFont="1" applyBorder="1" applyAlignment="1">
      <alignment horizontal="center" vertical="center" wrapText="1"/>
    </xf>
    <xf numFmtId="38" fontId="5" fillId="2" borderId="32" xfId="1" quotePrefix="1" applyFont="1" applyFill="1" applyBorder="1" applyAlignment="1">
      <alignment horizontal="center" vertical="center" wrapText="1"/>
    </xf>
    <xf numFmtId="38" fontId="5" fillId="2" borderId="22" xfId="1" quotePrefix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5" fillId="0" borderId="65" xfId="0" quotePrefix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45" xfId="1" applyFont="1" applyFill="1" applyBorder="1" applyAlignment="1">
      <alignment horizontal="center" vertical="center"/>
    </xf>
    <xf numFmtId="38" fontId="5" fillId="0" borderId="6" xfId="1" quotePrefix="1" applyFont="1" applyBorder="1" applyAlignment="1">
      <alignment horizontal="center" vertical="center" wrapText="1"/>
    </xf>
    <xf numFmtId="38" fontId="6" fillId="0" borderId="21" xfId="1" applyFont="1" applyBorder="1" applyAlignment="1">
      <alignment horizontal="center" vertical="center" wrapText="1"/>
    </xf>
    <xf numFmtId="38" fontId="5" fillId="0" borderId="36" xfId="1" quotePrefix="1" applyFont="1" applyBorder="1" applyAlignment="1">
      <alignment horizontal="center" vertical="center" wrapText="1"/>
    </xf>
    <xf numFmtId="38" fontId="6" fillId="0" borderId="40" xfId="1" applyFont="1" applyBorder="1" applyAlignment="1">
      <alignment horizontal="center" vertical="center" wrapText="1"/>
    </xf>
    <xf numFmtId="0" fontId="6" fillId="0" borderId="98" xfId="0" applyFont="1" applyBorder="1" applyAlignment="1">
      <alignment vertical="center"/>
    </xf>
    <xf numFmtId="0" fontId="6" fillId="0" borderId="99" xfId="0" applyFont="1" applyBorder="1" applyAlignment="1">
      <alignment vertical="center"/>
    </xf>
    <xf numFmtId="0" fontId="10" fillId="0" borderId="82" xfId="0" applyFont="1" applyBorder="1" applyAlignment="1">
      <alignment vertical="center"/>
    </xf>
    <xf numFmtId="0" fontId="10" fillId="0" borderId="90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60" xfId="0" applyBorder="1" applyAlignment="1">
      <alignment vertical="center" textRotation="255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2" xfId="0" applyBorder="1" applyAlignment="1">
      <alignment vertical="center"/>
    </xf>
    <xf numFmtId="0" fontId="8" fillId="0" borderId="5" xfId="0" applyFont="1" applyFill="1" applyBorder="1" applyAlignment="1">
      <alignment vertical="center" shrinkToFit="1"/>
    </xf>
    <xf numFmtId="0" fontId="8" fillId="0" borderId="88" xfId="0" applyFont="1" applyFill="1" applyBorder="1" applyAlignment="1">
      <alignment vertical="center" shrinkToFit="1"/>
    </xf>
    <xf numFmtId="0" fontId="5" fillId="0" borderId="5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88" xfId="0" applyFont="1" applyBorder="1" applyAlignment="1">
      <alignment vertical="center"/>
    </xf>
    <xf numFmtId="0" fontId="8" fillId="0" borderId="98" xfId="0" applyFont="1" applyBorder="1" applyAlignment="1">
      <alignment vertical="center" shrinkToFit="1"/>
    </xf>
    <xf numFmtId="0" fontId="7" fillId="0" borderId="99" xfId="0" applyFont="1" applyBorder="1" applyAlignment="1">
      <alignment vertical="center" shrinkToFit="1"/>
    </xf>
    <xf numFmtId="0" fontId="8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91" xfId="0" applyFont="1" applyBorder="1" applyAlignment="1">
      <alignment vertical="center"/>
    </xf>
    <xf numFmtId="38" fontId="5" fillId="0" borderId="23" xfId="1" quotePrefix="1" applyFont="1" applyBorder="1" applyAlignment="1">
      <alignment horizontal="center" vertical="center" wrapText="1"/>
    </xf>
    <xf numFmtId="38" fontId="6" fillId="0" borderId="22" xfId="1" applyFont="1" applyBorder="1" applyAlignment="1">
      <alignment horizontal="center" vertical="center" wrapText="1"/>
    </xf>
    <xf numFmtId="0" fontId="6" fillId="0" borderId="10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22</xdr:row>
      <xdr:rowOff>171450</xdr:rowOff>
    </xdr:from>
    <xdr:to>
      <xdr:col>8</xdr:col>
      <xdr:colOff>6350</xdr:colOff>
      <xdr:row>22</xdr:row>
      <xdr:rowOff>190500</xdr:rowOff>
    </xdr:to>
    <xdr:cxnSp macro="">
      <xdr:nvCxnSpPr>
        <xdr:cNvPr id="2" name="直線矢印コネクタ 1"/>
        <xdr:cNvCxnSpPr/>
      </xdr:nvCxnSpPr>
      <xdr:spPr>
        <a:xfrm flipV="1">
          <a:off x="1762125" y="4819650"/>
          <a:ext cx="2416175" cy="1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</xdr:colOff>
      <xdr:row>22</xdr:row>
      <xdr:rowOff>171450</xdr:rowOff>
    </xdr:from>
    <xdr:to>
      <xdr:col>10</xdr:col>
      <xdr:colOff>19050</xdr:colOff>
      <xdr:row>22</xdr:row>
      <xdr:rowOff>177800</xdr:rowOff>
    </xdr:to>
    <xdr:cxnSp macro="">
      <xdr:nvCxnSpPr>
        <xdr:cNvPr id="3" name="直線矢印コネクタ 2"/>
        <xdr:cNvCxnSpPr/>
      </xdr:nvCxnSpPr>
      <xdr:spPr>
        <a:xfrm flipV="1">
          <a:off x="4197350" y="4819650"/>
          <a:ext cx="1612900" cy="63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482600</xdr:colOff>
      <xdr:row>22</xdr:row>
      <xdr:rowOff>31750</xdr:rowOff>
    </xdr:from>
    <xdr:to>
      <xdr:col>7</xdr:col>
      <xdr:colOff>514350</xdr:colOff>
      <xdr:row>22</xdr:row>
      <xdr:rowOff>292100</xdr:rowOff>
    </xdr:to>
    <xdr:sp macro="" textlink="">
      <xdr:nvSpPr>
        <xdr:cNvPr id="4" name="角丸四角形 3"/>
        <xdr:cNvSpPr/>
      </xdr:nvSpPr>
      <xdr:spPr>
        <a:xfrm>
          <a:off x="2225675" y="4679950"/>
          <a:ext cx="1651000" cy="26035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指定管理期間：</a:t>
          </a:r>
          <a:r>
            <a:rPr kumimoji="1" lang="en-US" altLang="ja-JP" sz="900">
              <a:solidFill>
                <a:schemeClr val="tx1"/>
              </a:solidFill>
            </a:rPr>
            <a:t>H26</a:t>
          </a:r>
          <a:r>
            <a:rPr kumimoji="1" lang="ja-JP" altLang="en-US" sz="900">
              <a:solidFill>
                <a:schemeClr val="tx1"/>
              </a:solidFill>
            </a:rPr>
            <a:t>～</a:t>
          </a:r>
          <a:r>
            <a:rPr kumimoji="1" lang="en-US" altLang="ja-JP" sz="900">
              <a:solidFill>
                <a:schemeClr val="tx1"/>
              </a:solidFill>
            </a:rPr>
            <a:t>H30</a:t>
          </a:r>
        </a:p>
      </xdr:txBody>
    </xdr:sp>
    <xdr:clientData/>
  </xdr:twoCellAnchor>
  <xdr:twoCellAnchor>
    <xdr:from>
      <xdr:col>8</xdr:col>
      <xdr:colOff>298450</xdr:colOff>
      <xdr:row>22</xdr:row>
      <xdr:rowOff>44450</xdr:rowOff>
    </xdr:from>
    <xdr:to>
      <xdr:col>10</xdr:col>
      <xdr:colOff>330200</xdr:colOff>
      <xdr:row>22</xdr:row>
      <xdr:rowOff>304800</xdr:rowOff>
    </xdr:to>
    <xdr:sp macro="" textlink="">
      <xdr:nvSpPr>
        <xdr:cNvPr id="5" name="角丸四角形 4"/>
        <xdr:cNvSpPr/>
      </xdr:nvSpPr>
      <xdr:spPr>
        <a:xfrm>
          <a:off x="4470400" y="4692650"/>
          <a:ext cx="1651000" cy="26035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指定管理期間：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R1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R5</a:t>
          </a:r>
        </a:p>
      </xdr:txBody>
    </xdr:sp>
    <xdr:clientData/>
  </xdr:twoCellAnchor>
  <xdr:twoCellAnchor>
    <xdr:from>
      <xdr:col>14</xdr:col>
      <xdr:colOff>88900</xdr:colOff>
      <xdr:row>20</xdr:row>
      <xdr:rowOff>63500</xdr:rowOff>
    </xdr:from>
    <xdr:to>
      <xdr:col>18</xdr:col>
      <xdr:colOff>450850</xdr:colOff>
      <xdr:row>21</xdr:row>
      <xdr:rowOff>254000</xdr:rowOff>
    </xdr:to>
    <xdr:sp macro="" textlink="">
      <xdr:nvSpPr>
        <xdr:cNvPr id="6" name="線吹き出し 2 (枠付き) 5"/>
        <xdr:cNvSpPr/>
      </xdr:nvSpPr>
      <xdr:spPr>
        <a:xfrm>
          <a:off x="7899400" y="3949700"/>
          <a:ext cx="2038350" cy="5715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90281"/>
            <a:gd name="adj6" fmla="val -14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</a:t>
          </a:r>
          <a:r>
            <a:rPr kumimoji="1" lang="en-US" altLang="ja-JP" sz="800">
              <a:solidFill>
                <a:schemeClr val="tx1"/>
              </a:solidFill>
            </a:rPr>
            <a:t>H11</a:t>
          </a:r>
          <a:r>
            <a:rPr kumimoji="1" lang="ja-JP" altLang="en-US" sz="800">
              <a:solidFill>
                <a:schemeClr val="tx1"/>
              </a:solidFill>
            </a:rPr>
            <a:t>新規募集分の更新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</a:t>
          </a:r>
          <a:r>
            <a:rPr kumimoji="1" lang="en-US" altLang="ja-JP" sz="800">
              <a:solidFill>
                <a:schemeClr val="tx1"/>
              </a:solidFill>
            </a:rPr>
            <a:t>S54</a:t>
          </a:r>
          <a:r>
            <a:rPr kumimoji="1" lang="ja-JP" altLang="en-US" sz="800">
              <a:solidFill>
                <a:schemeClr val="tx1"/>
              </a:solidFill>
            </a:rPr>
            <a:t>新規募集分の再更新　を含む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showWhiteSpace="0" zoomScaleNormal="100" workbookViewId="0">
      <selection activeCell="A2" sqref="A2"/>
    </sheetView>
  </sheetViews>
  <sheetFormatPr defaultRowHeight="24.95" customHeight="1" x14ac:dyDescent="0.4"/>
  <cols>
    <col min="1" max="1" width="1.625" customWidth="1"/>
    <col min="2" max="2" width="3.625" customWidth="1"/>
    <col min="3" max="4" width="2.625" customWidth="1"/>
    <col min="5" max="5" width="12.375" customWidth="1"/>
    <col min="6" max="12" width="10.625" customWidth="1"/>
    <col min="13" max="14" width="2.625" customWidth="1"/>
    <col min="15" max="15" width="3.875" customWidth="1"/>
    <col min="16" max="17" width="2.625" customWidth="1"/>
    <col min="18" max="18" width="12.875" customWidth="1"/>
    <col min="19" max="19" width="10.625" customWidth="1"/>
    <col min="20" max="20" width="22.625" customWidth="1"/>
    <col min="21" max="21" width="2.875" customWidth="1"/>
  </cols>
  <sheetData>
    <row r="1" spans="1:21" ht="24.95" customHeight="1" x14ac:dyDescent="0.4">
      <c r="A1" s="149" t="s">
        <v>62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3" spans="1:21" ht="21.95" customHeight="1" x14ac:dyDescent="0.4">
      <c r="B3" s="117" t="s">
        <v>23</v>
      </c>
      <c r="C3" s="1"/>
      <c r="F3" s="1"/>
      <c r="G3" s="1"/>
      <c r="O3" s="116" t="s">
        <v>18</v>
      </c>
      <c r="S3" s="53"/>
    </row>
    <row r="4" spans="1:21" ht="21.95" customHeight="1" thickBot="1" x14ac:dyDescent="0.45">
      <c r="L4" s="114" t="s">
        <v>45</v>
      </c>
      <c r="S4" s="115"/>
      <c r="T4" s="113" t="s">
        <v>48</v>
      </c>
    </row>
    <row r="5" spans="1:21" ht="21.95" customHeight="1" thickBot="1" x14ac:dyDescent="0.45">
      <c r="B5" s="61"/>
      <c r="C5" s="223"/>
      <c r="D5" s="224"/>
      <c r="E5" s="224"/>
      <c r="F5" s="227" t="s">
        <v>5</v>
      </c>
      <c r="G5" s="229" t="s">
        <v>6</v>
      </c>
      <c r="H5" s="229" t="s">
        <v>0</v>
      </c>
      <c r="I5" s="229" t="s">
        <v>1</v>
      </c>
      <c r="J5" s="231" t="s">
        <v>2</v>
      </c>
      <c r="K5" s="213" t="s">
        <v>22</v>
      </c>
      <c r="L5" s="214"/>
      <c r="M5" s="41"/>
      <c r="N5" s="54"/>
      <c r="O5" s="215" t="s">
        <v>24</v>
      </c>
      <c r="P5" s="216"/>
      <c r="Q5" s="216"/>
      <c r="R5" s="216"/>
      <c r="S5" s="217"/>
      <c r="T5" s="221" t="s">
        <v>19</v>
      </c>
    </row>
    <row r="6" spans="1:21" ht="21.95" customHeight="1" thickBot="1" x14ac:dyDescent="0.45">
      <c r="B6" s="62"/>
      <c r="C6" s="225"/>
      <c r="D6" s="226"/>
      <c r="E6" s="226"/>
      <c r="F6" s="228"/>
      <c r="G6" s="230"/>
      <c r="H6" s="230"/>
      <c r="I6" s="230"/>
      <c r="J6" s="232"/>
      <c r="K6" s="147" t="s">
        <v>16</v>
      </c>
      <c r="L6" s="33" t="s">
        <v>17</v>
      </c>
      <c r="M6" s="41"/>
      <c r="N6" s="54"/>
      <c r="O6" s="218"/>
      <c r="P6" s="219"/>
      <c r="Q6" s="219"/>
      <c r="R6" s="219"/>
      <c r="S6" s="220"/>
      <c r="T6" s="222"/>
    </row>
    <row r="7" spans="1:21" ht="21.95" customHeight="1" x14ac:dyDescent="0.4">
      <c r="B7" s="233" t="s">
        <v>20</v>
      </c>
      <c r="C7" s="234" t="s">
        <v>7</v>
      </c>
      <c r="D7" s="235"/>
      <c r="E7" s="235"/>
      <c r="F7" s="22">
        <f>F8</f>
        <v>42015</v>
      </c>
      <c r="G7" s="14">
        <f t="shared" ref="G7:J7" si="0">G8</f>
        <v>353291</v>
      </c>
      <c r="H7" s="14">
        <f t="shared" si="0"/>
        <v>280982</v>
      </c>
      <c r="I7" s="19">
        <f t="shared" si="0"/>
        <v>289948</v>
      </c>
      <c r="J7" s="15">
        <f t="shared" si="0"/>
        <v>272609</v>
      </c>
      <c r="K7" s="30">
        <f>ROUND(SUM(F7:J7),0)</f>
        <v>1238845</v>
      </c>
      <c r="L7" s="34">
        <f>ROUND(K7/5,0)</f>
        <v>247769</v>
      </c>
      <c r="M7" s="42"/>
      <c r="N7" s="55"/>
      <c r="O7" s="233" t="s">
        <v>20</v>
      </c>
      <c r="P7" s="71" t="s">
        <v>7</v>
      </c>
      <c r="Q7" s="71"/>
      <c r="R7" s="71"/>
      <c r="S7" s="46">
        <f>S8</f>
        <v>373000</v>
      </c>
      <c r="T7" s="135"/>
    </row>
    <row r="8" spans="1:21" ht="21.95" hidden="1" customHeight="1" x14ac:dyDescent="0.4">
      <c r="B8" s="170"/>
      <c r="C8" s="9"/>
      <c r="D8" s="236" t="s">
        <v>8</v>
      </c>
      <c r="E8" s="237"/>
      <c r="F8" s="23">
        <f>SUM(F9:F11)</f>
        <v>42015</v>
      </c>
      <c r="G8" s="6">
        <f>SUM(G9:G11)</f>
        <v>353291</v>
      </c>
      <c r="H8" s="6">
        <f>SUM(H9:H11)</f>
        <v>280982</v>
      </c>
      <c r="I8" s="20">
        <f>SUM(I9:I11)</f>
        <v>289948</v>
      </c>
      <c r="J8" s="8">
        <f>SUM(J9:J11)</f>
        <v>272609</v>
      </c>
      <c r="K8" s="31">
        <f t="shared" ref="K8:K19" si="1">SUM(F8:J8)</f>
        <v>1238845</v>
      </c>
      <c r="L8" s="35">
        <f t="shared" ref="L8:L18" si="2">K8/5</f>
        <v>247769</v>
      </c>
      <c r="M8" s="42"/>
      <c r="N8" s="55"/>
      <c r="O8" s="170"/>
      <c r="P8" s="238" t="s">
        <v>8</v>
      </c>
      <c r="Q8" s="237"/>
      <c r="R8" s="239"/>
      <c r="S8" s="47">
        <f>SUM(S9:S11)</f>
        <v>373000</v>
      </c>
      <c r="T8" s="81"/>
    </row>
    <row r="9" spans="1:21" ht="21.95" customHeight="1" x14ac:dyDescent="0.4">
      <c r="B9" s="170"/>
      <c r="C9" s="9"/>
      <c r="D9" s="240" t="s">
        <v>31</v>
      </c>
      <c r="E9" s="241"/>
      <c r="F9" s="29">
        <v>0</v>
      </c>
      <c r="G9" s="5">
        <v>307200</v>
      </c>
      <c r="H9" s="5">
        <v>232000</v>
      </c>
      <c r="I9" s="37">
        <v>244120</v>
      </c>
      <c r="J9" s="38">
        <v>217600</v>
      </c>
      <c r="K9" s="39">
        <f>SUM(F9:J9)</f>
        <v>1000920</v>
      </c>
      <c r="L9" s="40">
        <f t="shared" si="2"/>
        <v>200184</v>
      </c>
      <c r="M9" s="43"/>
      <c r="N9" s="56"/>
      <c r="O9" s="170"/>
      <c r="P9" s="112"/>
      <c r="Q9" s="240" t="s">
        <v>31</v>
      </c>
      <c r="R9" s="241"/>
      <c r="S9" s="48">
        <v>320000</v>
      </c>
      <c r="T9" s="131" t="s">
        <v>32</v>
      </c>
    </row>
    <row r="10" spans="1:21" ht="21.95" customHeight="1" x14ac:dyDescent="0.4">
      <c r="B10" s="170"/>
      <c r="C10" s="9"/>
      <c r="D10" s="245" t="s">
        <v>49</v>
      </c>
      <c r="E10" s="246"/>
      <c r="F10" s="125">
        <v>31374</v>
      </c>
      <c r="G10" s="126">
        <v>35136</v>
      </c>
      <c r="H10" s="126">
        <v>37640</v>
      </c>
      <c r="I10" s="127">
        <v>34099</v>
      </c>
      <c r="J10" s="141">
        <v>42838</v>
      </c>
      <c r="K10" s="129">
        <f t="shared" si="1"/>
        <v>181087</v>
      </c>
      <c r="L10" s="130">
        <f t="shared" si="2"/>
        <v>36217.4</v>
      </c>
      <c r="M10" s="42"/>
      <c r="N10" s="55"/>
      <c r="O10" s="170"/>
      <c r="P10" s="79"/>
      <c r="Q10" s="245" t="s">
        <v>49</v>
      </c>
      <c r="R10" s="246"/>
      <c r="S10" s="133">
        <v>42000</v>
      </c>
      <c r="T10" s="134" t="s">
        <v>50</v>
      </c>
    </row>
    <row r="11" spans="1:21" ht="21.95" customHeight="1" x14ac:dyDescent="0.4">
      <c r="B11" s="170"/>
      <c r="C11" s="9"/>
      <c r="D11" s="247" t="s">
        <v>15</v>
      </c>
      <c r="E11" s="248"/>
      <c r="F11" s="120">
        <f>SUM(F12:F14)</f>
        <v>10641</v>
      </c>
      <c r="G11" s="121">
        <f t="shared" ref="G11:J11" si="3">SUM(G12:G14)</f>
        <v>10955</v>
      </c>
      <c r="H11" s="121">
        <f t="shared" si="3"/>
        <v>11342</v>
      </c>
      <c r="I11" s="122">
        <f t="shared" si="3"/>
        <v>11729</v>
      </c>
      <c r="J11" s="123">
        <f t="shared" si="3"/>
        <v>12171</v>
      </c>
      <c r="K11" s="124">
        <f t="shared" si="1"/>
        <v>56838</v>
      </c>
      <c r="L11" s="142">
        <f t="shared" si="2"/>
        <v>11367.6</v>
      </c>
      <c r="M11" s="42"/>
      <c r="N11" s="55"/>
      <c r="O11" s="170"/>
      <c r="P11" s="137"/>
      <c r="Q11" s="249" t="s">
        <v>15</v>
      </c>
      <c r="R11" s="250"/>
      <c r="S11" s="132">
        <v>11000</v>
      </c>
      <c r="T11" s="138" t="s">
        <v>33</v>
      </c>
    </row>
    <row r="12" spans="1:21" ht="21.95" hidden="1" customHeight="1" x14ac:dyDescent="0.4">
      <c r="B12" s="170"/>
      <c r="C12" s="9"/>
      <c r="D12" s="16"/>
      <c r="E12" s="63" t="s">
        <v>9</v>
      </c>
      <c r="F12" s="24">
        <v>1149</v>
      </c>
      <c r="G12" s="2">
        <v>1457</v>
      </c>
      <c r="H12" s="2">
        <v>1852</v>
      </c>
      <c r="I12" s="21">
        <v>2019</v>
      </c>
      <c r="J12" s="10">
        <v>1660</v>
      </c>
      <c r="K12" s="31">
        <f t="shared" si="1"/>
        <v>8137</v>
      </c>
      <c r="L12" s="35">
        <f t="shared" si="2"/>
        <v>1627.4</v>
      </c>
      <c r="M12" s="42"/>
      <c r="N12" s="55"/>
      <c r="O12" s="170"/>
      <c r="P12" s="79"/>
      <c r="Q12" s="17"/>
      <c r="R12" s="80"/>
      <c r="S12" s="136"/>
      <c r="T12" s="81"/>
    </row>
    <row r="13" spans="1:21" ht="21.95" hidden="1" customHeight="1" x14ac:dyDescent="0.4">
      <c r="B13" s="170"/>
      <c r="C13" s="9"/>
      <c r="D13" s="17"/>
      <c r="E13" s="146" t="s">
        <v>10</v>
      </c>
      <c r="F13" s="24">
        <v>58</v>
      </c>
      <c r="G13" s="2">
        <v>65</v>
      </c>
      <c r="H13" s="2">
        <v>72</v>
      </c>
      <c r="I13" s="21">
        <v>72</v>
      </c>
      <c r="J13" s="10">
        <v>33</v>
      </c>
      <c r="K13" s="31">
        <f>SUM(F13:J13)</f>
        <v>300</v>
      </c>
      <c r="L13" s="35">
        <f t="shared" si="2"/>
        <v>60</v>
      </c>
      <c r="M13" s="42"/>
      <c r="N13" s="55"/>
      <c r="O13" s="170"/>
      <c r="P13" s="79"/>
      <c r="Q13" s="17"/>
      <c r="R13" s="80"/>
      <c r="S13" s="50"/>
      <c r="T13" s="81"/>
    </row>
    <row r="14" spans="1:21" ht="21.95" hidden="1" customHeight="1" x14ac:dyDescent="0.4">
      <c r="B14" s="170"/>
      <c r="C14" s="9"/>
      <c r="D14" s="18"/>
      <c r="E14" s="64" t="s">
        <v>11</v>
      </c>
      <c r="F14" s="24">
        <v>9434</v>
      </c>
      <c r="G14" s="2">
        <v>9433</v>
      </c>
      <c r="H14" s="2">
        <v>9418</v>
      </c>
      <c r="I14" s="21">
        <v>9638</v>
      </c>
      <c r="J14" s="10">
        <v>10478</v>
      </c>
      <c r="K14" s="31">
        <f t="shared" si="1"/>
        <v>48401</v>
      </c>
      <c r="L14" s="35">
        <f t="shared" si="2"/>
        <v>9680.2000000000007</v>
      </c>
      <c r="M14" s="42"/>
      <c r="N14" s="55"/>
      <c r="O14" s="170"/>
      <c r="P14" s="79"/>
      <c r="Q14" s="18"/>
      <c r="R14" s="80"/>
      <c r="S14" s="50"/>
      <c r="T14" s="81"/>
    </row>
    <row r="15" spans="1:21" ht="21.95" customHeight="1" x14ac:dyDescent="0.4">
      <c r="B15" s="170"/>
      <c r="C15" s="238" t="s">
        <v>12</v>
      </c>
      <c r="D15" s="237"/>
      <c r="E15" s="237"/>
      <c r="F15" s="24">
        <f>SUM(F16:F18)</f>
        <v>3780</v>
      </c>
      <c r="G15" s="2">
        <f>SUM(G16:G18)</f>
        <v>20299</v>
      </c>
      <c r="H15" s="2">
        <f t="shared" ref="H15:J15" si="4">SUM(H16:H18)</f>
        <v>15079</v>
      </c>
      <c r="I15" s="21">
        <f t="shared" si="4"/>
        <v>32510</v>
      </c>
      <c r="J15" s="10">
        <f t="shared" si="4"/>
        <v>13098</v>
      </c>
      <c r="K15" s="31">
        <f t="shared" si="1"/>
        <v>84766</v>
      </c>
      <c r="L15" s="35">
        <f>ROUND(K15/5,0)</f>
        <v>16953</v>
      </c>
      <c r="M15" s="42"/>
      <c r="N15" s="55"/>
      <c r="O15" s="170"/>
      <c r="P15" s="72" t="s">
        <v>12</v>
      </c>
      <c r="Q15" s="72"/>
      <c r="R15" s="72"/>
      <c r="S15" s="49">
        <f>SUM(S16:S18)</f>
        <v>25500</v>
      </c>
      <c r="T15" s="82"/>
    </row>
    <row r="16" spans="1:21" ht="21.95" customHeight="1" x14ac:dyDescent="0.4">
      <c r="B16" s="170"/>
      <c r="C16" s="9"/>
      <c r="D16" s="242" t="s">
        <v>51</v>
      </c>
      <c r="E16" s="243"/>
      <c r="F16" s="25">
        <v>0</v>
      </c>
      <c r="G16" s="3">
        <v>17190</v>
      </c>
      <c r="H16" s="3">
        <v>13950</v>
      </c>
      <c r="I16" s="37">
        <v>14700</v>
      </c>
      <c r="J16" s="26">
        <v>8570</v>
      </c>
      <c r="K16" s="32">
        <f t="shared" si="1"/>
        <v>54410</v>
      </c>
      <c r="L16" s="36">
        <f t="shared" si="2"/>
        <v>10882</v>
      </c>
      <c r="M16" s="42"/>
      <c r="N16" s="55"/>
      <c r="O16" s="170"/>
      <c r="P16" s="79"/>
      <c r="Q16" s="242" t="s">
        <v>51</v>
      </c>
      <c r="R16" s="244"/>
      <c r="S16" s="51">
        <v>20000</v>
      </c>
      <c r="T16" s="118" t="s">
        <v>32</v>
      </c>
    </row>
    <row r="17" spans="2:21" ht="21.95" customHeight="1" x14ac:dyDescent="0.4">
      <c r="B17" s="170"/>
      <c r="C17" s="9"/>
      <c r="D17" s="203" t="s">
        <v>52</v>
      </c>
      <c r="E17" s="253"/>
      <c r="F17" s="125">
        <v>3278</v>
      </c>
      <c r="G17" s="126">
        <f>19813-17190</f>
        <v>2623</v>
      </c>
      <c r="H17" s="126">
        <f>14530-13950</f>
        <v>580</v>
      </c>
      <c r="I17" s="139">
        <f>32005-14700</f>
        <v>17305</v>
      </c>
      <c r="J17" s="128">
        <f>12625-8570</f>
        <v>4055</v>
      </c>
      <c r="K17" s="129">
        <f t="shared" si="1"/>
        <v>27841</v>
      </c>
      <c r="L17" s="145">
        <f t="shared" si="2"/>
        <v>5568.2</v>
      </c>
      <c r="M17" s="42"/>
      <c r="N17" s="55"/>
      <c r="O17" s="170"/>
      <c r="P17" s="79"/>
      <c r="Q17" s="203" t="s">
        <v>52</v>
      </c>
      <c r="R17" s="204"/>
      <c r="S17" s="133">
        <v>5000</v>
      </c>
      <c r="T17" s="140" t="s">
        <v>33</v>
      </c>
    </row>
    <row r="18" spans="2:21" ht="21.95" customHeight="1" x14ac:dyDescent="0.4">
      <c r="B18" s="170"/>
      <c r="C18" s="9"/>
      <c r="D18" s="205" t="s">
        <v>13</v>
      </c>
      <c r="E18" s="206"/>
      <c r="F18" s="106">
        <v>502</v>
      </c>
      <c r="G18" s="107">
        <v>486</v>
      </c>
      <c r="H18" s="107">
        <v>549</v>
      </c>
      <c r="I18" s="108">
        <v>505</v>
      </c>
      <c r="J18" s="109">
        <v>473</v>
      </c>
      <c r="K18" s="110">
        <f t="shared" si="1"/>
        <v>2515</v>
      </c>
      <c r="L18" s="143">
        <f t="shared" si="2"/>
        <v>503</v>
      </c>
      <c r="M18" s="42"/>
      <c r="N18" s="55"/>
      <c r="O18" s="170"/>
      <c r="P18" s="79"/>
      <c r="Q18" s="205" t="s">
        <v>13</v>
      </c>
      <c r="R18" s="207"/>
      <c r="S18" s="111">
        <v>500</v>
      </c>
      <c r="T18" s="119" t="s">
        <v>33</v>
      </c>
    </row>
    <row r="19" spans="2:21" ht="21.95" customHeight="1" thickBot="1" x14ac:dyDescent="0.45">
      <c r="B19" s="170"/>
      <c r="C19" s="208" t="s">
        <v>25</v>
      </c>
      <c r="D19" s="209"/>
      <c r="E19" s="209"/>
      <c r="F19" s="25">
        <v>0</v>
      </c>
      <c r="G19" s="3">
        <v>3372</v>
      </c>
      <c r="H19" s="3">
        <v>4209</v>
      </c>
      <c r="I19" s="4">
        <v>3677</v>
      </c>
      <c r="J19" s="26">
        <v>4332</v>
      </c>
      <c r="K19" s="32">
        <f t="shared" si="1"/>
        <v>15590</v>
      </c>
      <c r="L19" s="36">
        <f>ROUND(K19/5,0)</f>
        <v>3118</v>
      </c>
      <c r="M19" s="42"/>
      <c r="N19" s="55"/>
      <c r="O19" s="170"/>
      <c r="P19" s="87" t="s">
        <v>25</v>
      </c>
      <c r="Q19" s="87"/>
      <c r="R19" s="87"/>
      <c r="S19" s="88">
        <v>0</v>
      </c>
      <c r="T19" s="85" t="s">
        <v>46</v>
      </c>
    </row>
    <row r="20" spans="2:21" ht="21.95" customHeight="1" thickTop="1" thickBot="1" x14ac:dyDescent="0.45">
      <c r="B20" s="170"/>
      <c r="C20" s="210" t="s">
        <v>3</v>
      </c>
      <c r="D20" s="211"/>
      <c r="E20" s="211"/>
      <c r="F20" s="28">
        <f t="shared" ref="F20:K20" si="5">SUM(F7,F15,F19)</f>
        <v>45795</v>
      </c>
      <c r="G20" s="11">
        <f t="shared" si="5"/>
        <v>376962</v>
      </c>
      <c r="H20" s="11">
        <f t="shared" si="5"/>
        <v>300270</v>
      </c>
      <c r="I20" s="12">
        <f t="shared" si="5"/>
        <v>326135</v>
      </c>
      <c r="J20" s="13">
        <f t="shared" si="5"/>
        <v>290039</v>
      </c>
      <c r="K20" s="70">
        <f t="shared" si="5"/>
        <v>1339201</v>
      </c>
      <c r="L20" s="69">
        <f>ROUND(K20/5,0)</f>
        <v>267840</v>
      </c>
      <c r="M20" s="59"/>
      <c r="N20" s="60"/>
      <c r="O20" s="170"/>
      <c r="P20" s="210" t="s">
        <v>28</v>
      </c>
      <c r="Q20" s="211"/>
      <c r="R20" s="212"/>
      <c r="S20" s="52">
        <f>SUM(S7,S15,S19)</f>
        <v>398500</v>
      </c>
      <c r="T20" s="83"/>
    </row>
    <row r="21" spans="2:21" ht="30" customHeight="1" x14ac:dyDescent="0.4">
      <c r="B21" s="170"/>
      <c r="C21" s="193" t="s">
        <v>26</v>
      </c>
      <c r="D21" s="194"/>
      <c r="E21" s="194"/>
      <c r="F21" s="197" t="s">
        <v>14</v>
      </c>
      <c r="G21" s="199" t="s">
        <v>53</v>
      </c>
      <c r="H21" s="199" t="s">
        <v>57</v>
      </c>
      <c r="I21" s="201" t="s">
        <v>55</v>
      </c>
      <c r="J21" s="251" t="s">
        <v>29</v>
      </c>
      <c r="K21" s="179" t="s">
        <v>58</v>
      </c>
      <c r="L21" s="181" t="s">
        <v>56</v>
      </c>
      <c r="M21" s="44"/>
      <c r="N21" s="57"/>
      <c r="O21" s="170"/>
      <c r="P21" s="183"/>
      <c r="Q21" s="184"/>
      <c r="R21" s="185"/>
      <c r="S21" s="189"/>
      <c r="T21" s="191"/>
    </row>
    <row r="22" spans="2:21" ht="30" customHeight="1" thickBot="1" x14ac:dyDescent="0.45">
      <c r="B22" s="171"/>
      <c r="C22" s="195"/>
      <c r="D22" s="196"/>
      <c r="E22" s="196"/>
      <c r="F22" s="198"/>
      <c r="G22" s="200"/>
      <c r="H22" s="200"/>
      <c r="I22" s="202"/>
      <c r="J22" s="252"/>
      <c r="K22" s="180"/>
      <c r="L22" s="182"/>
      <c r="M22" s="45"/>
      <c r="N22" s="58"/>
      <c r="O22" s="171"/>
      <c r="P22" s="186"/>
      <c r="Q22" s="187"/>
      <c r="R22" s="188"/>
      <c r="S22" s="190"/>
      <c r="T22" s="192"/>
    </row>
    <row r="23" spans="2:21" ht="39.950000000000003" customHeight="1" x14ac:dyDescent="0.4">
      <c r="B23" s="170" t="s">
        <v>21</v>
      </c>
      <c r="C23" s="172" t="s">
        <v>27</v>
      </c>
      <c r="D23" s="173"/>
      <c r="E23" s="173"/>
      <c r="F23" s="89">
        <v>407430</v>
      </c>
      <c r="G23" s="90">
        <v>339338</v>
      </c>
      <c r="H23" s="91">
        <v>347228</v>
      </c>
      <c r="I23" s="91">
        <v>305779</v>
      </c>
      <c r="J23" s="92">
        <v>306562</v>
      </c>
      <c r="K23" s="93">
        <f>SUM(F23:J23)</f>
        <v>1706337</v>
      </c>
      <c r="L23" s="94">
        <f t="shared" ref="L23:L26" si="6">ROUND(K23/5,0)</f>
        <v>341267</v>
      </c>
      <c r="M23" s="67"/>
      <c r="N23" s="55"/>
      <c r="O23" s="170" t="s">
        <v>21</v>
      </c>
      <c r="P23" s="174" t="s">
        <v>54</v>
      </c>
      <c r="Q23" s="175"/>
      <c r="R23" s="176"/>
      <c r="S23" s="73">
        <v>302000</v>
      </c>
      <c r="T23" s="84" t="s">
        <v>30</v>
      </c>
    </row>
    <row r="24" spans="2:21" ht="21.95" customHeight="1" thickBot="1" x14ac:dyDescent="0.45">
      <c r="B24" s="170"/>
      <c r="C24" s="177" t="s">
        <v>35</v>
      </c>
      <c r="D24" s="178"/>
      <c r="E24" s="178"/>
      <c r="F24" s="29">
        <v>40391</v>
      </c>
      <c r="G24" s="5">
        <v>66617</v>
      </c>
      <c r="H24" s="3">
        <v>44127</v>
      </c>
      <c r="I24" s="3">
        <v>129332</v>
      </c>
      <c r="J24" s="4">
        <v>137516</v>
      </c>
      <c r="K24" s="25">
        <f t="shared" ref="K24:K25" si="7">SUM(F24:J24)</f>
        <v>417983</v>
      </c>
      <c r="L24" s="144">
        <f t="shared" si="6"/>
        <v>83597</v>
      </c>
      <c r="M24" s="42"/>
      <c r="N24" s="68"/>
      <c r="O24" s="170"/>
      <c r="P24" s="155" t="s">
        <v>34</v>
      </c>
      <c r="Q24" s="156"/>
      <c r="R24" s="157"/>
      <c r="S24" s="76">
        <v>81000</v>
      </c>
      <c r="T24" s="85" t="s">
        <v>59</v>
      </c>
    </row>
    <row r="25" spans="2:21" ht="21.95" customHeight="1" thickTop="1" thickBot="1" x14ac:dyDescent="0.45">
      <c r="B25" s="171"/>
      <c r="C25" s="158" t="s">
        <v>3</v>
      </c>
      <c r="D25" s="159"/>
      <c r="E25" s="159"/>
      <c r="F25" s="28">
        <v>447821</v>
      </c>
      <c r="G25" s="11">
        <v>405955</v>
      </c>
      <c r="H25" s="11">
        <f t="shared" ref="H25:S25" si="8">SUM(H23:H24)</f>
        <v>391355</v>
      </c>
      <c r="I25" s="11">
        <f t="shared" si="8"/>
        <v>435111</v>
      </c>
      <c r="J25" s="12">
        <f t="shared" si="8"/>
        <v>444078</v>
      </c>
      <c r="K25" s="28">
        <f t="shared" si="7"/>
        <v>2124320</v>
      </c>
      <c r="L25" s="27">
        <f t="shared" si="6"/>
        <v>424864</v>
      </c>
      <c r="M25" s="42"/>
      <c r="N25" s="68"/>
      <c r="O25" s="171"/>
      <c r="P25" s="160" t="s">
        <v>28</v>
      </c>
      <c r="Q25" s="161"/>
      <c r="R25" s="162"/>
      <c r="S25" s="74">
        <f t="shared" si="8"/>
        <v>383000</v>
      </c>
      <c r="T25" s="83"/>
    </row>
    <row r="26" spans="2:21" ht="21.95" customHeight="1" thickBot="1" x14ac:dyDescent="0.45">
      <c r="B26" s="163" t="s">
        <v>4</v>
      </c>
      <c r="C26" s="164"/>
      <c r="D26" s="164"/>
      <c r="E26" s="164"/>
      <c r="F26" s="65">
        <f>F20-F25</f>
        <v>-402026</v>
      </c>
      <c r="G26" s="7">
        <f>G20-G25</f>
        <v>-28993</v>
      </c>
      <c r="H26" s="7">
        <f>H20-H25</f>
        <v>-91085</v>
      </c>
      <c r="I26" s="7">
        <f>I20-I25</f>
        <v>-108976</v>
      </c>
      <c r="J26" s="7">
        <f>J20-J25</f>
        <v>-154039</v>
      </c>
      <c r="K26" s="7">
        <f>SUM(F26:J26)</f>
        <v>-785119</v>
      </c>
      <c r="L26" s="75">
        <f t="shared" si="6"/>
        <v>-157024</v>
      </c>
      <c r="M26" s="77"/>
      <c r="N26" s="78"/>
      <c r="O26" s="165" t="s">
        <v>4</v>
      </c>
      <c r="P26" s="166"/>
      <c r="Q26" s="166"/>
      <c r="R26" s="167"/>
      <c r="S26" s="66">
        <f>S20-S25</f>
        <v>15500</v>
      </c>
      <c r="T26" s="86"/>
    </row>
    <row r="27" spans="2:21" ht="24.95" customHeight="1" x14ac:dyDescent="0.4">
      <c r="E27" s="105" t="s">
        <v>44</v>
      </c>
      <c r="H27" s="148" t="s">
        <v>61</v>
      </c>
    </row>
    <row r="28" spans="2:21" ht="24.95" customHeight="1" x14ac:dyDescent="0.4">
      <c r="F28" s="95" t="s">
        <v>5</v>
      </c>
      <c r="G28" s="95" t="s">
        <v>6</v>
      </c>
      <c r="H28" s="95" t="s">
        <v>0</v>
      </c>
      <c r="I28" s="95" t="s">
        <v>43</v>
      </c>
      <c r="J28" s="168" t="s">
        <v>2</v>
      </c>
      <c r="K28" s="169"/>
      <c r="U28" s="151" t="s">
        <v>60</v>
      </c>
    </row>
    <row r="29" spans="2:21" ht="24.95" customHeight="1" x14ac:dyDescent="0.4">
      <c r="C29" s="152"/>
      <c r="D29" s="153"/>
      <c r="E29" s="154"/>
      <c r="F29" s="99" t="s">
        <v>38</v>
      </c>
      <c r="G29" s="101" t="s">
        <v>36</v>
      </c>
      <c r="H29" s="101" t="s">
        <v>47</v>
      </c>
      <c r="I29" s="101" t="s">
        <v>37</v>
      </c>
      <c r="J29" s="104" t="s">
        <v>40</v>
      </c>
      <c r="K29" s="100" t="s">
        <v>42</v>
      </c>
      <c r="U29" s="151"/>
    </row>
    <row r="30" spans="2:21" ht="24.95" customHeight="1" x14ac:dyDescent="0.4">
      <c r="F30" s="96"/>
      <c r="G30" s="102"/>
      <c r="H30" s="102"/>
      <c r="I30" s="103" t="s">
        <v>39</v>
      </c>
      <c r="J30" s="97" t="s">
        <v>41</v>
      </c>
      <c r="K30" s="98"/>
      <c r="U30" s="151"/>
    </row>
  </sheetData>
  <mergeCells count="55">
    <mergeCell ref="B7:B22"/>
    <mergeCell ref="C7:E7"/>
    <mergeCell ref="O7:O22"/>
    <mergeCell ref="D8:E8"/>
    <mergeCell ref="P8:R8"/>
    <mergeCell ref="D9:E9"/>
    <mergeCell ref="Q9:R9"/>
    <mergeCell ref="D16:E16"/>
    <mergeCell ref="Q16:R16"/>
    <mergeCell ref="D10:E10"/>
    <mergeCell ref="Q10:R10"/>
    <mergeCell ref="D11:E11"/>
    <mergeCell ref="Q11:R11"/>
    <mergeCell ref="C15:E15"/>
    <mergeCell ref="J21:J22"/>
    <mergeCell ref="D17:E17"/>
    <mergeCell ref="K5:L5"/>
    <mergeCell ref="O5:S6"/>
    <mergeCell ref="T5:T6"/>
    <mergeCell ref="C5:E6"/>
    <mergeCell ref="F5:F6"/>
    <mergeCell ref="G5:G6"/>
    <mergeCell ref="H5:H6"/>
    <mergeCell ref="I5:I6"/>
    <mergeCell ref="J5:J6"/>
    <mergeCell ref="Q17:R17"/>
    <mergeCell ref="D18:E18"/>
    <mergeCell ref="Q18:R18"/>
    <mergeCell ref="C19:E19"/>
    <mergeCell ref="C20:E20"/>
    <mergeCell ref="P20:R20"/>
    <mergeCell ref="P21:R22"/>
    <mergeCell ref="S21:S22"/>
    <mergeCell ref="T21:T22"/>
    <mergeCell ref="C21:E22"/>
    <mergeCell ref="F21:F22"/>
    <mergeCell ref="G21:G22"/>
    <mergeCell ref="H21:H22"/>
    <mergeCell ref="I21:I22"/>
    <mergeCell ref="A1:U1"/>
    <mergeCell ref="U28:U30"/>
    <mergeCell ref="C29:E29"/>
    <mergeCell ref="P24:R24"/>
    <mergeCell ref="C25:E25"/>
    <mergeCell ref="P25:R25"/>
    <mergeCell ref="B26:E26"/>
    <mergeCell ref="O26:R26"/>
    <mergeCell ref="J28:K28"/>
    <mergeCell ref="B23:B25"/>
    <mergeCell ref="C23:E23"/>
    <mergeCell ref="O23:O25"/>
    <mergeCell ref="P23:R23"/>
    <mergeCell ref="C24:E24"/>
    <mergeCell ref="K21:K22"/>
    <mergeCell ref="L21:L22"/>
  </mergeCells>
  <phoneticPr fontId="2"/>
  <printOptions horizontalCentered="1"/>
  <pageMargins left="0.19685039370078741" right="0.19685039370078741" top="0.59055118110236227" bottom="0.39370078740157483" header="0.51181102362204722" footer="0.31496062992125984"/>
  <pageSetup paperSize="9" scale="83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2022-05-24T02:42:21Z</dcterms:created>
  <dcterms:modified xsi:type="dcterms:W3CDTF">2022-05-24T02:42:25Z</dcterms:modified>
</cp:coreProperties>
</file>