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C0D1A1D7-7E98-4BBD-822D-04BFC07D53E6}" xr6:coauthVersionLast="47" xr6:coauthVersionMax="47" xr10:uidLastSave="{00000000-0000-0000-0000-000000000000}"/>
  <bookViews>
    <workbookView xWindow="-110" yWindow="-110" windowWidth="19420" windowHeight="11020" xr2:uid="{00000000-000D-0000-FFFF-FFFF00000000}"/>
  </bookViews>
  <sheets>
    <sheet name="表紙" sheetId="35" r:id="rId1"/>
    <sheet name="目次" sheetId="1" r:id="rId2"/>
    <sheet name="I　大阪市域内都市公園行政区別総括表" sheetId="2" r:id="rId3"/>
    <sheet name="Ⅱ　都市公園種別集計表（供用分）" sheetId="3" r:id="rId4"/>
    <sheet name="Ⅲ　凡例" sheetId="4" r:id="rId5"/>
    <sheet name="1.北区" sheetId="8" r:id="rId6"/>
    <sheet name="2.都島区" sheetId="9" r:id="rId7"/>
    <sheet name="3.福島区" sheetId="10" r:id="rId8"/>
    <sheet name="4.此花区" sheetId="11" r:id="rId9"/>
    <sheet name="5.中央区" sheetId="12" r:id="rId10"/>
    <sheet name="6.西区" sheetId="13" r:id="rId11"/>
    <sheet name="7.港区" sheetId="14" r:id="rId12"/>
    <sheet name="8.大正区" sheetId="15" r:id="rId13"/>
    <sheet name="9.天王寺区" sheetId="16" r:id="rId14"/>
    <sheet name="10.浪速区" sheetId="17" r:id="rId15"/>
    <sheet name="11.西淀川区" sheetId="18" r:id="rId16"/>
    <sheet name="12.淀川区" sheetId="19" r:id="rId17"/>
    <sheet name="13.東淀川区" sheetId="20" r:id="rId18"/>
    <sheet name="14.東成区" sheetId="21" r:id="rId19"/>
    <sheet name="15.生野区" sheetId="22" r:id="rId20"/>
    <sheet name="16.旭区" sheetId="23" r:id="rId21"/>
    <sheet name="17.城東区" sheetId="24" r:id="rId22"/>
    <sheet name="18.鶴見区" sheetId="26" r:id="rId23"/>
    <sheet name="19.阿倍野区" sheetId="25" r:id="rId24"/>
    <sheet name="20.住之江区" sheetId="27" r:id="rId25"/>
    <sheet name="21.住吉区" sheetId="28" r:id="rId26"/>
    <sheet name="22.東住吉区" sheetId="29" r:id="rId27"/>
    <sheet name="23.平野区" sheetId="30" r:id="rId28"/>
    <sheet name="24.西成区" sheetId="31" r:id="rId29"/>
    <sheet name="V 大阪市の都市公園の推移" sheetId="32" r:id="rId30"/>
    <sheet name="(参考資料)" sheetId="33" r:id="rId31"/>
    <sheet name="裏表紙" sheetId="34" r:id="rId32"/>
    <sheet name="Sheet1" sheetId="36" r:id="rId33"/>
  </sheets>
  <definedNames>
    <definedName name="_xlnm.Print_Area" localSheetId="5">'1.北区'!$A$1:$M$50</definedName>
    <definedName name="_xlnm.Print_Area" localSheetId="14">'10.浪速区'!$A$1:$M$38</definedName>
    <definedName name="_xlnm.Print_Area" localSheetId="15">'11.西淀川区'!$A$1:$M$56</definedName>
    <definedName name="_xlnm.Print_Area" localSheetId="16">'12.淀川区'!$A$1:$M$54</definedName>
    <definedName name="_xlnm.Print_Area" localSheetId="17">'13.東淀川区'!$A$1:$M$68</definedName>
    <definedName name="_xlnm.Print_Area" localSheetId="18">'14.東成区'!$A$1:$M$27</definedName>
    <definedName name="_xlnm.Print_Area" localSheetId="19">'15.生野区'!$A$1:$M$63</definedName>
    <definedName name="_xlnm.Print_Area" localSheetId="20">'16.旭区'!$A$1:$M$41</definedName>
    <definedName name="_xlnm.Print_Area" localSheetId="21">'17.城東区'!$A$1:$M$53</definedName>
    <definedName name="_xlnm.Print_Area" localSheetId="22">'18.鶴見区'!$A$1:$M$37</definedName>
    <definedName name="_xlnm.Print_Area" localSheetId="23">'19.阿倍野区'!$A$1:$M$30</definedName>
    <definedName name="_xlnm.Print_Area" localSheetId="6">'2.都島区'!$A$1:$M$32</definedName>
    <definedName name="_xlnm.Print_Area" localSheetId="24">'20.住之江区'!$A$1:$M$54</definedName>
    <definedName name="_xlnm.Print_Area" localSheetId="25">'21.住吉区'!$A$1:$M$46</definedName>
    <definedName name="_xlnm.Print_Area" localSheetId="26">'22.東住吉区'!$A$1:$M$51</definedName>
    <definedName name="_xlnm.Print_Area" localSheetId="27">'23.平野区'!$A$1:$M$71</definedName>
    <definedName name="_xlnm.Print_Area" localSheetId="28">'24.西成区'!$A$1:$M$72</definedName>
    <definedName name="_xlnm.Print_Area" localSheetId="7">'3.福島区'!$A$1:$M$33</definedName>
    <definedName name="_xlnm.Print_Area" localSheetId="8">'4.此花区'!$A$1:$M$44</definedName>
    <definedName name="_xlnm.Print_Area" localSheetId="9">'5.中央区'!$A$1:$M$33</definedName>
    <definedName name="_xlnm.Print_Area" localSheetId="10">'6.西区'!$A$1:$M$33</definedName>
    <definedName name="_xlnm.Print_Area" localSheetId="11">'7.港区'!$A$1:$M$34</definedName>
    <definedName name="_xlnm.Print_Area" localSheetId="12">'8.大正区'!$A$1:$M$26</definedName>
    <definedName name="_xlnm.Print_Area" localSheetId="13">'9.天王寺区'!$A$1:$M$29</definedName>
    <definedName name="_xlnm.Print_Area" localSheetId="4">'Ⅲ　凡例'!$A$1:$G$18</definedName>
    <definedName name="_xlnm.Print_Area" localSheetId="2">'I　大阪市域内都市公園行政区別総括表'!$A$1:$S$34</definedName>
    <definedName name="_xlnm.Print_Area" localSheetId="29">'V 大阪市の都市公園の推移'!$A$1:$I$60</definedName>
    <definedName name="_xlnm.Print_Area" localSheetId="0">表紙!$A$1:$A$7</definedName>
    <definedName name="_xlnm.Print_Titles" localSheetId="5">'1.北区'!$2:$3</definedName>
    <definedName name="_xlnm.Print_Titles" localSheetId="14">'10.浪速区'!$1:$2</definedName>
    <definedName name="_xlnm.Print_Titles" localSheetId="15">'11.西淀川区'!$1:$2</definedName>
    <definedName name="_xlnm.Print_Titles" localSheetId="16">'12.淀川区'!$1:$2</definedName>
    <definedName name="_xlnm.Print_Titles" localSheetId="17">'13.東淀川区'!$1:$2</definedName>
    <definedName name="_xlnm.Print_Titles" localSheetId="18">'14.東成区'!$1:$2</definedName>
    <definedName name="_xlnm.Print_Titles" localSheetId="19">'15.生野区'!$1:$2</definedName>
    <definedName name="_xlnm.Print_Titles" localSheetId="20">'16.旭区'!$1:$2</definedName>
    <definedName name="_xlnm.Print_Titles" localSheetId="21">'17.城東区'!$1:$2</definedName>
    <definedName name="_xlnm.Print_Titles" localSheetId="22">'18.鶴見区'!$1:$2</definedName>
    <definedName name="_xlnm.Print_Titles" localSheetId="23">'19.阿倍野区'!$1:$2</definedName>
    <definedName name="_xlnm.Print_Titles" localSheetId="6">'2.都島区'!$1:$2</definedName>
    <definedName name="_xlnm.Print_Titles" localSheetId="24">'20.住之江区'!$1:$2</definedName>
    <definedName name="_xlnm.Print_Titles" localSheetId="25">'21.住吉区'!$1:$2</definedName>
    <definedName name="_xlnm.Print_Titles" localSheetId="26">'22.東住吉区'!$1:$2</definedName>
    <definedName name="_xlnm.Print_Titles" localSheetId="27">'23.平野区'!$1:$2</definedName>
    <definedName name="_xlnm.Print_Titles" localSheetId="28">'24.西成区'!$1:$2</definedName>
    <definedName name="_xlnm.Print_Titles" localSheetId="7">'3.福島区'!$1:$2</definedName>
    <definedName name="_xlnm.Print_Titles" localSheetId="8">'4.此花区'!$1:$2</definedName>
    <definedName name="_xlnm.Print_Titles" localSheetId="9">'5.中央区'!$1:$2</definedName>
    <definedName name="_xlnm.Print_Titles" localSheetId="10">'6.西区'!$1:$2</definedName>
    <definedName name="_xlnm.Print_Titles" localSheetId="11">'7.港区'!$1:$2</definedName>
    <definedName name="_xlnm.Print_Titles" localSheetId="12">'8.大正区'!$1:$2</definedName>
    <definedName name="_xlnm.Print_Titles" localSheetId="13">'9.天王寺区'!$1:$2</definedName>
    <definedName name="_xlnm.Print_Titles" localSheetId="29">'V 大阪市の都市公園の推移'!$1:$3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33" l="1"/>
  <c r="C29" i="2"/>
  <c r="F19" i="33"/>
  <c r="G50" i="8" l="1"/>
  <c r="G46" i="28"/>
  <c r="G51" i="29" l="1"/>
  <c r="G30" i="25"/>
  <c r="G44" i="11"/>
  <c r="G71" i="30"/>
  <c r="G72" i="31" l="1"/>
  <c r="F40" i="33" l="1"/>
  <c r="F42" i="33"/>
  <c r="F41" i="33"/>
  <c r="F39" i="33"/>
  <c r="F38" i="33"/>
  <c r="F37" i="33"/>
  <c r="F36" i="33"/>
  <c r="F35" i="33"/>
  <c r="F34" i="33"/>
  <c r="F33" i="33"/>
  <c r="F32" i="33"/>
  <c r="F31" i="33"/>
  <c r="F30" i="33"/>
  <c r="F29" i="33"/>
  <c r="F28" i="33"/>
  <c r="F27" i="33"/>
  <c r="F26" i="33"/>
  <c r="F25" i="33"/>
  <c r="F24" i="33"/>
  <c r="F23" i="33"/>
  <c r="F22" i="33"/>
  <c r="F21" i="33"/>
  <c r="F20" i="33"/>
  <c r="F18" i="33"/>
  <c r="F17" i="33"/>
  <c r="F16" i="33"/>
  <c r="F15" i="33"/>
  <c r="F13" i="33"/>
  <c r="F14" i="33"/>
  <c r="F12" i="33"/>
  <c r="F11" i="33"/>
  <c r="F10" i="33"/>
  <c r="F9" i="33"/>
  <c r="F8" i="33"/>
  <c r="F7" i="33"/>
  <c r="F6" i="33"/>
  <c r="H15" i="33" l="1"/>
  <c r="H6" i="33"/>
  <c r="M25" i="2"/>
  <c r="M26" i="2"/>
  <c r="M27" i="2"/>
  <c r="M28" i="2"/>
  <c r="M24" i="2"/>
  <c r="M23" i="2"/>
  <c r="M21" i="2"/>
  <c r="M5" i="2"/>
  <c r="M6" i="2"/>
  <c r="M7" i="2"/>
  <c r="M8" i="2"/>
  <c r="M9" i="2"/>
  <c r="M10" i="2"/>
  <c r="M11" i="2"/>
  <c r="M12" i="2"/>
  <c r="M13" i="2"/>
  <c r="M14" i="2"/>
  <c r="M15" i="2"/>
  <c r="M16" i="2"/>
  <c r="M17" i="2"/>
  <c r="M18" i="2"/>
  <c r="M19" i="2"/>
  <c r="M20" i="2"/>
  <c r="M4" i="2"/>
  <c r="L24" i="2"/>
  <c r="L25" i="2"/>
  <c r="L26" i="2"/>
  <c r="L27" i="2"/>
  <c r="L28" i="2"/>
  <c r="L23" i="2"/>
  <c r="L21" i="2"/>
  <c r="L16" i="2"/>
  <c r="L17" i="2"/>
  <c r="L18" i="2"/>
  <c r="L19" i="2"/>
  <c r="L20" i="2"/>
  <c r="L5" i="2"/>
  <c r="L6" i="2"/>
  <c r="L7" i="2"/>
  <c r="L8" i="2"/>
  <c r="L9" i="2"/>
  <c r="L10" i="2"/>
  <c r="L11" i="2"/>
  <c r="L12" i="2"/>
  <c r="L13" i="2"/>
  <c r="L14" i="2"/>
  <c r="L15" i="2"/>
  <c r="L4" i="2"/>
  <c r="J28" i="2"/>
  <c r="K28" i="2"/>
  <c r="K24" i="2"/>
  <c r="J24" i="2" s="1"/>
  <c r="K25" i="2"/>
  <c r="J25" i="2" s="1"/>
  <c r="K26" i="2"/>
  <c r="J26" i="2" s="1"/>
  <c r="K27" i="2"/>
  <c r="J27" i="2" s="1"/>
  <c r="K23" i="2"/>
  <c r="J23" i="2" s="1"/>
  <c r="K22" i="2"/>
  <c r="K21" i="2"/>
  <c r="K5" i="2"/>
  <c r="J5" i="2" s="1"/>
  <c r="K6" i="2"/>
  <c r="J6" i="2" s="1"/>
  <c r="K7" i="2"/>
  <c r="J7" i="2" s="1"/>
  <c r="K8" i="2"/>
  <c r="J8" i="2" s="1"/>
  <c r="K9" i="2"/>
  <c r="J9" i="2" s="1"/>
  <c r="K10" i="2"/>
  <c r="J10" i="2" s="1"/>
  <c r="K11" i="2"/>
  <c r="J11" i="2" s="1"/>
  <c r="K12" i="2"/>
  <c r="J12" i="2" s="1"/>
  <c r="K13" i="2"/>
  <c r="J13" i="2" s="1"/>
  <c r="K14" i="2"/>
  <c r="J14" i="2" s="1"/>
  <c r="K15" i="2"/>
  <c r="J15" i="2" s="1"/>
  <c r="K16" i="2"/>
  <c r="J16" i="2" s="1"/>
  <c r="K17" i="2"/>
  <c r="J17" i="2" s="1"/>
  <c r="K18" i="2"/>
  <c r="J18" i="2" s="1"/>
  <c r="K19" i="2"/>
  <c r="J19" i="2" s="1"/>
  <c r="K20" i="2"/>
  <c r="J20" i="2" s="1"/>
  <c r="K4" i="2"/>
  <c r="J4" i="2" s="1"/>
  <c r="S17" i="10"/>
  <c r="S16" i="10"/>
  <c r="AM8" i="3" s="1"/>
  <c r="S15" i="10"/>
  <c r="AG8" i="3" s="1"/>
  <c r="S13" i="10"/>
  <c r="S12" i="10"/>
  <c r="S11" i="10"/>
  <c r="S8" i="10"/>
  <c r="U8" i="3" s="1"/>
  <c r="S7" i="10"/>
  <c r="S5" i="10"/>
  <c r="S4" i="10"/>
  <c r="I8" i="3" s="1"/>
  <c r="S3" i="10"/>
  <c r="F8" i="3" s="1"/>
  <c r="S17" i="11"/>
  <c r="S16" i="11"/>
  <c r="AM9" i="3" s="1"/>
  <c r="S15" i="11"/>
  <c r="AG9" i="3" s="1"/>
  <c r="S13" i="11"/>
  <c r="AD9" i="3" s="1"/>
  <c r="S12" i="11"/>
  <c r="S11" i="11"/>
  <c r="S8" i="11"/>
  <c r="U9" i="3" s="1"/>
  <c r="S7" i="11"/>
  <c r="S5" i="11"/>
  <c r="S4" i="11"/>
  <c r="I9" i="3" s="1"/>
  <c r="S3" i="11"/>
  <c r="F9" i="3" s="1"/>
  <c r="S17" i="12"/>
  <c r="S16" i="12"/>
  <c r="S15" i="12"/>
  <c r="AG10" i="3" s="1"/>
  <c r="S13" i="12"/>
  <c r="AD10" i="3" s="1"/>
  <c r="S12" i="12"/>
  <c r="S11" i="12"/>
  <c r="S8" i="12"/>
  <c r="U10" i="3" s="1"/>
  <c r="S7" i="12"/>
  <c r="S5" i="12"/>
  <c r="S4" i="12"/>
  <c r="S3" i="12"/>
  <c r="F10" i="3" s="1"/>
  <c r="S17" i="13"/>
  <c r="AP11" i="3" s="1"/>
  <c r="S16" i="13"/>
  <c r="AM11" i="3" s="1"/>
  <c r="S15" i="13"/>
  <c r="AG11" i="3" s="1"/>
  <c r="S13" i="13"/>
  <c r="AD11" i="3" s="1"/>
  <c r="S12" i="13"/>
  <c r="AA11" i="3" s="1"/>
  <c r="S11" i="13"/>
  <c r="X11" i="3" s="1"/>
  <c r="S8" i="13"/>
  <c r="U11" i="3" s="1"/>
  <c r="S7" i="13"/>
  <c r="S9" i="13" s="1"/>
  <c r="S5" i="13"/>
  <c r="L11" i="3" s="1"/>
  <c r="S4" i="13"/>
  <c r="I11" i="3" s="1"/>
  <c r="S3" i="13"/>
  <c r="F11" i="3" s="1"/>
  <c r="S17" i="14"/>
  <c r="AP12" i="3" s="1"/>
  <c r="S16" i="14"/>
  <c r="AM12" i="3" s="1"/>
  <c r="S15" i="14"/>
  <c r="AG12" i="3" s="1"/>
  <c r="S13" i="14"/>
  <c r="AD12" i="3" s="1"/>
  <c r="S12" i="14"/>
  <c r="AA12" i="3" s="1"/>
  <c r="S11" i="14"/>
  <c r="S8" i="14"/>
  <c r="U12" i="3" s="1"/>
  <c r="S7" i="14"/>
  <c r="S5" i="14"/>
  <c r="L12" i="3" s="1"/>
  <c r="S4" i="14"/>
  <c r="I12" i="3" s="1"/>
  <c r="S3" i="14"/>
  <c r="F12" i="3" s="1"/>
  <c r="S17" i="15"/>
  <c r="AP13" i="3" s="1"/>
  <c r="S16" i="15"/>
  <c r="AM13" i="3" s="1"/>
  <c r="S15" i="15"/>
  <c r="AG13" i="3" s="1"/>
  <c r="S13" i="15"/>
  <c r="AD13" i="3" s="1"/>
  <c r="S12" i="15"/>
  <c r="AA13" i="3" s="1"/>
  <c r="S11" i="15"/>
  <c r="S8" i="15"/>
  <c r="U13" i="3" s="1"/>
  <c r="S7" i="15"/>
  <c r="R13" i="3" s="1"/>
  <c r="S5" i="15"/>
  <c r="L13" i="3" s="1"/>
  <c r="S4" i="15"/>
  <c r="I13" i="3" s="1"/>
  <c r="S3" i="15"/>
  <c r="F13" i="3" s="1"/>
  <c r="S17" i="16"/>
  <c r="S16" i="16"/>
  <c r="S15" i="16"/>
  <c r="AG14" i="3" s="1"/>
  <c r="S13" i="16"/>
  <c r="AD14" i="3" s="1"/>
  <c r="S12" i="16"/>
  <c r="S11" i="16"/>
  <c r="X14" i="3" s="1"/>
  <c r="S8" i="16"/>
  <c r="U14" i="3" s="1"/>
  <c r="S7" i="16"/>
  <c r="R14" i="3" s="1"/>
  <c r="S5" i="16"/>
  <c r="S4" i="16"/>
  <c r="S3" i="16"/>
  <c r="F14" i="3" s="1"/>
  <c r="S17" i="17"/>
  <c r="AP15" i="3" s="1"/>
  <c r="S16" i="17"/>
  <c r="AM15" i="3" s="1"/>
  <c r="S15" i="17"/>
  <c r="AG15" i="3" s="1"/>
  <c r="S13" i="17"/>
  <c r="AD15" i="3" s="1"/>
  <c r="S12" i="17"/>
  <c r="AA15" i="3" s="1"/>
  <c r="S11" i="17"/>
  <c r="S8" i="17"/>
  <c r="U15" i="3" s="1"/>
  <c r="S7" i="17"/>
  <c r="S5" i="17"/>
  <c r="L15" i="3" s="1"/>
  <c r="S4" i="17"/>
  <c r="I15" i="3" s="1"/>
  <c r="S3" i="17"/>
  <c r="F15" i="3" s="1"/>
  <c r="S17" i="18"/>
  <c r="AP16" i="3" s="1"/>
  <c r="S16" i="18"/>
  <c r="S15" i="18"/>
  <c r="S13" i="18"/>
  <c r="AD16" i="3" s="1"/>
  <c r="S12" i="18"/>
  <c r="AA16" i="3" s="1"/>
  <c r="S11" i="18"/>
  <c r="S8" i="18"/>
  <c r="S7" i="18"/>
  <c r="S9" i="18" s="1"/>
  <c r="S5" i="18"/>
  <c r="L16" i="3" s="1"/>
  <c r="S4" i="18"/>
  <c r="S3" i="18"/>
  <c r="S17" i="19"/>
  <c r="AP17" i="3" s="1"/>
  <c r="S16" i="19"/>
  <c r="AM17" i="3" s="1"/>
  <c r="S15" i="19"/>
  <c r="AG17" i="3" s="1"/>
  <c r="S13" i="19"/>
  <c r="AD17" i="3" s="1"/>
  <c r="S12" i="19"/>
  <c r="AA17" i="3" s="1"/>
  <c r="S11" i="19"/>
  <c r="S8" i="19"/>
  <c r="U17" i="3" s="1"/>
  <c r="S7" i="19"/>
  <c r="S5" i="19"/>
  <c r="L17" i="3" s="1"/>
  <c r="S4" i="19"/>
  <c r="I17" i="3" s="1"/>
  <c r="S3" i="19"/>
  <c r="F17" i="3" s="1"/>
  <c r="O17" i="3" s="1"/>
  <c r="S17" i="20"/>
  <c r="AP18" i="3" s="1"/>
  <c r="S16" i="20"/>
  <c r="S15" i="20"/>
  <c r="AG18" i="3" s="1"/>
  <c r="S13" i="20"/>
  <c r="AD18" i="3" s="1"/>
  <c r="S12" i="20"/>
  <c r="AA18" i="3" s="1"/>
  <c r="S11" i="20"/>
  <c r="X18" i="3" s="1"/>
  <c r="S8" i="20"/>
  <c r="U18" i="3" s="1"/>
  <c r="S7" i="20"/>
  <c r="S9" i="20" s="1"/>
  <c r="S5" i="20"/>
  <c r="L18" i="3" s="1"/>
  <c r="S4" i="20"/>
  <c r="S3" i="20"/>
  <c r="F18" i="3" s="1"/>
  <c r="S17" i="21"/>
  <c r="AP19" i="3" s="1"/>
  <c r="S16" i="21"/>
  <c r="AM19" i="3" s="1"/>
  <c r="S15" i="21"/>
  <c r="AG19" i="3" s="1"/>
  <c r="S13" i="21"/>
  <c r="AD19" i="3" s="1"/>
  <c r="S12" i="21"/>
  <c r="AA19" i="3" s="1"/>
  <c r="S11" i="21"/>
  <c r="X19" i="3" s="1"/>
  <c r="S8" i="21"/>
  <c r="U19" i="3" s="1"/>
  <c r="S7" i="21"/>
  <c r="S5" i="21"/>
  <c r="L19" i="3" s="1"/>
  <c r="S4" i="21"/>
  <c r="I19" i="3" s="1"/>
  <c r="S3" i="21"/>
  <c r="S17" i="22"/>
  <c r="AP20" i="3" s="1"/>
  <c r="S16" i="22"/>
  <c r="AM20" i="3" s="1"/>
  <c r="S15" i="22"/>
  <c r="S13" i="22"/>
  <c r="AD20" i="3" s="1"/>
  <c r="S12" i="22"/>
  <c r="AA20" i="3" s="1"/>
  <c r="S11" i="22"/>
  <c r="X20" i="3" s="1"/>
  <c r="S8" i="22"/>
  <c r="S7" i="22"/>
  <c r="S5" i="22"/>
  <c r="L20" i="3" s="1"/>
  <c r="S4" i="22"/>
  <c r="I20" i="3" s="1"/>
  <c r="S3" i="22"/>
  <c r="S17" i="23"/>
  <c r="AP21" i="3" s="1"/>
  <c r="S16" i="23"/>
  <c r="AM21" i="3" s="1"/>
  <c r="S15" i="23"/>
  <c r="S13" i="23"/>
  <c r="S12" i="23"/>
  <c r="AA21" i="3" s="1"/>
  <c r="S11" i="23"/>
  <c r="X21" i="3" s="1"/>
  <c r="S8" i="23"/>
  <c r="S7" i="23"/>
  <c r="S5" i="23"/>
  <c r="L21" i="3" s="1"/>
  <c r="S4" i="23"/>
  <c r="I21" i="3" s="1"/>
  <c r="S3" i="23"/>
  <c r="S17" i="24"/>
  <c r="AP22" i="3" s="1"/>
  <c r="S16" i="24"/>
  <c r="AM22" i="3" s="1"/>
  <c r="S15" i="24"/>
  <c r="AG22" i="3" s="1"/>
  <c r="S13" i="24"/>
  <c r="S12" i="24"/>
  <c r="AA22" i="3" s="1"/>
  <c r="S11" i="24"/>
  <c r="X22" i="3" s="1"/>
  <c r="S8" i="24"/>
  <c r="U22" i="3" s="1"/>
  <c r="S7" i="24"/>
  <c r="S5" i="24"/>
  <c r="L22" i="3" s="1"/>
  <c r="S4" i="24"/>
  <c r="I22" i="3" s="1"/>
  <c r="S3" i="24"/>
  <c r="S17" i="26"/>
  <c r="AP23" i="3" s="1"/>
  <c r="S16" i="26"/>
  <c r="AM23" i="3" s="1"/>
  <c r="S15" i="26"/>
  <c r="AG23" i="3" s="1"/>
  <c r="S13" i="26"/>
  <c r="AD23" i="3" s="1"/>
  <c r="S12" i="26"/>
  <c r="AA23" i="3" s="1"/>
  <c r="S11" i="26"/>
  <c r="X23" i="3" s="1"/>
  <c r="S8" i="26"/>
  <c r="U23" i="3" s="1"/>
  <c r="S7" i="26"/>
  <c r="S5" i="26"/>
  <c r="L23" i="3" s="1"/>
  <c r="S4" i="26"/>
  <c r="I23" i="3" s="1"/>
  <c r="S3" i="26"/>
  <c r="S17" i="25"/>
  <c r="AP24" i="3" s="1"/>
  <c r="S16" i="25"/>
  <c r="AM24" i="3" s="1"/>
  <c r="S15" i="25"/>
  <c r="AG24" i="3" s="1"/>
  <c r="S13" i="25"/>
  <c r="S12" i="25"/>
  <c r="AA24" i="3" s="1"/>
  <c r="S11" i="25"/>
  <c r="X24" i="3" s="1"/>
  <c r="S8" i="25"/>
  <c r="U24" i="3" s="1"/>
  <c r="S7" i="25"/>
  <c r="S5" i="25"/>
  <c r="L24" i="3" s="1"/>
  <c r="S4" i="25"/>
  <c r="I24" i="3" s="1"/>
  <c r="S3" i="25"/>
  <c r="S17" i="27"/>
  <c r="S16" i="27"/>
  <c r="AM25" i="3" s="1"/>
  <c r="S15" i="27"/>
  <c r="AG25" i="3" s="1"/>
  <c r="S13" i="27"/>
  <c r="S12" i="27"/>
  <c r="S11" i="27"/>
  <c r="S8" i="27"/>
  <c r="U25" i="3" s="1"/>
  <c r="S7" i="27"/>
  <c r="R25" i="3" s="1"/>
  <c r="S5" i="27"/>
  <c r="S4" i="27"/>
  <c r="I25" i="3" s="1"/>
  <c r="S3" i="27"/>
  <c r="F25" i="3" s="1"/>
  <c r="S17" i="28"/>
  <c r="AP26" i="3" s="1"/>
  <c r="S16" i="28"/>
  <c r="AM26" i="3" s="1"/>
  <c r="S15" i="28"/>
  <c r="S13" i="28"/>
  <c r="AD26" i="3" s="1"/>
  <c r="S12" i="28"/>
  <c r="AA26" i="3" s="1"/>
  <c r="S11" i="28"/>
  <c r="S8" i="28"/>
  <c r="S7" i="28"/>
  <c r="S5" i="28"/>
  <c r="L26" i="3" s="1"/>
  <c r="S4" i="28"/>
  <c r="I26" i="3" s="1"/>
  <c r="S3" i="28"/>
  <c r="S17" i="29"/>
  <c r="AP27" i="3" s="1"/>
  <c r="S16" i="29"/>
  <c r="S15" i="29"/>
  <c r="AG27" i="3" s="1"/>
  <c r="S13" i="29"/>
  <c r="S12" i="29"/>
  <c r="AA27" i="3" s="1"/>
  <c r="S11" i="29"/>
  <c r="S8" i="29"/>
  <c r="S7" i="29"/>
  <c r="S5" i="29"/>
  <c r="L27" i="3" s="1"/>
  <c r="S4" i="29"/>
  <c r="I27" i="3" s="1"/>
  <c r="S3" i="29"/>
  <c r="S17" i="30"/>
  <c r="AP28" i="3" s="1"/>
  <c r="S16" i="30"/>
  <c r="AM28" i="3" s="1"/>
  <c r="S15" i="30"/>
  <c r="AG28" i="3" s="1"/>
  <c r="S13" i="30"/>
  <c r="S12" i="30"/>
  <c r="AA28" i="3" s="1"/>
  <c r="S11" i="30"/>
  <c r="S8" i="30"/>
  <c r="U28" i="3" s="1"/>
  <c r="S7" i="30"/>
  <c r="S5" i="30"/>
  <c r="L28" i="3" s="1"/>
  <c r="S4" i="30"/>
  <c r="I28" i="3" s="1"/>
  <c r="S3" i="30"/>
  <c r="F28" i="3" s="1"/>
  <c r="S17" i="31"/>
  <c r="AP29" i="3" s="1"/>
  <c r="S16" i="31"/>
  <c r="S15" i="31"/>
  <c r="AG29" i="3" s="1"/>
  <c r="S13" i="31"/>
  <c r="AD29" i="3" s="1"/>
  <c r="S12" i="31"/>
  <c r="S11" i="31"/>
  <c r="S8" i="31"/>
  <c r="S7" i="31"/>
  <c r="R29" i="3" s="1"/>
  <c r="S5" i="31"/>
  <c r="L29" i="3" s="1"/>
  <c r="S4" i="31"/>
  <c r="S3" i="31"/>
  <c r="F29" i="3" s="1"/>
  <c r="S17" i="9"/>
  <c r="S16" i="9"/>
  <c r="AM7" i="3" s="1"/>
  <c r="S15" i="9"/>
  <c r="S13" i="9"/>
  <c r="AD7" i="3" s="1"/>
  <c r="S12" i="9"/>
  <c r="S11" i="9"/>
  <c r="X7" i="3" s="1"/>
  <c r="S8" i="9"/>
  <c r="S7" i="9"/>
  <c r="R7" i="3" s="1"/>
  <c r="S5" i="9"/>
  <c r="S4" i="9"/>
  <c r="S3" i="9"/>
  <c r="S18" i="8"/>
  <c r="S17" i="8"/>
  <c r="S16" i="8"/>
  <c r="S14" i="8"/>
  <c r="AD6" i="3" s="1"/>
  <c r="S13" i="8"/>
  <c r="S12" i="8"/>
  <c r="X6" i="3" s="1"/>
  <c r="S9" i="8"/>
  <c r="U6" i="3" s="1"/>
  <c r="S8" i="8"/>
  <c r="S6" i="8"/>
  <c r="S5" i="8"/>
  <c r="I6" i="3" s="1"/>
  <c r="S4" i="8"/>
  <c r="F6" i="3" s="1"/>
  <c r="S9" i="17" l="1"/>
  <c r="O12" i="3"/>
  <c r="S14" i="15"/>
  <c r="S9" i="14"/>
  <c r="O11" i="3"/>
  <c r="S6" i="23"/>
  <c r="S10" i="23" s="1"/>
  <c r="O15" i="3"/>
  <c r="S9" i="29"/>
  <c r="S14" i="11"/>
  <c r="S9" i="30"/>
  <c r="S9" i="31"/>
  <c r="S14" i="31"/>
  <c r="S14" i="28"/>
  <c r="S6" i="21"/>
  <c r="F19" i="3"/>
  <c r="O19" i="3" s="1"/>
  <c r="S14" i="9"/>
  <c r="S14" i="29"/>
  <c r="S9" i="23"/>
  <c r="S9" i="19"/>
  <c r="R17" i="3"/>
  <c r="S9" i="28"/>
  <c r="S9" i="21"/>
  <c r="R19" i="3"/>
  <c r="AJ19" i="3" s="1"/>
  <c r="S14" i="19"/>
  <c r="X17" i="3"/>
  <c r="O13" i="3"/>
  <c r="S14" i="14"/>
  <c r="R11" i="3"/>
  <c r="AJ11" i="3" s="1"/>
  <c r="X13" i="3"/>
  <c r="AJ13" i="3" s="1"/>
  <c r="S14" i="17"/>
  <c r="S9" i="15"/>
  <c r="S14" i="13"/>
  <c r="R12" i="3"/>
  <c r="AJ12" i="3" s="1"/>
  <c r="X12" i="3"/>
  <c r="R15" i="3"/>
  <c r="X15" i="3"/>
  <c r="S6" i="31"/>
  <c r="S10" i="31" s="1"/>
  <c r="I29" i="3"/>
  <c r="X29" i="3"/>
  <c r="AM29" i="3"/>
  <c r="U29" i="3"/>
  <c r="AA29" i="3"/>
  <c r="S14" i="30"/>
  <c r="O28" i="3"/>
  <c r="R28" i="3"/>
  <c r="X28" i="3"/>
  <c r="AD28" i="3"/>
  <c r="R27" i="3"/>
  <c r="X27" i="3"/>
  <c r="AD27" i="3"/>
  <c r="AM27" i="3"/>
  <c r="F27" i="3"/>
  <c r="O27" i="3" s="1"/>
  <c r="U27" i="3"/>
  <c r="F26" i="3"/>
  <c r="O26" i="3" s="1"/>
  <c r="U26" i="3"/>
  <c r="AG26" i="3"/>
  <c r="R26" i="3"/>
  <c r="X26" i="3"/>
  <c r="L25" i="3"/>
  <c r="O25" i="3" s="1"/>
  <c r="AA25" i="3"/>
  <c r="AP25" i="3"/>
  <c r="S14" i="27"/>
  <c r="X25" i="3"/>
  <c r="AD25" i="3"/>
  <c r="S9" i="27"/>
  <c r="S9" i="25"/>
  <c r="S6" i="25"/>
  <c r="R24" i="3"/>
  <c r="AD24" i="3"/>
  <c r="F24" i="3"/>
  <c r="O24" i="3" s="1"/>
  <c r="S9" i="24"/>
  <c r="R22" i="3"/>
  <c r="AD22" i="3"/>
  <c r="S6" i="24"/>
  <c r="F22" i="3"/>
  <c r="O22" i="3" s="1"/>
  <c r="R21" i="3"/>
  <c r="AD21" i="3"/>
  <c r="F21" i="3"/>
  <c r="O21" i="3" s="1"/>
  <c r="U21" i="3"/>
  <c r="AG21" i="3"/>
  <c r="S6" i="22"/>
  <c r="S9" i="22"/>
  <c r="F20" i="3"/>
  <c r="O20" i="3" s="1"/>
  <c r="U20" i="3"/>
  <c r="AG20" i="3"/>
  <c r="R20" i="3"/>
  <c r="I18" i="3"/>
  <c r="O18" i="3" s="1"/>
  <c r="R18" i="3"/>
  <c r="AJ18" i="3" s="1"/>
  <c r="AM18" i="3"/>
  <c r="S14" i="20"/>
  <c r="S14" i="18"/>
  <c r="F16" i="3"/>
  <c r="U16" i="3"/>
  <c r="AG16" i="3"/>
  <c r="I16" i="3"/>
  <c r="R16" i="3"/>
  <c r="X16" i="3"/>
  <c r="AM16" i="3"/>
  <c r="I14" i="3"/>
  <c r="AM14" i="3"/>
  <c r="S14" i="16"/>
  <c r="L14" i="3"/>
  <c r="AA14" i="3"/>
  <c r="AJ14" i="3" s="1"/>
  <c r="AP14" i="3"/>
  <c r="S9" i="16"/>
  <c r="S9" i="10"/>
  <c r="S14" i="10"/>
  <c r="L6" i="3"/>
  <c r="O6" i="3" s="1"/>
  <c r="AA6" i="3"/>
  <c r="AG6" i="3"/>
  <c r="AP6" i="3"/>
  <c r="R6" i="3"/>
  <c r="AM6" i="3"/>
  <c r="S6" i="9"/>
  <c r="F7" i="3"/>
  <c r="L7" i="3"/>
  <c r="U7" i="3"/>
  <c r="AJ7" i="3" s="1"/>
  <c r="AA7" i="3"/>
  <c r="AG7" i="3"/>
  <c r="AP7" i="3"/>
  <c r="I7" i="3"/>
  <c r="S9" i="9"/>
  <c r="S9" i="11"/>
  <c r="L9" i="3"/>
  <c r="O9" i="3" s="1"/>
  <c r="AA9" i="3"/>
  <c r="AP9" i="3"/>
  <c r="R9" i="3"/>
  <c r="X9" i="3"/>
  <c r="L8" i="3"/>
  <c r="O8" i="3" s="1"/>
  <c r="AA8" i="3"/>
  <c r="AP8" i="3"/>
  <c r="R8" i="3"/>
  <c r="X8" i="3"/>
  <c r="AD8" i="3"/>
  <c r="L10" i="3"/>
  <c r="AA10" i="3"/>
  <c r="AP10" i="3"/>
  <c r="S14" i="12"/>
  <c r="I10" i="3"/>
  <c r="X10" i="3"/>
  <c r="AM10" i="3"/>
  <c r="S9" i="12"/>
  <c r="R10" i="3"/>
  <c r="S9" i="26"/>
  <c r="R23" i="3"/>
  <c r="AJ23" i="3" s="1"/>
  <c r="S6" i="26"/>
  <c r="F23" i="3"/>
  <c r="O23" i="3" s="1"/>
  <c r="O29" i="3"/>
  <c r="S18" i="31"/>
  <c r="S6" i="29"/>
  <c r="S6" i="27"/>
  <c r="S10" i="27" s="1"/>
  <c r="S18" i="27" s="1"/>
  <c r="S10" i="26"/>
  <c r="S10" i="24"/>
  <c r="S10" i="21"/>
  <c r="S6" i="20"/>
  <c r="S10" i="20" s="1"/>
  <c r="S18" i="20" s="1"/>
  <c r="S6" i="19"/>
  <c r="S10" i="19" s="1"/>
  <c r="S18" i="19" s="1"/>
  <c r="S6" i="18"/>
  <c r="S10" i="18" s="1"/>
  <c r="S6" i="17"/>
  <c r="S10" i="17" s="1"/>
  <c r="S18" i="17" s="1"/>
  <c r="S6" i="16"/>
  <c r="S10" i="16" s="1"/>
  <c r="S18" i="16" s="1"/>
  <c r="S6" i="15"/>
  <c r="S10" i="15" s="1"/>
  <c r="S18" i="15" s="1"/>
  <c r="S6" i="14"/>
  <c r="S10" i="14" s="1"/>
  <c r="S18" i="14" s="1"/>
  <c r="S6" i="13"/>
  <c r="S10" i="13" s="1"/>
  <c r="S18" i="13" s="1"/>
  <c r="S6" i="12"/>
  <c r="S6" i="11"/>
  <c r="S6" i="10"/>
  <c r="S6" i="30"/>
  <c r="S10" i="30" s="1"/>
  <c r="S18" i="30" s="1"/>
  <c r="S6" i="28"/>
  <c r="S10" i="28" s="1"/>
  <c r="S18" i="28" s="1"/>
  <c r="S10" i="25"/>
  <c r="S14" i="25"/>
  <c r="S14" i="26"/>
  <c r="S14" i="24"/>
  <c r="S14" i="23"/>
  <c r="S14" i="22"/>
  <c r="S14" i="21"/>
  <c r="H40" i="33"/>
  <c r="H38" i="33"/>
  <c r="H35" i="33"/>
  <c r="H29" i="33"/>
  <c r="H23" i="33"/>
  <c r="H21" i="33"/>
  <c r="H17" i="33"/>
  <c r="H11" i="33"/>
  <c r="A1" i="33"/>
  <c r="A1" i="32"/>
  <c r="R17" i="31"/>
  <c r="AR29" i="3" s="1"/>
  <c r="Q17" i="31"/>
  <c r="T17" i="31" s="1"/>
  <c r="AQ29" i="3" s="1"/>
  <c r="R16" i="31"/>
  <c r="AO29" i="3" s="1"/>
  <c r="Q16" i="31"/>
  <c r="T16" i="31" s="1"/>
  <c r="AN29" i="3" s="1"/>
  <c r="R15" i="31"/>
  <c r="AI29" i="3" s="1"/>
  <c r="Q15" i="31"/>
  <c r="T15" i="31" s="1"/>
  <c r="AH29" i="3" s="1"/>
  <c r="R13" i="31"/>
  <c r="AF29" i="3" s="1"/>
  <c r="Q13" i="31"/>
  <c r="T13" i="31" s="1"/>
  <c r="AE29" i="3" s="1"/>
  <c r="R12" i="31"/>
  <c r="AC29" i="3" s="1"/>
  <c r="Q12" i="31"/>
  <c r="R11" i="31"/>
  <c r="Q11" i="31"/>
  <c r="T11" i="31" s="1"/>
  <c r="Y29" i="3" s="1"/>
  <c r="R8" i="31"/>
  <c r="W29" i="3" s="1"/>
  <c r="Q8" i="31"/>
  <c r="T8" i="31" s="1"/>
  <c r="V29" i="3" s="1"/>
  <c r="R7" i="31"/>
  <c r="Q7" i="31"/>
  <c r="T7" i="31" s="1"/>
  <c r="R5" i="31"/>
  <c r="N29" i="3" s="1"/>
  <c r="Q5" i="31"/>
  <c r="T5" i="31" s="1"/>
  <c r="M29" i="3" s="1"/>
  <c r="R4" i="31"/>
  <c r="Q4" i="31"/>
  <c r="T4" i="31" s="1"/>
  <c r="J29" i="3" s="1"/>
  <c r="R3" i="31"/>
  <c r="H29" i="3" s="1"/>
  <c r="Q3" i="31"/>
  <c r="Q6" i="31" s="1"/>
  <c r="A1" i="31"/>
  <c r="C72" i="31" s="1"/>
  <c r="R17" i="30"/>
  <c r="AR28" i="3" s="1"/>
  <c r="Q17" i="30"/>
  <c r="T17" i="30" s="1"/>
  <c r="AQ28" i="3" s="1"/>
  <c r="R16" i="30"/>
  <c r="AO28" i="3" s="1"/>
  <c r="Q16" i="30"/>
  <c r="T16" i="30" s="1"/>
  <c r="AN28" i="3" s="1"/>
  <c r="R15" i="30"/>
  <c r="AI28" i="3" s="1"/>
  <c r="Q15" i="30"/>
  <c r="T15" i="30" s="1"/>
  <c r="AH28" i="3" s="1"/>
  <c r="R13" i="30"/>
  <c r="AF28" i="3" s="1"/>
  <c r="Q13" i="30"/>
  <c r="T13" i="30" s="1"/>
  <c r="AE28" i="3" s="1"/>
  <c r="R12" i="30"/>
  <c r="AC28" i="3" s="1"/>
  <c r="Q12" i="30"/>
  <c r="T12" i="30" s="1"/>
  <c r="AB28" i="3" s="1"/>
  <c r="R11" i="30"/>
  <c r="Q11" i="30"/>
  <c r="T11" i="30" s="1"/>
  <c r="R8" i="30"/>
  <c r="W28" i="3" s="1"/>
  <c r="Q8" i="30"/>
  <c r="T8" i="30" s="1"/>
  <c r="V28" i="3" s="1"/>
  <c r="R7" i="30"/>
  <c r="Q7" i="30"/>
  <c r="R5" i="30"/>
  <c r="N28" i="3" s="1"/>
  <c r="Q5" i="30"/>
  <c r="T5" i="30" s="1"/>
  <c r="M28" i="3" s="1"/>
  <c r="R4" i="30"/>
  <c r="Q4" i="30"/>
  <c r="R3" i="30"/>
  <c r="H28" i="3" s="1"/>
  <c r="Q3" i="30"/>
  <c r="T3" i="30" s="1"/>
  <c r="A1" i="30"/>
  <c r="C71" i="30" s="1"/>
  <c r="R17" i="29"/>
  <c r="AR27" i="3" s="1"/>
  <c r="Q17" i="29"/>
  <c r="T17" i="29" s="1"/>
  <c r="AQ27" i="3" s="1"/>
  <c r="R16" i="29"/>
  <c r="AO27" i="3" s="1"/>
  <c r="Q16" i="29"/>
  <c r="T16" i="29" s="1"/>
  <c r="AN27" i="3" s="1"/>
  <c r="R15" i="29"/>
  <c r="AI27" i="3" s="1"/>
  <c r="Q15" i="29"/>
  <c r="T15" i="29" s="1"/>
  <c r="AH27" i="3" s="1"/>
  <c r="R13" i="29"/>
  <c r="AF27" i="3" s="1"/>
  <c r="Q13" i="29"/>
  <c r="T13" i="29" s="1"/>
  <c r="AE27" i="3" s="1"/>
  <c r="R12" i="29"/>
  <c r="Q12" i="29"/>
  <c r="T12" i="29" s="1"/>
  <c r="AB27" i="3" s="1"/>
  <c r="R11" i="29"/>
  <c r="Z27" i="3" s="1"/>
  <c r="Q11" i="29"/>
  <c r="R8" i="29"/>
  <c r="W27" i="3" s="1"/>
  <c r="Q8" i="29"/>
  <c r="T8" i="29" s="1"/>
  <c r="V27" i="3" s="1"/>
  <c r="R7" i="29"/>
  <c r="Q7" i="29"/>
  <c r="R5" i="29"/>
  <c r="N27" i="3" s="1"/>
  <c r="Q5" i="29"/>
  <c r="T5" i="29" s="1"/>
  <c r="M27" i="3" s="1"/>
  <c r="R4" i="29"/>
  <c r="K27" i="3" s="1"/>
  <c r="Q4" i="29"/>
  <c r="R3" i="29"/>
  <c r="Q3" i="29"/>
  <c r="T3" i="29" s="1"/>
  <c r="G27" i="3" s="1"/>
  <c r="A1" i="29"/>
  <c r="C51" i="29" s="1"/>
  <c r="R17" i="28"/>
  <c r="AR26" i="3" s="1"/>
  <c r="Q17" i="28"/>
  <c r="T17" i="28" s="1"/>
  <c r="AQ26" i="3" s="1"/>
  <c r="R16" i="28"/>
  <c r="AO26" i="3" s="1"/>
  <c r="Q16" i="28"/>
  <c r="T16" i="28" s="1"/>
  <c r="AN26" i="3" s="1"/>
  <c r="R15" i="28"/>
  <c r="AI26" i="3" s="1"/>
  <c r="Q15" i="28"/>
  <c r="T15" i="28" s="1"/>
  <c r="AH26" i="3" s="1"/>
  <c r="R13" i="28"/>
  <c r="AF26" i="3" s="1"/>
  <c r="Q13" i="28"/>
  <c r="T13" i="28" s="1"/>
  <c r="AE26" i="3" s="1"/>
  <c r="R12" i="28"/>
  <c r="Q12" i="28"/>
  <c r="R11" i="28"/>
  <c r="Z26" i="3" s="1"/>
  <c r="Q11" i="28"/>
  <c r="T11" i="28" s="1"/>
  <c r="R8" i="28"/>
  <c r="W26" i="3" s="1"/>
  <c r="Q8" i="28"/>
  <c r="T8" i="28" s="1"/>
  <c r="V26" i="3" s="1"/>
  <c r="R7" i="28"/>
  <c r="Q7" i="28"/>
  <c r="R5" i="28"/>
  <c r="N26" i="3" s="1"/>
  <c r="Q5" i="28"/>
  <c r="T5" i="28" s="1"/>
  <c r="M26" i="3" s="1"/>
  <c r="R4" i="28"/>
  <c r="K26" i="3" s="1"/>
  <c r="Q4" i="28"/>
  <c r="T4" i="28" s="1"/>
  <c r="J26" i="3" s="1"/>
  <c r="R3" i="28"/>
  <c r="Q3" i="28"/>
  <c r="A1" i="28"/>
  <c r="C46" i="28" s="1"/>
  <c r="G54" i="27"/>
  <c r="R17" i="27"/>
  <c r="AR25" i="3" s="1"/>
  <c r="Q17" i="27"/>
  <c r="T17" i="27" s="1"/>
  <c r="AQ25" i="3" s="1"/>
  <c r="R16" i="27"/>
  <c r="AO25" i="3" s="1"/>
  <c r="Q16" i="27"/>
  <c r="T16" i="27" s="1"/>
  <c r="AN25" i="3" s="1"/>
  <c r="R15" i="27"/>
  <c r="AI25" i="3" s="1"/>
  <c r="Q15" i="27"/>
  <c r="T15" i="27" s="1"/>
  <c r="AH25" i="3" s="1"/>
  <c r="R13" i="27"/>
  <c r="AF25" i="3" s="1"/>
  <c r="Q13" i="27"/>
  <c r="T13" i="27" s="1"/>
  <c r="AE25" i="3" s="1"/>
  <c r="R12" i="27"/>
  <c r="AC25" i="3" s="1"/>
  <c r="Q12" i="27"/>
  <c r="T12" i="27" s="1"/>
  <c r="AB25" i="3" s="1"/>
  <c r="R11" i="27"/>
  <c r="Q11" i="27"/>
  <c r="R8" i="27"/>
  <c r="W25" i="3" s="1"/>
  <c r="Q8" i="27"/>
  <c r="T8" i="27" s="1"/>
  <c r="V25" i="3" s="1"/>
  <c r="R7" i="27"/>
  <c r="Q7" i="27"/>
  <c r="R5" i="27"/>
  <c r="N25" i="3" s="1"/>
  <c r="Q5" i="27"/>
  <c r="T5" i="27" s="1"/>
  <c r="M25" i="3" s="1"/>
  <c r="R4" i="27"/>
  <c r="Q4" i="27"/>
  <c r="T4" i="27" s="1"/>
  <c r="J25" i="3" s="1"/>
  <c r="R3" i="27"/>
  <c r="H25" i="3" s="1"/>
  <c r="Q3" i="27"/>
  <c r="T3" i="27" s="1"/>
  <c r="A1" i="27"/>
  <c r="C54" i="27" s="1"/>
  <c r="R17" i="25"/>
  <c r="AR24" i="3" s="1"/>
  <c r="Q17" i="25"/>
  <c r="T17" i="25" s="1"/>
  <c r="AQ24" i="3" s="1"/>
  <c r="R16" i="25"/>
  <c r="AO24" i="3" s="1"/>
  <c r="Q16" i="25"/>
  <c r="T16" i="25" s="1"/>
  <c r="AN24" i="3" s="1"/>
  <c r="R15" i="25"/>
  <c r="AI24" i="3" s="1"/>
  <c r="Q15" i="25"/>
  <c r="T15" i="25" s="1"/>
  <c r="AH24" i="3" s="1"/>
  <c r="R13" i="25"/>
  <c r="AF24" i="3" s="1"/>
  <c r="Q13" i="25"/>
  <c r="T13" i="25" s="1"/>
  <c r="AE24" i="3" s="1"/>
  <c r="R12" i="25"/>
  <c r="Q12" i="25"/>
  <c r="T12" i="25" s="1"/>
  <c r="AB24" i="3" s="1"/>
  <c r="R11" i="25"/>
  <c r="Z24" i="3" s="1"/>
  <c r="Q11" i="25"/>
  <c r="R8" i="25"/>
  <c r="W24" i="3" s="1"/>
  <c r="Q8" i="25"/>
  <c r="T8" i="25" s="1"/>
  <c r="V24" i="3" s="1"/>
  <c r="R7" i="25"/>
  <c r="Q7" i="25"/>
  <c r="T7" i="25" s="1"/>
  <c r="R5" i="25"/>
  <c r="N24" i="3" s="1"/>
  <c r="Q5" i="25"/>
  <c r="T5" i="25" s="1"/>
  <c r="M24" i="3" s="1"/>
  <c r="R4" i="25"/>
  <c r="K24" i="3" s="1"/>
  <c r="Q4" i="25"/>
  <c r="T4" i="25" s="1"/>
  <c r="J24" i="3" s="1"/>
  <c r="R3" i="25"/>
  <c r="Q3" i="25"/>
  <c r="T3" i="25" s="1"/>
  <c r="A1" i="25"/>
  <c r="C30" i="25" s="1"/>
  <c r="G36" i="26"/>
  <c r="R17" i="26"/>
  <c r="AR23" i="3" s="1"/>
  <c r="Q17" i="26"/>
  <c r="T17" i="26" s="1"/>
  <c r="AQ23" i="3" s="1"/>
  <c r="R16" i="26"/>
  <c r="AO23" i="3" s="1"/>
  <c r="Q16" i="26"/>
  <c r="T16" i="26" s="1"/>
  <c r="AN23" i="3" s="1"/>
  <c r="R15" i="26"/>
  <c r="AI23" i="3" s="1"/>
  <c r="Q15" i="26"/>
  <c r="T15" i="26" s="1"/>
  <c r="AH23" i="3" s="1"/>
  <c r="R13" i="26"/>
  <c r="AF23" i="3" s="1"/>
  <c r="Q13" i="26"/>
  <c r="T13" i="26" s="1"/>
  <c r="AE23" i="3" s="1"/>
  <c r="R12" i="26"/>
  <c r="Q12" i="26"/>
  <c r="R11" i="26"/>
  <c r="Z23" i="3" s="1"/>
  <c r="Q11" i="26"/>
  <c r="T11" i="26" s="1"/>
  <c r="R8" i="26"/>
  <c r="W23" i="3" s="1"/>
  <c r="Q8" i="26"/>
  <c r="T8" i="26" s="1"/>
  <c r="V23" i="3" s="1"/>
  <c r="R7" i="26"/>
  <c r="Q7" i="26"/>
  <c r="R5" i="26"/>
  <c r="N23" i="3" s="1"/>
  <c r="Q5" i="26"/>
  <c r="T5" i="26" s="1"/>
  <c r="M23" i="3" s="1"/>
  <c r="R4" i="26"/>
  <c r="K23" i="3" s="1"/>
  <c r="Q4" i="26"/>
  <c r="T4" i="26" s="1"/>
  <c r="J23" i="3" s="1"/>
  <c r="R3" i="26"/>
  <c r="Q3" i="26"/>
  <c r="A1" i="26"/>
  <c r="C36" i="26" s="1"/>
  <c r="G53" i="24"/>
  <c r="R17" i="24"/>
  <c r="AR22" i="3" s="1"/>
  <c r="Q17" i="24"/>
  <c r="T17" i="24" s="1"/>
  <c r="AQ22" i="3" s="1"/>
  <c r="R16" i="24"/>
  <c r="AO22" i="3" s="1"/>
  <c r="Q16" i="24"/>
  <c r="T16" i="24" s="1"/>
  <c r="AN22" i="3" s="1"/>
  <c r="R15" i="24"/>
  <c r="AI22" i="3" s="1"/>
  <c r="Q15" i="24"/>
  <c r="T15" i="24" s="1"/>
  <c r="AH22" i="3" s="1"/>
  <c r="R13" i="24"/>
  <c r="AF22" i="3" s="1"/>
  <c r="Q13" i="24"/>
  <c r="T13" i="24" s="1"/>
  <c r="AE22" i="3" s="1"/>
  <c r="R12" i="24"/>
  <c r="AC22" i="3" s="1"/>
  <c r="Q12" i="24"/>
  <c r="R11" i="24"/>
  <c r="Q11" i="24"/>
  <c r="T11" i="24" s="1"/>
  <c r="R8" i="24"/>
  <c r="W22" i="3" s="1"/>
  <c r="Q8" i="24"/>
  <c r="T8" i="24" s="1"/>
  <c r="V22" i="3" s="1"/>
  <c r="R7" i="24"/>
  <c r="Q7" i="24"/>
  <c r="T7" i="24" s="1"/>
  <c r="R5" i="24"/>
  <c r="N22" i="3" s="1"/>
  <c r="Q5" i="24"/>
  <c r="T5" i="24" s="1"/>
  <c r="M22" i="3" s="1"/>
  <c r="R4" i="24"/>
  <c r="Q4" i="24"/>
  <c r="T4" i="24" s="1"/>
  <c r="J22" i="3" s="1"/>
  <c r="R3" i="24"/>
  <c r="H22" i="3" s="1"/>
  <c r="Q3" i="24"/>
  <c r="A1" i="24"/>
  <c r="C53" i="24" s="1"/>
  <c r="G41" i="23"/>
  <c r="R17" i="23"/>
  <c r="AR21" i="3" s="1"/>
  <c r="Q17" i="23"/>
  <c r="T17" i="23" s="1"/>
  <c r="AQ21" i="3" s="1"/>
  <c r="R16" i="23"/>
  <c r="AO21" i="3" s="1"/>
  <c r="Q16" i="23"/>
  <c r="T16" i="23" s="1"/>
  <c r="AN21" i="3" s="1"/>
  <c r="R15" i="23"/>
  <c r="AI21" i="3" s="1"/>
  <c r="Q15" i="23"/>
  <c r="T15" i="23" s="1"/>
  <c r="AH21" i="3" s="1"/>
  <c r="R13" i="23"/>
  <c r="AF21" i="3" s="1"/>
  <c r="Q13" i="23"/>
  <c r="T13" i="23" s="1"/>
  <c r="AE21" i="3" s="1"/>
  <c r="R12" i="23"/>
  <c r="AC21" i="3" s="1"/>
  <c r="Q12" i="23"/>
  <c r="T12" i="23" s="1"/>
  <c r="AB21" i="3" s="1"/>
  <c r="R11" i="23"/>
  <c r="Q11" i="23"/>
  <c r="R8" i="23"/>
  <c r="W21" i="3" s="1"/>
  <c r="Q8" i="23"/>
  <c r="T8" i="23" s="1"/>
  <c r="V21" i="3" s="1"/>
  <c r="R7" i="23"/>
  <c r="Q7" i="23"/>
  <c r="R5" i="23"/>
  <c r="N21" i="3" s="1"/>
  <c r="Q5" i="23"/>
  <c r="T5" i="23" s="1"/>
  <c r="M21" i="3" s="1"/>
  <c r="R4" i="23"/>
  <c r="Q4" i="23"/>
  <c r="R3" i="23"/>
  <c r="H21" i="3" s="1"/>
  <c r="Q3" i="23"/>
  <c r="T3" i="23" s="1"/>
  <c r="A1" i="23"/>
  <c r="C41" i="23" s="1"/>
  <c r="G63" i="22"/>
  <c r="R17" i="22"/>
  <c r="AR20" i="3" s="1"/>
  <c r="Q17" i="22"/>
  <c r="T17" i="22" s="1"/>
  <c r="AQ20" i="3" s="1"/>
  <c r="R16" i="22"/>
  <c r="AO20" i="3" s="1"/>
  <c r="Q16" i="22"/>
  <c r="T16" i="22" s="1"/>
  <c r="AN20" i="3" s="1"/>
  <c r="R15" i="22"/>
  <c r="AI20" i="3" s="1"/>
  <c r="Q15" i="22"/>
  <c r="T15" i="22" s="1"/>
  <c r="AH20" i="3" s="1"/>
  <c r="R13" i="22"/>
  <c r="AF20" i="3" s="1"/>
  <c r="Q13" i="22"/>
  <c r="T13" i="22" s="1"/>
  <c r="AE20" i="3" s="1"/>
  <c r="R12" i="22"/>
  <c r="Q12" i="22"/>
  <c r="T12" i="22" s="1"/>
  <c r="AB20" i="3" s="1"/>
  <c r="R11" i="22"/>
  <c r="Z20" i="3" s="1"/>
  <c r="Q11" i="22"/>
  <c r="T11" i="22" s="1"/>
  <c r="R8" i="22"/>
  <c r="W20" i="3" s="1"/>
  <c r="Q8" i="22"/>
  <c r="T8" i="22" s="1"/>
  <c r="V20" i="3" s="1"/>
  <c r="R7" i="22"/>
  <c r="Q7" i="22"/>
  <c r="R5" i="22"/>
  <c r="N20" i="3" s="1"/>
  <c r="Q5" i="22"/>
  <c r="T5" i="22" s="1"/>
  <c r="M20" i="3" s="1"/>
  <c r="R4" i="22"/>
  <c r="K20" i="3" s="1"/>
  <c r="Q4" i="22"/>
  <c r="T4" i="22" s="1"/>
  <c r="J20" i="3" s="1"/>
  <c r="R3" i="22"/>
  <c r="Q3" i="22"/>
  <c r="T3" i="22" s="1"/>
  <c r="A1" i="22"/>
  <c r="C63" i="22" s="1"/>
  <c r="G27" i="21"/>
  <c r="R17" i="21"/>
  <c r="AR19" i="3" s="1"/>
  <c r="Q17" i="21"/>
  <c r="T17" i="21" s="1"/>
  <c r="AQ19" i="3" s="1"/>
  <c r="R16" i="21"/>
  <c r="AO19" i="3" s="1"/>
  <c r="Q16" i="21"/>
  <c r="T16" i="21" s="1"/>
  <c r="AN19" i="3" s="1"/>
  <c r="R15" i="21"/>
  <c r="AI19" i="3" s="1"/>
  <c r="Q15" i="21"/>
  <c r="T15" i="21" s="1"/>
  <c r="AH19" i="3" s="1"/>
  <c r="R13" i="21"/>
  <c r="AF19" i="3" s="1"/>
  <c r="Q13" i="21"/>
  <c r="T13" i="21" s="1"/>
  <c r="AE19" i="3" s="1"/>
  <c r="R12" i="21"/>
  <c r="Q12" i="21"/>
  <c r="R11" i="21"/>
  <c r="Z19" i="3" s="1"/>
  <c r="Q11" i="21"/>
  <c r="T11" i="21" s="1"/>
  <c r="R8" i="21"/>
  <c r="W19" i="3" s="1"/>
  <c r="Q8" i="21"/>
  <c r="T8" i="21" s="1"/>
  <c r="V19" i="3" s="1"/>
  <c r="R7" i="21"/>
  <c r="Q7" i="21"/>
  <c r="R5" i="21"/>
  <c r="N19" i="3" s="1"/>
  <c r="Q5" i="21"/>
  <c r="T5" i="21" s="1"/>
  <c r="M19" i="3" s="1"/>
  <c r="R4" i="21"/>
  <c r="K19" i="3" s="1"/>
  <c r="Q4" i="21"/>
  <c r="T4" i="21" s="1"/>
  <c r="J19" i="3" s="1"/>
  <c r="R3" i="21"/>
  <c r="Q3" i="21"/>
  <c r="A1" i="21"/>
  <c r="C27" i="21" s="1"/>
  <c r="G68" i="20"/>
  <c r="R17" i="20"/>
  <c r="AR18" i="3" s="1"/>
  <c r="Q17" i="20"/>
  <c r="T17" i="20" s="1"/>
  <c r="AQ18" i="3" s="1"/>
  <c r="R16" i="20"/>
  <c r="AO18" i="3" s="1"/>
  <c r="Q16" i="20"/>
  <c r="T16" i="20" s="1"/>
  <c r="AN18" i="3" s="1"/>
  <c r="R15" i="20"/>
  <c r="AI18" i="3" s="1"/>
  <c r="Q15" i="20"/>
  <c r="T15" i="20" s="1"/>
  <c r="AH18" i="3" s="1"/>
  <c r="R13" i="20"/>
  <c r="AF18" i="3" s="1"/>
  <c r="Q13" i="20"/>
  <c r="T13" i="20" s="1"/>
  <c r="AE18" i="3" s="1"/>
  <c r="R12" i="20"/>
  <c r="AC18" i="3" s="1"/>
  <c r="Q12" i="20"/>
  <c r="Q14" i="20" s="1"/>
  <c r="R11" i="20"/>
  <c r="Q11" i="20"/>
  <c r="T11" i="20" s="1"/>
  <c r="R8" i="20"/>
  <c r="W18" i="3" s="1"/>
  <c r="Q8" i="20"/>
  <c r="T8" i="20" s="1"/>
  <c r="V18" i="3" s="1"/>
  <c r="R7" i="20"/>
  <c r="Q7" i="20"/>
  <c r="T7" i="20" s="1"/>
  <c r="R5" i="20"/>
  <c r="N18" i="3" s="1"/>
  <c r="Q5" i="20"/>
  <c r="T5" i="20" s="1"/>
  <c r="M18" i="3" s="1"/>
  <c r="R4" i="20"/>
  <c r="Q4" i="20"/>
  <c r="T4" i="20" s="1"/>
  <c r="J18" i="3" s="1"/>
  <c r="R3" i="20"/>
  <c r="H18" i="3" s="1"/>
  <c r="Q3" i="20"/>
  <c r="A1" i="20"/>
  <c r="C68" i="20" s="1"/>
  <c r="G54" i="19"/>
  <c r="R17" i="19"/>
  <c r="AR17" i="3" s="1"/>
  <c r="Q17" i="19"/>
  <c r="T17" i="19" s="1"/>
  <c r="AQ17" i="3" s="1"/>
  <c r="R16" i="19"/>
  <c r="AO17" i="3" s="1"/>
  <c r="Q16" i="19"/>
  <c r="T16" i="19" s="1"/>
  <c r="AN17" i="3" s="1"/>
  <c r="R15" i="19"/>
  <c r="AI17" i="3" s="1"/>
  <c r="Q15" i="19"/>
  <c r="T15" i="19" s="1"/>
  <c r="AH17" i="3" s="1"/>
  <c r="R13" i="19"/>
  <c r="AF17" i="3" s="1"/>
  <c r="Q13" i="19"/>
  <c r="T13" i="19" s="1"/>
  <c r="AE17" i="3" s="1"/>
  <c r="R12" i="19"/>
  <c r="AC17" i="3" s="1"/>
  <c r="Q12" i="19"/>
  <c r="T12" i="19" s="1"/>
  <c r="AB17" i="3" s="1"/>
  <c r="R11" i="19"/>
  <c r="Q11" i="19"/>
  <c r="R8" i="19"/>
  <c r="W17" i="3" s="1"/>
  <c r="Q8" i="19"/>
  <c r="T8" i="19" s="1"/>
  <c r="V17" i="3" s="1"/>
  <c r="R7" i="19"/>
  <c r="Q7" i="19"/>
  <c r="R5" i="19"/>
  <c r="N17" i="3" s="1"/>
  <c r="Q5" i="19"/>
  <c r="T5" i="19" s="1"/>
  <c r="M17" i="3" s="1"/>
  <c r="R4" i="19"/>
  <c r="Q4" i="19"/>
  <c r="R3" i="19"/>
  <c r="H17" i="3" s="1"/>
  <c r="Q3" i="19"/>
  <c r="T3" i="19" s="1"/>
  <c r="A1" i="19"/>
  <c r="C54" i="19" s="1"/>
  <c r="G56" i="18"/>
  <c r="R17" i="18"/>
  <c r="AR16" i="3" s="1"/>
  <c r="Q17" i="18"/>
  <c r="T17" i="18" s="1"/>
  <c r="AQ16" i="3" s="1"/>
  <c r="R16" i="18"/>
  <c r="AO16" i="3" s="1"/>
  <c r="Q16" i="18"/>
  <c r="T16" i="18" s="1"/>
  <c r="AN16" i="3" s="1"/>
  <c r="R15" i="18"/>
  <c r="AI16" i="3" s="1"/>
  <c r="Q15" i="18"/>
  <c r="T15" i="18" s="1"/>
  <c r="AH16" i="3" s="1"/>
  <c r="R13" i="18"/>
  <c r="AF16" i="3" s="1"/>
  <c r="Q13" i="18"/>
  <c r="T13" i="18" s="1"/>
  <c r="AE16" i="3" s="1"/>
  <c r="R12" i="18"/>
  <c r="Q12" i="18"/>
  <c r="T12" i="18" s="1"/>
  <c r="AB16" i="3" s="1"/>
  <c r="R11" i="18"/>
  <c r="Z16" i="3" s="1"/>
  <c r="Q11" i="18"/>
  <c r="T11" i="18" s="1"/>
  <c r="R8" i="18"/>
  <c r="W16" i="3" s="1"/>
  <c r="Q8" i="18"/>
  <c r="T8" i="18" s="1"/>
  <c r="V16" i="3" s="1"/>
  <c r="R7" i="18"/>
  <c r="Q7" i="18"/>
  <c r="R5" i="18"/>
  <c r="N16" i="3" s="1"/>
  <c r="Q5" i="18"/>
  <c r="T5" i="18" s="1"/>
  <c r="M16" i="3" s="1"/>
  <c r="R4" i="18"/>
  <c r="K16" i="3" s="1"/>
  <c r="Q4" i="18"/>
  <c r="T4" i="18" s="1"/>
  <c r="J16" i="3" s="1"/>
  <c r="R3" i="18"/>
  <c r="Q3" i="18"/>
  <c r="T3" i="18" s="1"/>
  <c r="G16" i="3" s="1"/>
  <c r="A1" i="18"/>
  <c r="C56" i="18" s="1"/>
  <c r="G38" i="17"/>
  <c r="R17" i="17"/>
  <c r="AR15" i="3" s="1"/>
  <c r="Q17" i="17"/>
  <c r="T17" i="17" s="1"/>
  <c r="AQ15" i="3" s="1"/>
  <c r="R16" i="17"/>
  <c r="AO15" i="3" s="1"/>
  <c r="Q16" i="17"/>
  <c r="T16" i="17" s="1"/>
  <c r="AN15" i="3" s="1"/>
  <c r="R15" i="17"/>
  <c r="AI15" i="3" s="1"/>
  <c r="Q15" i="17"/>
  <c r="T15" i="17" s="1"/>
  <c r="AH15" i="3" s="1"/>
  <c r="R13" i="17"/>
  <c r="AF15" i="3" s="1"/>
  <c r="Q13" i="17"/>
  <c r="T13" i="17" s="1"/>
  <c r="AE15" i="3" s="1"/>
  <c r="R12" i="17"/>
  <c r="Q12" i="17"/>
  <c r="R11" i="17"/>
  <c r="Z15" i="3" s="1"/>
  <c r="Q11" i="17"/>
  <c r="T11" i="17" s="1"/>
  <c r="R8" i="17"/>
  <c r="W15" i="3" s="1"/>
  <c r="Q8" i="17"/>
  <c r="T8" i="17" s="1"/>
  <c r="V15" i="3" s="1"/>
  <c r="R7" i="17"/>
  <c r="Q7" i="17"/>
  <c r="R5" i="17"/>
  <c r="N15" i="3" s="1"/>
  <c r="Q5" i="17"/>
  <c r="T5" i="17" s="1"/>
  <c r="M15" i="3" s="1"/>
  <c r="R4" i="17"/>
  <c r="K15" i="3" s="1"/>
  <c r="Q4" i="17"/>
  <c r="T4" i="17" s="1"/>
  <c r="J15" i="3" s="1"/>
  <c r="R3" i="17"/>
  <c r="Q3" i="17"/>
  <c r="A1" i="17"/>
  <c r="C38" i="17" s="1"/>
  <c r="G29" i="16"/>
  <c r="R17" i="16"/>
  <c r="AR14" i="3" s="1"/>
  <c r="Q17" i="16"/>
  <c r="T17" i="16" s="1"/>
  <c r="AQ14" i="3" s="1"/>
  <c r="R16" i="16"/>
  <c r="AO14" i="3" s="1"/>
  <c r="Q16" i="16"/>
  <c r="T16" i="16" s="1"/>
  <c r="AN14" i="3" s="1"/>
  <c r="R15" i="16"/>
  <c r="AI14" i="3" s="1"/>
  <c r="Q15" i="16"/>
  <c r="T15" i="16" s="1"/>
  <c r="AH14" i="3" s="1"/>
  <c r="R13" i="16"/>
  <c r="AF14" i="3" s="1"/>
  <c r="Q13" i="16"/>
  <c r="T13" i="16" s="1"/>
  <c r="AE14" i="3" s="1"/>
  <c r="R12" i="16"/>
  <c r="AC14" i="3" s="1"/>
  <c r="Q12" i="16"/>
  <c r="Q14" i="16" s="1"/>
  <c r="R11" i="16"/>
  <c r="Q11" i="16"/>
  <c r="T11" i="16" s="1"/>
  <c r="R8" i="16"/>
  <c r="W14" i="3" s="1"/>
  <c r="Q8" i="16"/>
  <c r="T8" i="16" s="1"/>
  <c r="V14" i="3" s="1"/>
  <c r="R7" i="16"/>
  <c r="Q7" i="16"/>
  <c r="R5" i="16"/>
  <c r="N14" i="3" s="1"/>
  <c r="Q5" i="16"/>
  <c r="T5" i="16" s="1"/>
  <c r="M14" i="3" s="1"/>
  <c r="R4" i="16"/>
  <c r="Q4" i="16"/>
  <c r="T4" i="16" s="1"/>
  <c r="J14" i="3" s="1"/>
  <c r="R3" i="16"/>
  <c r="H14" i="3" s="1"/>
  <c r="Q3" i="16"/>
  <c r="A1" i="16"/>
  <c r="C29" i="16" s="1"/>
  <c r="G26" i="15"/>
  <c r="R17" i="15"/>
  <c r="AR13" i="3" s="1"/>
  <c r="Q17" i="15"/>
  <c r="T17" i="15" s="1"/>
  <c r="AQ13" i="3" s="1"/>
  <c r="R16" i="15"/>
  <c r="AO13" i="3" s="1"/>
  <c r="Q16" i="15"/>
  <c r="T16" i="15" s="1"/>
  <c r="AN13" i="3" s="1"/>
  <c r="R15" i="15"/>
  <c r="AI13" i="3" s="1"/>
  <c r="Q15" i="15"/>
  <c r="T15" i="15" s="1"/>
  <c r="AH13" i="3" s="1"/>
  <c r="R13" i="15"/>
  <c r="AF13" i="3" s="1"/>
  <c r="Q13" i="15"/>
  <c r="T13" i="15" s="1"/>
  <c r="AE13" i="3" s="1"/>
  <c r="R12" i="15"/>
  <c r="AC13" i="3" s="1"/>
  <c r="Q12" i="15"/>
  <c r="T12" i="15" s="1"/>
  <c r="AB13" i="3" s="1"/>
  <c r="R11" i="15"/>
  <c r="Q11" i="15"/>
  <c r="R8" i="15"/>
  <c r="W13" i="3" s="1"/>
  <c r="Q8" i="15"/>
  <c r="T8" i="15" s="1"/>
  <c r="V13" i="3" s="1"/>
  <c r="R7" i="15"/>
  <c r="Q7" i="15"/>
  <c r="R5" i="15"/>
  <c r="N13" i="3" s="1"/>
  <c r="Q5" i="15"/>
  <c r="T5" i="15" s="1"/>
  <c r="M13" i="3" s="1"/>
  <c r="R4" i="15"/>
  <c r="Q4" i="15"/>
  <c r="R3" i="15"/>
  <c r="H13" i="3" s="1"/>
  <c r="Q3" i="15"/>
  <c r="T3" i="15" s="1"/>
  <c r="A1" i="15"/>
  <c r="C26" i="15" s="1"/>
  <c r="G34" i="14"/>
  <c r="R17" i="14"/>
  <c r="AR12" i="3" s="1"/>
  <c r="Q17" i="14"/>
  <c r="T17" i="14" s="1"/>
  <c r="AQ12" i="3" s="1"/>
  <c r="R16" i="14"/>
  <c r="AO12" i="3" s="1"/>
  <c r="Q16" i="14"/>
  <c r="T16" i="14" s="1"/>
  <c r="AN12" i="3" s="1"/>
  <c r="R15" i="14"/>
  <c r="AI12" i="3" s="1"/>
  <c r="Q15" i="14"/>
  <c r="T15" i="14" s="1"/>
  <c r="AH12" i="3" s="1"/>
  <c r="R13" i="14"/>
  <c r="AF12" i="3" s="1"/>
  <c r="Q13" i="14"/>
  <c r="T13" i="14" s="1"/>
  <c r="AE12" i="3" s="1"/>
  <c r="R12" i="14"/>
  <c r="Q12" i="14"/>
  <c r="T12" i="14" s="1"/>
  <c r="AB12" i="3" s="1"/>
  <c r="R11" i="14"/>
  <c r="Z12" i="3" s="1"/>
  <c r="Q11" i="14"/>
  <c r="R8" i="14"/>
  <c r="W12" i="3" s="1"/>
  <c r="Q8" i="14"/>
  <c r="T8" i="14" s="1"/>
  <c r="V12" i="3" s="1"/>
  <c r="R7" i="14"/>
  <c r="Q7" i="14"/>
  <c r="R5" i="14"/>
  <c r="N12" i="3" s="1"/>
  <c r="Q5" i="14"/>
  <c r="T5" i="14" s="1"/>
  <c r="M12" i="3" s="1"/>
  <c r="R4" i="14"/>
  <c r="K12" i="3" s="1"/>
  <c r="Q4" i="14"/>
  <c r="R3" i="14"/>
  <c r="Q3" i="14"/>
  <c r="T3" i="14" s="1"/>
  <c r="A1" i="14"/>
  <c r="C34" i="14" s="1"/>
  <c r="G33" i="13"/>
  <c r="R17" i="13"/>
  <c r="AR11" i="3" s="1"/>
  <c r="Q17" i="13"/>
  <c r="T17" i="13" s="1"/>
  <c r="AQ11" i="3" s="1"/>
  <c r="R16" i="13"/>
  <c r="AO11" i="3" s="1"/>
  <c r="Q16" i="13"/>
  <c r="T16" i="13" s="1"/>
  <c r="AN11" i="3" s="1"/>
  <c r="R15" i="13"/>
  <c r="AI11" i="3" s="1"/>
  <c r="Q15" i="13"/>
  <c r="T15" i="13" s="1"/>
  <c r="AH11" i="3" s="1"/>
  <c r="R13" i="13"/>
  <c r="AF11" i="3" s="1"/>
  <c r="Q13" i="13"/>
  <c r="T13" i="13" s="1"/>
  <c r="AE11" i="3" s="1"/>
  <c r="R12" i="13"/>
  <c r="Q12" i="13"/>
  <c r="R11" i="13"/>
  <c r="Z11" i="3" s="1"/>
  <c r="Q11" i="13"/>
  <c r="T11" i="13" s="1"/>
  <c r="R8" i="13"/>
  <c r="W11" i="3" s="1"/>
  <c r="Q8" i="13"/>
  <c r="T8" i="13" s="1"/>
  <c r="V11" i="3" s="1"/>
  <c r="R7" i="13"/>
  <c r="Q7" i="13"/>
  <c r="R5" i="13"/>
  <c r="N11" i="3" s="1"/>
  <c r="Q5" i="13"/>
  <c r="T5" i="13" s="1"/>
  <c r="M11" i="3" s="1"/>
  <c r="R4" i="13"/>
  <c r="K11" i="3" s="1"/>
  <c r="Q4" i="13"/>
  <c r="T4" i="13" s="1"/>
  <c r="J11" i="3" s="1"/>
  <c r="R3" i="13"/>
  <c r="Q3" i="13"/>
  <c r="A1" i="13"/>
  <c r="C33" i="13" s="1"/>
  <c r="G33" i="12"/>
  <c r="R17" i="12"/>
  <c r="AR10" i="3" s="1"/>
  <c r="Q17" i="12"/>
  <c r="T17" i="12" s="1"/>
  <c r="AQ10" i="3" s="1"/>
  <c r="R16" i="12"/>
  <c r="AO10" i="3" s="1"/>
  <c r="Q16" i="12"/>
  <c r="T16" i="12" s="1"/>
  <c r="AN10" i="3" s="1"/>
  <c r="R15" i="12"/>
  <c r="AI10" i="3" s="1"/>
  <c r="Q15" i="12"/>
  <c r="T15" i="12" s="1"/>
  <c r="AH10" i="3" s="1"/>
  <c r="R13" i="12"/>
  <c r="AF10" i="3" s="1"/>
  <c r="Q13" i="12"/>
  <c r="T13" i="12" s="1"/>
  <c r="AE10" i="3" s="1"/>
  <c r="R12" i="12"/>
  <c r="AC10" i="3" s="1"/>
  <c r="Q12" i="12"/>
  <c r="Q14" i="12" s="1"/>
  <c r="R11" i="12"/>
  <c r="Q11" i="12"/>
  <c r="T11" i="12" s="1"/>
  <c r="R8" i="12"/>
  <c r="W10" i="3" s="1"/>
  <c r="Q8" i="12"/>
  <c r="T8" i="12" s="1"/>
  <c r="V10" i="3" s="1"/>
  <c r="R7" i="12"/>
  <c r="Q7" i="12"/>
  <c r="R5" i="12"/>
  <c r="N10" i="3" s="1"/>
  <c r="Q5" i="12"/>
  <c r="T5" i="12" s="1"/>
  <c r="M10" i="3" s="1"/>
  <c r="R4" i="12"/>
  <c r="Q4" i="12"/>
  <c r="T4" i="12" s="1"/>
  <c r="J10" i="3" s="1"/>
  <c r="R3" i="12"/>
  <c r="H10" i="3" s="1"/>
  <c r="Q3" i="12"/>
  <c r="A1" i="12"/>
  <c r="C33" i="12" s="1"/>
  <c r="R17" i="11"/>
  <c r="AR9" i="3" s="1"/>
  <c r="Q17" i="11"/>
  <c r="T17" i="11" s="1"/>
  <c r="AQ9" i="3" s="1"/>
  <c r="R16" i="11"/>
  <c r="AO9" i="3" s="1"/>
  <c r="Q16" i="11"/>
  <c r="T16" i="11" s="1"/>
  <c r="AN9" i="3" s="1"/>
  <c r="R15" i="11"/>
  <c r="AI9" i="3" s="1"/>
  <c r="Q15" i="11"/>
  <c r="T15" i="11" s="1"/>
  <c r="AH9" i="3" s="1"/>
  <c r="R13" i="11"/>
  <c r="AF9" i="3" s="1"/>
  <c r="Q13" i="11"/>
  <c r="T13" i="11" s="1"/>
  <c r="AE9" i="3" s="1"/>
  <c r="R12" i="11"/>
  <c r="AC9" i="3" s="1"/>
  <c r="Q12" i="11"/>
  <c r="T12" i="11" s="1"/>
  <c r="AB9" i="3" s="1"/>
  <c r="R11" i="11"/>
  <c r="Q11" i="11"/>
  <c r="T11" i="11" s="1"/>
  <c r="R8" i="11"/>
  <c r="W9" i="3" s="1"/>
  <c r="Q8" i="11"/>
  <c r="T8" i="11" s="1"/>
  <c r="V9" i="3" s="1"/>
  <c r="R7" i="11"/>
  <c r="Q7" i="11"/>
  <c r="T7" i="11" s="1"/>
  <c r="R5" i="11"/>
  <c r="N9" i="3" s="1"/>
  <c r="Q5" i="11"/>
  <c r="T5" i="11" s="1"/>
  <c r="M9" i="3" s="1"/>
  <c r="R4" i="11"/>
  <c r="Q4" i="11"/>
  <c r="T4" i="11" s="1"/>
  <c r="J9" i="3" s="1"/>
  <c r="R3" i="11"/>
  <c r="H9" i="3" s="1"/>
  <c r="Q3" i="11"/>
  <c r="T3" i="11" s="1"/>
  <c r="A1" i="11"/>
  <c r="C44" i="11" s="1"/>
  <c r="G33" i="10"/>
  <c r="R17" i="10"/>
  <c r="AR8" i="3" s="1"/>
  <c r="Q17" i="10"/>
  <c r="T17" i="10" s="1"/>
  <c r="AQ8" i="3" s="1"/>
  <c r="R16" i="10"/>
  <c r="AO8" i="3" s="1"/>
  <c r="Q16" i="10"/>
  <c r="T16" i="10" s="1"/>
  <c r="AN8" i="3" s="1"/>
  <c r="R15" i="10"/>
  <c r="AI8" i="3" s="1"/>
  <c r="Q15" i="10"/>
  <c r="T15" i="10" s="1"/>
  <c r="AH8" i="3" s="1"/>
  <c r="R13" i="10"/>
  <c r="AF8" i="3" s="1"/>
  <c r="Q13" i="10"/>
  <c r="T13" i="10" s="1"/>
  <c r="AE8" i="3" s="1"/>
  <c r="R12" i="10"/>
  <c r="Q12" i="10"/>
  <c r="T12" i="10" s="1"/>
  <c r="AB8" i="3" s="1"/>
  <c r="R11" i="10"/>
  <c r="Z8" i="3" s="1"/>
  <c r="Q11" i="10"/>
  <c r="T11" i="10" s="1"/>
  <c r="R8" i="10"/>
  <c r="W8" i="3" s="1"/>
  <c r="Q8" i="10"/>
  <c r="T8" i="10" s="1"/>
  <c r="V8" i="3" s="1"/>
  <c r="R7" i="10"/>
  <c r="Q7" i="10"/>
  <c r="T7" i="10" s="1"/>
  <c r="R5" i="10"/>
  <c r="N8" i="3" s="1"/>
  <c r="Q5" i="10"/>
  <c r="T5" i="10" s="1"/>
  <c r="M8" i="3" s="1"/>
  <c r="R4" i="10"/>
  <c r="K8" i="3" s="1"/>
  <c r="Q4" i="10"/>
  <c r="R3" i="10"/>
  <c r="Q3" i="10"/>
  <c r="T3" i="10" s="1"/>
  <c r="A1" i="10"/>
  <c r="C33" i="10" s="1"/>
  <c r="G32" i="9"/>
  <c r="R17" i="9"/>
  <c r="AR7" i="3" s="1"/>
  <c r="Q17" i="9"/>
  <c r="T17" i="9" s="1"/>
  <c r="AQ7" i="3" s="1"/>
  <c r="R16" i="9"/>
  <c r="AO7" i="3" s="1"/>
  <c r="Q16" i="9"/>
  <c r="T16" i="9" s="1"/>
  <c r="AN7" i="3" s="1"/>
  <c r="R15" i="9"/>
  <c r="AI7" i="3" s="1"/>
  <c r="Q15" i="9"/>
  <c r="T15" i="9" s="1"/>
  <c r="AH7" i="3" s="1"/>
  <c r="R13" i="9"/>
  <c r="AF7" i="3" s="1"/>
  <c r="Q13" i="9"/>
  <c r="T13" i="9" s="1"/>
  <c r="AE7" i="3" s="1"/>
  <c r="R12" i="9"/>
  <c r="Q12" i="9"/>
  <c r="R11" i="9"/>
  <c r="Z7" i="3" s="1"/>
  <c r="Q11" i="9"/>
  <c r="T11" i="9" s="1"/>
  <c r="R8" i="9"/>
  <c r="W7" i="3" s="1"/>
  <c r="Q8" i="9"/>
  <c r="T8" i="9" s="1"/>
  <c r="V7" i="3" s="1"/>
  <c r="R7" i="9"/>
  <c r="Q7" i="9"/>
  <c r="T7" i="9" s="1"/>
  <c r="R5" i="9"/>
  <c r="N7" i="3" s="1"/>
  <c r="Q5" i="9"/>
  <c r="T5" i="9" s="1"/>
  <c r="M7" i="3" s="1"/>
  <c r="R4" i="9"/>
  <c r="K7" i="3" s="1"/>
  <c r="Q4" i="9"/>
  <c r="T4" i="9" s="1"/>
  <c r="J7" i="3" s="1"/>
  <c r="R3" i="9"/>
  <c r="Q3" i="9"/>
  <c r="A1" i="9"/>
  <c r="C32" i="9" s="1"/>
  <c r="R18" i="8"/>
  <c r="AR6" i="3" s="1"/>
  <c r="Q18" i="8"/>
  <c r="T18" i="8" s="1"/>
  <c r="AQ6" i="3" s="1"/>
  <c r="R17" i="8"/>
  <c r="AO6" i="3" s="1"/>
  <c r="Q17" i="8"/>
  <c r="T17" i="8" s="1"/>
  <c r="AN6" i="3" s="1"/>
  <c r="R16" i="8"/>
  <c r="AI6" i="3" s="1"/>
  <c r="Q16" i="8"/>
  <c r="T16" i="8" s="1"/>
  <c r="AH6" i="3" s="1"/>
  <c r="R14" i="8"/>
  <c r="AF6" i="3" s="1"/>
  <c r="Q14" i="8"/>
  <c r="T14" i="8" s="1"/>
  <c r="AE6" i="3" s="1"/>
  <c r="R13" i="8"/>
  <c r="AC6" i="3" s="1"/>
  <c r="Q13" i="8"/>
  <c r="R12" i="8"/>
  <c r="Q12" i="8"/>
  <c r="T12" i="8" s="1"/>
  <c r="Y6" i="3" s="1"/>
  <c r="R9" i="8"/>
  <c r="W6" i="3" s="1"/>
  <c r="Q9" i="8"/>
  <c r="T9" i="8" s="1"/>
  <c r="V6" i="3" s="1"/>
  <c r="R8" i="8"/>
  <c r="Q8" i="8"/>
  <c r="T8" i="8" s="1"/>
  <c r="S6" i="3" s="1"/>
  <c r="R6" i="8"/>
  <c r="N6" i="3" s="1"/>
  <c r="Q6" i="8"/>
  <c r="T6" i="8" s="1"/>
  <c r="M6" i="3" s="1"/>
  <c r="R5" i="8"/>
  <c r="Q5" i="8"/>
  <c r="T5" i="8" s="1"/>
  <c r="J6" i="3" s="1"/>
  <c r="R4" i="8"/>
  <c r="H6" i="3" s="1"/>
  <c r="Q4" i="8"/>
  <c r="A2" i="8"/>
  <c r="C50" i="8" s="1"/>
  <c r="A1" i="4"/>
  <c r="BA30" i="3"/>
  <c r="AY30" i="3"/>
  <c r="AX30" i="3"/>
  <c r="AV30" i="3"/>
  <c r="A1" i="3"/>
  <c r="M29" i="2"/>
  <c r="L29" i="2"/>
  <c r="A1" i="2"/>
  <c r="S10" i="12" l="1"/>
  <c r="S18" i="12" s="1"/>
  <c r="Q14" i="24"/>
  <c r="AJ27" i="3"/>
  <c r="Q14" i="9"/>
  <c r="AS18" i="3"/>
  <c r="Q15" i="8"/>
  <c r="Q6" i="12"/>
  <c r="Q6" i="16"/>
  <c r="Q6" i="20"/>
  <c r="Q6" i="24"/>
  <c r="Q14" i="31"/>
  <c r="AJ24" i="3"/>
  <c r="AS24" i="3" s="1"/>
  <c r="E23" i="2" s="1"/>
  <c r="D23" i="2" s="1"/>
  <c r="AS11" i="3"/>
  <c r="E9" i="2" s="1"/>
  <c r="D9" i="2" s="1"/>
  <c r="Q7" i="8"/>
  <c r="Q6" i="9"/>
  <c r="O10" i="3"/>
  <c r="AJ15" i="3"/>
  <c r="AS15" i="3" s="1"/>
  <c r="E13" i="2" s="1"/>
  <c r="D13" i="2" s="1"/>
  <c r="S10" i="22"/>
  <c r="AS23" i="3"/>
  <c r="AR30" i="3"/>
  <c r="Q6" i="28"/>
  <c r="Q14" i="28"/>
  <c r="S10" i="29"/>
  <c r="S18" i="29" s="1"/>
  <c r="S10" i="11"/>
  <c r="S18" i="11" s="1"/>
  <c r="AJ29" i="3"/>
  <c r="AS29" i="3" s="1"/>
  <c r="E28" i="2" s="1"/>
  <c r="D28" i="2" s="1"/>
  <c r="G28" i="3"/>
  <c r="Q6" i="13"/>
  <c r="T3" i="13"/>
  <c r="Q14" i="13"/>
  <c r="T12" i="13"/>
  <c r="AB11" i="3" s="1"/>
  <c r="G12" i="3"/>
  <c r="G13" i="3"/>
  <c r="Q6" i="17"/>
  <c r="T3" i="17"/>
  <c r="Q14" i="17"/>
  <c r="T12" i="17"/>
  <c r="AB15" i="3" s="1"/>
  <c r="G17" i="3"/>
  <c r="Q6" i="21"/>
  <c r="T3" i="21"/>
  <c r="Q14" i="21"/>
  <c r="T12" i="21"/>
  <c r="AB19" i="3" s="1"/>
  <c r="T12" i="24"/>
  <c r="AB22" i="3" s="1"/>
  <c r="T12" i="28"/>
  <c r="AB26" i="3" s="1"/>
  <c r="T12" i="16"/>
  <c r="AB14" i="3" s="1"/>
  <c r="T3" i="12"/>
  <c r="G10" i="3" s="1"/>
  <c r="P10" i="3" s="1"/>
  <c r="S10" i="9"/>
  <c r="S18" i="9" s="1"/>
  <c r="O14" i="3"/>
  <c r="AJ26" i="3"/>
  <c r="AS26" i="3" s="1"/>
  <c r="E25" i="2" s="1"/>
  <c r="D25" i="2" s="1"/>
  <c r="AS13" i="3"/>
  <c r="E11" i="2" s="1"/>
  <c r="D11" i="2" s="1"/>
  <c r="T3" i="28"/>
  <c r="G26" i="3" s="1"/>
  <c r="P26" i="3" s="1"/>
  <c r="AJ17" i="3"/>
  <c r="AS19" i="3"/>
  <c r="E17" i="2" s="1"/>
  <c r="D17" i="2" s="1"/>
  <c r="Q9" i="9"/>
  <c r="Q6" i="10"/>
  <c r="Q9" i="10"/>
  <c r="Q14" i="10"/>
  <c r="Q6" i="11"/>
  <c r="Q9" i="11"/>
  <c r="Q14" i="11"/>
  <c r="Q9" i="12"/>
  <c r="Q9" i="13"/>
  <c r="T7" i="13"/>
  <c r="T14" i="13"/>
  <c r="Y11" i="3"/>
  <c r="Q6" i="14"/>
  <c r="T4" i="14"/>
  <c r="J12" i="3" s="1"/>
  <c r="Q9" i="14"/>
  <c r="T7" i="14"/>
  <c r="Q14" i="14"/>
  <c r="T11" i="14"/>
  <c r="Q6" i="15"/>
  <c r="T4" i="15"/>
  <c r="J13" i="3" s="1"/>
  <c r="Q9" i="15"/>
  <c r="T7" i="15"/>
  <c r="Q14" i="15"/>
  <c r="T11" i="15"/>
  <c r="Q9" i="16"/>
  <c r="Q9" i="17"/>
  <c r="T7" i="17"/>
  <c r="Y15" i="3"/>
  <c r="Q6" i="18"/>
  <c r="Q9" i="18"/>
  <c r="Q14" i="18"/>
  <c r="Q6" i="19"/>
  <c r="T4" i="19"/>
  <c r="J17" i="3" s="1"/>
  <c r="Q9" i="19"/>
  <c r="T7" i="19"/>
  <c r="Q14" i="19"/>
  <c r="T11" i="19"/>
  <c r="Q9" i="20"/>
  <c r="Q9" i="21"/>
  <c r="T7" i="21"/>
  <c r="Y19" i="3"/>
  <c r="Q6" i="22"/>
  <c r="Q9" i="22"/>
  <c r="Q14" i="22"/>
  <c r="Q6" i="23"/>
  <c r="Q9" i="23"/>
  <c r="Q14" i="23"/>
  <c r="Q9" i="24"/>
  <c r="Q6" i="25"/>
  <c r="Q9" i="25"/>
  <c r="Q14" i="25"/>
  <c r="Q6" i="27"/>
  <c r="Q9" i="27"/>
  <c r="Q14" i="27"/>
  <c r="Q9" i="28"/>
  <c r="Q6" i="29"/>
  <c r="Q9" i="29"/>
  <c r="Q14" i="29"/>
  <c r="Q6" i="30"/>
  <c r="Q9" i="30"/>
  <c r="Q14" i="30"/>
  <c r="Q9" i="31"/>
  <c r="T4" i="10"/>
  <c r="J8" i="3" s="1"/>
  <c r="T3" i="16"/>
  <c r="G14" i="3" s="1"/>
  <c r="P14" i="3" s="1"/>
  <c r="T7" i="18"/>
  <c r="T3" i="20"/>
  <c r="T12" i="20"/>
  <c r="AB18" i="3" s="1"/>
  <c r="T11" i="23"/>
  <c r="T14" i="23" s="1"/>
  <c r="T7" i="27"/>
  <c r="T7" i="29"/>
  <c r="S27" i="3" s="1"/>
  <c r="T4" i="29"/>
  <c r="J27" i="3" s="1"/>
  <c r="P27" i="3" s="1"/>
  <c r="T3" i="24"/>
  <c r="G22" i="3" s="1"/>
  <c r="T12" i="9"/>
  <c r="AB7" i="3" s="1"/>
  <c r="T7" i="16"/>
  <c r="T7" i="22"/>
  <c r="T9" i="22" s="1"/>
  <c r="T7" i="23"/>
  <c r="S21" i="3" s="1"/>
  <c r="T4" i="23"/>
  <c r="J21" i="3" s="1"/>
  <c r="T11" i="25"/>
  <c r="T14" i="25" s="1"/>
  <c r="T11" i="27"/>
  <c r="T14" i="27" s="1"/>
  <c r="T7" i="28"/>
  <c r="S26" i="3" s="1"/>
  <c r="T11" i="29"/>
  <c r="Y27" i="3" s="1"/>
  <c r="T7" i="30"/>
  <c r="T4" i="30"/>
  <c r="J28" i="3" s="1"/>
  <c r="T3" i="31"/>
  <c r="G29" i="3" s="1"/>
  <c r="P29" i="3" s="1"/>
  <c r="T12" i="31"/>
  <c r="AB29" i="3" s="1"/>
  <c r="C15" i="3"/>
  <c r="O13" i="2" s="1"/>
  <c r="N13" i="2" s="1"/>
  <c r="T12" i="12"/>
  <c r="AB10" i="3" s="1"/>
  <c r="C11" i="3"/>
  <c r="O9" i="2" s="1"/>
  <c r="N9" i="2" s="1"/>
  <c r="T7" i="12"/>
  <c r="S10" i="3" s="1"/>
  <c r="T3" i="9"/>
  <c r="G7" i="3" s="1"/>
  <c r="P7" i="3" s="1"/>
  <c r="AS12" i="3"/>
  <c r="E10" i="2" s="1"/>
  <c r="D10" i="2" s="1"/>
  <c r="AJ6" i="3"/>
  <c r="AS6" i="3" s="1"/>
  <c r="T4" i="8"/>
  <c r="G6" i="3" s="1"/>
  <c r="P6" i="3" s="1"/>
  <c r="Q10" i="8"/>
  <c r="T13" i="8"/>
  <c r="AB6" i="3" s="1"/>
  <c r="T9" i="31"/>
  <c r="S29" i="3"/>
  <c r="AK29" i="3" s="1"/>
  <c r="T14" i="31"/>
  <c r="AJ28" i="3"/>
  <c r="AS28" i="3" s="1"/>
  <c r="E27" i="2" s="1"/>
  <c r="D27" i="2" s="1"/>
  <c r="T14" i="30"/>
  <c r="Y28" i="3"/>
  <c r="S28" i="3"/>
  <c r="T9" i="30"/>
  <c r="AS27" i="3"/>
  <c r="T14" i="28"/>
  <c r="Y26" i="3"/>
  <c r="AJ25" i="3"/>
  <c r="AS25" i="3" s="1"/>
  <c r="T9" i="27"/>
  <c r="S25" i="3"/>
  <c r="T6" i="27"/>
  <c r="T10" i="27" s="1"/>
  <c r="G25" i="3"/>
  <c r="P25" i="3" s="1"/>
  <c r="T6" i="25"/>
  <c r="G24" i="3"/>
  <c r="P24" i="3" s="1"/>
  <c r="T9" i="25"/>
  <c r="S24" i="3"/>
  <c r="AJ22" i="3"/>
  <c r="AS22" i="3" s="1"/>
  <c r="T9" i="24"/>
  <c r="S22" i="3"/>
  <c r="T14" i="24"/>
  <c r="Y22" i="3"/>
  <c r="P22" i="3"/>
  <c r="T6" i="24"/>
  <c r="AJ21" i="3"/>
  <c r="G21" i="3"/>
  <c r="AJ20" i="3"/>
  <c r="AS20" i="3" s="1"/>
  <c r="T14" i="22"/>
  <c r="Y20" i="3"/>
  <c r="T6" i="22"/>
  <c r="G20" i="3"/>
  <c r="P20" i="3" s="1"/>
  <c r="E16" i="2"/>
  <c r="D16" i="2" s="1"/>
  <c r="C18" i="3"/>
  <c r="O16" i="2" s="1"/>
  <c r="N16" i="2" s="1"/>
  <c r="T6" i="20"/>
  <c r="G18" i="3"/>
  <c r="P18" i="3" s="1"/>
  <c r="Y18" i="3"/>
  <c r="T9" i="20"/>
  <c r="S18" i="3"/>
  <c r="S18" i="18"/>
  <c r="O16" i="3"/>
  <c r="T9" i="18"/>
  <c r="S16" i="3"/>
  <c r="P16" i="3"/>
  <c r="T14" i="18"/>
  <c r="Y16" i="3"/>
  <c r="AJ16" i="3"/>
  <c r="T6" i="18"/>
  <c r="AS14" i="3"/>
  <c r="T14" i="16"/>
  <c r="Y14" i="3"/>
  <c r="T9" i="16"/>
  <c r="S14" i="3"/>
  <c r="T6" i="16"/>
  <c r="AD30" i="3"/>
  <c r="S10" i="10"/>
  <c r="S18" i="10" s="1"/>
  <c r="O7" i="3"/>
  <c r="AS7" i="3" s="1"/>
  <c r="E5" i="2" s="1"/>
  <c r="D5" i="2" s="1"/>
  <c r="T14" i="9"/>
  <c r="Y7" i="3"/>
  <c r="T9" i="9"/>
  <c r="S7" i="3"/>
  <c r="T14" i="11"/>
  <c r="Y9" i="3"/>
  <c r="T9" i="11"/>
  <c r="S9" i="3"/>
  <c r="AJ9" i="3"/>
  <c r="T6" i="11"/>
  <c r="G9" i="3"/>
  <c r="P9" i="3" s="1"/>
  <c r="AJ8" i="3"/>
  <c r="T9" i="10"/>
  <c r="S8" i="3"/>
  <c r="G8" i="3"/>
  <c r="T14" i="10"/>
  <c r="Y8" i="3"/>
  <c r="R9" i="10"/>
  <c r="T8" i="3"/>
  <c r="R14" i="11"/>
  <c r="Z9" i="3"/>
  <c r="R9" i="14"/>
  <c r="T12" i="3"/>
  <c r="R6" i="15"/>
  <c r="K13" i="3"/>
  <c r="Q13" i="3" s="1"/>
  <c r="R9" i="16"/>
  <c r="T14" i="3"/>
  <c r="R9" i="20"/>
  <c r="T18" i="3"/>
  <c r="R9" i="22"/>
  <c r="T20" i="3"/>
  <c r="R9" i="23"/>
  <c r="T21" i="3"/>
  <c r="R6" i="24"/>
  <c r="K22" i="3"/>
  <c r="R14" i="24"/>
  <c r="Z22" i="3"/>
  <c r="R9" i="25"/>
  <c r="T24" i="3"/>
  <c r="R9" i="27"/>
  <c r="T25" i="3"/>
  <c r="R14" i="27"/>
  <c r="Z25" i="3"/>
  <c r="R6" i="30"/>
  <c r="K28" i="3"/>
  <c r="Q28" i="3" s="1"/>
  <c r="R14" i="30"/>
  <c r="Z28" i="3"/>
  <c r="R6" i="31"/>
  <c r="K29" i="3"/>
  <c r="Q29" i="3" s="1"/>
  <c r="R14" i="31"/>
  <c r="Z29" i="3"/>
  <c r="R6" i="11"/>
  <c r="K9" i="3"/>
  <c r="Q9" i="3" s="1"/>
  <c r="R9" i="12"/>
  <c r="T10" i="3"/>
  <c r="R9" i="15"/>
  <c r="T13" i="3"/>
  <c r="R14" i="15"/>
  <c r="Z13" i="3"/>
  <c r="R6" i="16"/>
  <c r="K14" i="3"/>
  <c r="Q14" i="3" s="1"/>
  <c r="R14" i="16"/>
  <c r="Z14" i="3"/>
  <c r="R9" i="17"/>
  <c r="T15" i="3"/>
  <c r="R9" i="18"/>
  <c r="T16" i="3"/>
  <c r="R6" i="19"/>
  <c r="K17" i="3"/>
  <c r="R9" i="19"/>
  <c r="T17" i="3"/>
  <c r="R14" i="19"/>
  <c r="Z17" i="3"/>
  <c r="R6" i="20"/>
  <c r="K18" i="3"/>
  <c r="R14" i="20"/>
  <c r="Z18" i="3"/>
  <c r="R9" i="21"/>
  <c r="T19" i="3"/>
  <c r="R6" i="23"/>
  <c r="K21" i="3"/>
  <c r="Q21" i="3" s="1"/>
  <c r="R14" i="23"/>
  <c r="Z21" i="3"/>
  <c r="R9" i="24"/>
  <c r="T22" i="3"/>
  <c r="AL22" i="3" s="1"/>
  <c r="R6" i="27"/>
  <c r="K25" i="3"/>
  <c r="Q25" i="3" s="1"/>
  <c r="R9" i="28"/>
  <c r="T26" i="3"/>
  <c r="R9" i="29"/>
  <c r="T27" i="3"/>
  <c r="R9" i="30"/>
  <c r="T28" i="3"/>
  <c r="R9" i="31"/>
  <c r="T29" i="3"/>
  <c r="AL29" i="3" s="1"/>
  <c r="R14" i="12"/>
  <c r="Z10" i="3"/>
  <c r="R14" i="10"/>
  <c r="AC8" i="3"/>
  <c r="R14" i="13"/>
  <c r="AC11" i="3"/>
  <c r="R14" i="14"/>
  <c r="AC12" i="3"/>
  <c r="R14" i="17"/>
  <c r="AC15" i="3"/>
  <c r="R14" i="18"/>
  <c r="AC16" i="3"/>
  <c r="R14" i="21"/>
  <c r="AC19" i="3"/>
  <c r="R14" i="22"/>
  <c r="AC20" i="3"/>
  <c r="R14" i="25"/>
  <c r="AC24" i="3"/>
  <c r="R14" i="28"/>
  <c r="AC26" i="3"/>
  <c r="R14" i="29"/>
  <c r="AC27" i="3"/>
  <c r="R9" i="11"/>
  <c r="T9" i="3"/>
  <c r="R6" i="12"/>
  <c r="K10" i="3"/>
  <c r="Q10" i="3" s="1"/>
  <c r="R9" i="13"/>
  <c r="T11" i="3"/>
  <c r="R6" i="10"/>
  <c r="H8" i="3"/>
  <c r="Q8" i="3" s="1"/>
  <c r="R6" i="13"/>
  <c r="H11" i="3"/>
  <c r="Q11" i="3" s="1"/>
  <c r="R6" i="14"/>
  <c r="H12" i="3"/>
  <c r="Q12" i="3" s="1"/>
  <c r="R6" i="17"/>
  <c r="H15" i="3"/>
  <c r="Q15" i="3" s="1"/>
  <c r="R6" i="18"/>
  <c r="H16" i="3"/>
  <c r="Q16" i="3" s="1"/>
  <c r="Q17" i="3"/>
  <c r="Q18" i="3"/>
  <c r="R6" i="21"/>
  <c r="H19" i="3"/>
  <c r="Q19" i="3" s="1"/>
  <c r="R6" i="22"/>
  <c r="H20" i="3"/>
  <c r="Q20" i="3" s="1"/>
  <c r="Q22" i="3"/>
  <c r="R6" i="25"/>
  <c r="H24" i="3"/>
  <c r="Q24" i="3" s="1"/>
  <c r="R6" i="28"/>
  <c r="H26" i="3"/>
  <c r="Q26" i="3" s="1"/>
  <c r="R6" i="29"/>
  <c r="H27" i="3"/>
  <c r="Q27" i="3" s="1"/>
  <c r="R14" i="9"/>
  <c r="AC7" i="3"/>
  <c r="R9" i="9"/>
  <c r="T7" i="3"/>
  <c r="R6" i="9"/>
  <c r="H7" i="3"/>
  <c r="Q7" i="3" s="1"/>
  <c r="R10" i="8"/>
  <c r="T6" i="3"/>
  <c r="R7" i="8"/>
  <c r="K6" i="3"/>
  <c r="Q6" i="3" s="1"/>
  <c r="R15" i="8"/>
  <c r="Z6" i="3"/>
  <c r="T14" i="12"/>
  <c r="Y10" i="3"/>
  <c r="AJ10" i="3"/>
  <c r="T6" i="12"/>
  <c r="Q9" i="26"/>
  <c r="T7" i="26"/>
  <c r="Y23" i="3"/>
  <c r="R9" i="26"/>
  <c r="T23" i="3"/>
  <c r="Q6" i="26"/>
  <c r="T3" i="26"/>
  <c r="Q14" i="26"/>
  <c r="T12" i="26"/>
  <c r="AB23" i="3" s="1"/>
  <c r="R6" i="26"/>
  <c r="H23" i="3"/>
  <c r="Q23" i="3" s="1"/>
  <c r="R14" i="26"/>
  <c r="AC23" i="3"/>
  <c r="T10" i="8"/>
  <c r="S18" i="21"/>
  <c r="S18" i="26"/>
  <c r="S18" i="22"/>
  <c r="S18" i="25"/>
  <c r="S18" i="23"/>
  <c r="S18" i="24"/>
  <c r="Y21" i="3" l="1"/>
  <c r="AK21" i="3"/>
  <c r="AT21" i="3" s="1"/>
  <c r="T9" i="23"/>
  <c r="P21" i="3"/>
  <c r="T6" i="23"/>
  <c r="T6" i="9"/>
  <c r="T10" i="9" s="1"/>
  <c r="T18" i="9" s="1"/>
  <c r="AL10" i="3"/>
  <c r="AU10" i="3" s="1"/>
  <c r="AS10" i="3"/>
  <c r="C10" i="3" s="1"/>
  <c r="O8" i="2" s="1"/>
  <c r="N8" i="2" s="1"/>
  <c r="AU22" i="3"/>
  <c r="Y25" i="3"/>
  <c r="T14" i="17"/>
  <c r="T14" i="20"/>
  <c r="T6" i="29"/>
  <c r="AK10" i="3"/>
  <c r="AT10" i="3" s="1"/>
  <c r="T6" i="10"/>
  <c r="T10" i="10" s="1"/>
  <c r="T18" i="10" s="1"/>
  <c r="T14" i="21"/>
  <c r="AA30" i="3"/>
  <c r="AL11" i="3"/>
  <c r="T9" i="12"/>
  <c r="T10" i="12" s="1"/>
  <c r="T18" i="12" s="1"/>
  <c r="AK18" i="3"/>
  <c r="E21" i="2"/>
  <c r="D21" i="2" s="1"/>
  <c r="C23" i="3"/>
  <c r="O21" i="2" s="1"/>
  <c r="N21" i="2" s="1"/>
  <c r="AK9" i="3"/>
  <c r="AT9" i="3" s="1"/>
  <c r="F7" i="2" s="1"/>
  <c r="T9" i="28"/>
  <c r="S20" i="3"/>
  <c r="AK20" i="3" s="1"/>
  <c r="AT20" i="3" s="1"/>
  <c r="T10" i="22"/>
  <c r="T18" i="22" s="1"/>
  <c r="AL9" i="3"/>
  <c r="AU9" i="3" s="1"/>
  <c r="P8" i="3"/>
  <c r="Y24" i="3"/>
  <c r="AK24" i="3" s="1"/>
  <c r="AT24" i="3" s="1"/>
  <c r="D24" i="3" s="1"/>
  <c r="P23" i="2" s="1"/>
  <c r="T6" i="28"/>
  <c r="AK26" i="3"/>
  <c r="AT26" i="3" s="1"/>
  <c r="T14" i="29"/>
  <c r="AK27" i="3"/>
  <c r="AT27" i="3" s="1"/>
  <c r="D27" i="3" s="1"/>
  <c r="P26" i="2" s="1"/>
  <c r="T9" i="29"/>
  <c r="T10" i="29"/>
  <c r="AL28" i="3"/>
  <c r="AU28" i="3" s="1"/>
  <c r="T6" i="31"/>
  <c r="T10" i="31" s="1"/>
  <c r="T18" i="31" s="1"/>
  <c r="AT29" i="3"/>
  <c r="AU29" i="3"/>
  <c r="E29" i="3" s="1"/>
  <c r="Q28" i="2" s="1"/>
  <c r="T14" i="19"/>
  <c r="Y17" i="3"/>
  <c r="T9" i="15"/>
  <c r="S13" i="3"/>
  <c r="T14" i="14"/>
  <c r="Y12" i="3"/>
  <c r="T9" i="13"/>
  <c r="S11" i="3"/>
  <c r="AK11" i="3" s="1"/>
  <c r="T6" i="19"/>
  <c r="T6" i="14"/>
  <c r="T9" i="21"/>
  <c r="S19" i="3"/>
  <c r="AK19" i="3" s="1"/>
  <c r="T6" i="21"/>
  <c r="G19" i="3"/>
  <c r="P19" i="3" s="1"/>
  <c r="AT19" i="3" s="1"/>
  <c r="P13" i="3"/>
  <c r="C13" i="3"/>
  <c r="O11" i="2" s="1"/>
  <c r="N11" i="2" s="1"/>
  <c r="AL7" i="3"/>
  <c r="AU11" i="3"/>
  <c r="AL13" i="3"/>
  <c r="T9" i="19"/>
  <c r="S17" i="3"/>
  <c r="AK17" i="3" s="1"/>
  <c r="T14" i="15"/>
  <c r="Y13" i="3"/>
  <c r="T9" i="14"/>
  <c r="S12" i="3"/>
  <c r="C12" i="3"/>
  <c r="O10" i="2" s="1"/>
  <c r="N10" i="2" s="1"/>
  <c r="T6" i="15"/>
  <c r="T10" i="15" s="1"/>
  <c r="T6" i="30"/>
  <c r="T10" i="30" s="1"/>
  <c r="T18" i="30" s="1"/>
  <c r="AU13" i="3"/>
  <c r="E13" i="3" s="1"/>
  <c r="Q11" i="2" s="1"/>
  <c r="T10" i="24"/>
  <c r="T18" i="24" s="1"/>
  <c r="T9" i="17"/>
  <c r="S15" i="3"/>
  <c r="AK15" i="3" s="1"/>
  <c r="AS17" i="3"/>
  <c r="E15" i="2" s="1"/>
  <c r="D15" i="2" s="1"/>
  <c r="C19" i="3"/>
  <c r="O17" i="2" s="1"/>
  <c r="N17" i="2" s="1"/>
  <c r="P17" i="3"/>
  <c r="AT17" i="3" s="1"/>
  <c r="T6" i="17"/>
  <c r="G15" i="3"/>
  <c r="P15" i="3" s="1"/>
  <c r="P12" i="3"/>
  <c r="T6" i="13"/>
  <c r="G11" i="3"/>
  <c r="P11" i="3" s="1"/>
  <c r="P28" i="3"/>
  <c r="E4" i="2"/>
  <c r="D4" i="2" s="1"/>
  <c r="C6" i="3"/>
  <c r="O4" i="2" s="1"/>
  <c r="N4" i="2" s="1"/>
  <c r="D29" i="3"/>
  <c r="P28" i="2" s="1"/>
  <c r="F28" i="2"/>
  <c r="C29" i="3"/>
  <c r="O28" i="2" s="1"/>
  <c r="N28" i="2" s="1"/>
  <c r="AK28" i="3"/>
  <c r="C28" i="3"/>
  <c r="O27" i="2" s="1"/>
  <c r="N27" i="2" s="1"/>
  <c r="E26" i="2"/>
  <c r="D26" i="2" s="1"/>
  <c r="C27" i="3"/>
  <c r="O26" i="2" s="1"/>
  <c r="N26" i="2" s="1"/>
  <c r="C26" i="3"/>
  <c r="O25" i="2" s="1"/>
  <c r="N25" i="2" s="1"/>
  <c r="E24" i="2"/>
  <c r="D24" i="2" s="1"/>
  <c r="C25" i="3"/>
  <c r="O24" i="2" s="1"/>
  <c r="N24" i="2" s="1"/>
  <c r="AK25" i="3"/>
  <c r="AT25" i="3" s="1"/>
  <c r="T18" i="27"/>
  <c r="T10" i="25"/>
  <c r="T18" i="25" s="1"/>
  <c r="C24" i="3"/>
  <c r="O23" i="2" s="1"/>
  <c r="N23" i="2" s="1"/>
  <c r="E20" i="2"/>
  <c r="D20" i="2" s="1"/>
  <c r="C22" i="3"/>
  <c r="O20" i="2" s="1"/>
  <c r="N20" i="2" s="1"/>
  <c r="AK22" i="3"/>
  <c r="AT22" i="3" s="1"/>
  <c r="T10" i="23"/>
  <c r="T18" i="23" s="1"/>
  <c r="AS21" i="3"/>
  <c r="E19" i="2" s="1"/>
  <c r="D19" i="2" s="1"/>
  <c r="E18" i="2"/>
  <c r="D18" i="2" s="1"/>
  <c r="C20" i="3"/>
  <c r="O18" i="2" s="1"/>
  <c r="N18" i="2" s="1"/>
  <c r="AT18" i="3"/>
  <c r="T10" i="20"/>
  <c r="T18" i="20" s="1"/>
  <c r="T10" i="18"/>
  <c r="T18" i="18" s="1"/>
  <c r="AK16" i="3"/>
  <c r="AT16" i="3" s="1"/>
  <c r="AS16" i="3"/>
  <c r="E14" i="2" s="1"/>
  <c r="D14" i="2" s="1"/>
  <c r="T10" i="16"/>
  <c r="T18" i="16" s="1"/>
  <c r="AK14" i="3"/>
  <c r="AT14" i="3" s="1"/>
  <c r="E12" i="2"/>
  <c r="D12" i="2" s="1"/>
  <c r="C14" i="3"/>
  <c r="O12" i="2" s="1"/>
  <c r="N12" i="2" s="1"/>
  <c r="AK7" i="3"/>
  <c r="AT7" i="3" s="1"/>
  <c r="F5" i="2" s="1"/>
  <c r="C7" i="3"/>
  <c r="O5" i="2" s="1"/>
  <c r="N5" i="2" s="1"/>
  <c r="T10" i="11"/>
  <c r="T18" i="11" s="1"/>
  <c r="AS9" i="3"/>
  <c r="E7" i="2" s="1"/>
  <c r="D7" i="2" s="1"/>
  <c r="AK8" i="3"/>
  <c r="AS8" i="3"/>
  <c r="E6" i="2" s="1"/>
  <c r="D6" i="2" s="1"/>
  <c r="AL27" i="3"/>
  <c r="AU27" i="3" s="1"/>
  <c r="AL19" i="3"/>
  <c r="AL17" i="3"/>
  <c r="AL16" i="3"/>
  <c r="AU16" i="3" s="1"/>
  <c r="AU17" i="3"/>
  <c r="AL24" i="3"/>
  <c r="AU24" i="3" s="1"/>
  <c r="AL20" i="3"/>
  <c r="AU20" i="3" s="1"/>
  <c r="AL14" i="3"/>
  <c r="AU14" i="3" s="1"/>
  <c r="AL12" i="3"/>
  <c r="AU12" i="3" s="1"/>
  <c r="AL8" i="3"/>
  <c r="AU8" i="3" s="1"/>
  <c r="E22" i="3"/>
  <c r="Q20" i="2" s="1"/>
  <c r="G20" i="2"/>
  <c r="H20" i="2" s="1"/>
  <c r="AU19" i="3"/>
  <c r="E11" i="3"/>
  <c r="Q9" i="2" s="1"/>
  <c r="G9" i="2"/>
  <c r="H9" i="2" s="1"/>
  <c r="AL26" i="3"/>
  <c r="AU26" i="3" s="1"/>
  <c r="AL15" i="3"/>
  <c r="AU15" i="3" s="1"/>
  <c r="AL25" i="3"/>
  <c r="AU25" i="3" s="1"/>
  <c r="AL21" i="3"/>
  <c r="AU21" i="3" s="1"/>
  <c r="AL18" i="3"/>
  <c r="AU18" i="3" s="1"/>
  <c r="AU7" i="3"/>
  <c r="T6" i="26"/>
  <c r="G23" i="3"/>
  <c r="P23" i="3" s="1"/>
  <c r="T14" i="26"/>
  <c r="AL23" i="3"/>
  <c r="AU23" i="3" s="1"/>
  <c r="T9" i="26"/>
  <c r="S23" i="3"/>
  <c r="AK23" i="3" s="1"/>
  <c r="T15" i="8"/>
  <c r="T7" i="8"/>
  <c r="T11" i="8" s="1"/>
  <c r="S7" i="8"/>
  <c r="S10" i="8"/>
  <c r="S15" i="8"/>
  <c r="R10" i="31"/>
  <c r="R18" i="31" s="1"/>
  <c r="R10" i="29"/>
  <c r="R18" i="29" s="1"/>
  <c r="Q10" i="31"/>
  <c r="Q10" i="29"/>
  <c r="Q10" i="27"/>
  <c r="R10" i="24"/>
  <c r="R18" i="24" s="1"/>
  <c r="Q10" i="28"/>
  <c r="Q10" i="25"/>
  <c r="Q18" i="25" s="1"/>
  <c r="Q10" i="24"/>
  <c r="Q10" i="23"/>
  <c r="Q18" i="23" s="1"/>
  <c r="E8" i="2" l="1"/>
  <c r="D8" i="2" s="1"/>
  <c r="AT15" i="3"/>
  <c r="T10" i="17"/>
  <c r="T18" i="17" s="1"/>
  <c r="AT8" i="3"/>
  <c r="F6" i="2" s="1"/>
  <c r="E10" i="3"/>
  <c r="Q8" i="2" s="1"/>
  <c r="G8" i="2"/>
  <c r="H8" i="2" s="1"/>
  <c r="G27" i="2"/>
  <c r="H27" i="2" s="1"/>
  <c r="E28" i="3"/>
  <c r="Q27" i="2" s="1"/>
  <c r="T10" i="28"/>
  <c r="T18" i="28" s="1"/>
  <c r="T18" i="15"/>
  <c r="G11" i="2"/>
  <c r="H11" i="2" s="1"/>
  <c r="G28" i="2"/>
  <c r="H28" i="2" s="1"/>
  <c r="AT28" i="3"/>
  <c r="D28" i="3" s="1"/>
  <c r="P27" i="2" s="1"/>
  <c r="AT11" i="3"/>
  <c r="C17" i="3"/>
  <c r="O15" i="2" s="1"/>
  <c r="N15" i="2" s="1"/>
  <c r="AK12" i="3"/>
  <c r="AT23" i="3"/>
  <c r="T10" i="13"/>
  <c r="T18" i="13" s="1"/>
  <c r="AT12" i="3"/>
  <c r="E9" i="3"/>
  <c r="Q7" i="2" s="1"/>
  <c r="R7" i="2" s="1"/>
  <c r="G7" i="2"/>
  <c r="H7" i="2" s="1"/>
  <c r="T18" i="29"/>
  <c r="F26" i="2"/>
  <c r="D9" i="3"/>
  <c r="P7" i="2" s="1"/>
  <c r="D17" i="3"/>
  <c r="P15" i="2" s="1"/>
  <c r="F15" i="2"/>
  <c r="AK13" i="3"/>
  <c r="AT13" i="3" s="1"/>
  <c r="D12" i="3"/>
  <c r="P10" i="2" s="1"/>
  <c r="F10" i="2"/>
  <c r="D19" i="3"/>
  <c r="P17" i="2" s="1"/>
  <c r="F17" i="2"/>
  <c r="F23" i="2"/>
  <c r="D15" i="3"/>
  <c r="P13" i="2" s="1"/>
  <c r="F13" i="2"/>
  <c r="T10" i="21"/>
  <c r="T18" i="21" s="1"/>
  <c r="T10" i="14"/>
  <c r="T18" i="14" s="1"/>
  <c r="D11" i="3"/>
  <c r="P9" i="2" s="1"/>
  <c r="F9" i="2"/>
  <c r="T10" i="19"/>
  <c r="T18" i="19" s="1"/>
  <c r="D26" i="3"/>
  <c r="P25" i="2" s="1"/>
  <c r="F25" i="2"/>
  <c r="D25" i="3"/>
  <c r="P24" i="2" s="1"/>
  <c r="F24" i="2"/>
  <c r="D22" i="3"/>
  <c r="P20" i="2" s="1"/>
  <c r="F20" i="2"/>
  <c r="D21" i="3"/>
  <c r="P19" i="2" s="1"/>
  <c r="F19" i="2"/>
  <c r="C21" i="3"/>
  <c r="O19" i="2" s="1"/>
  <c r="N19" i="2" s="1"/>
  <c r="D20" i="3"/>
  <c r="P18" i="2" s="1"/>
  <c r="F18" i="2"/>
  <c r="D18" i="3"/>
  <c r="P16" i="2" s="1"/>
  <c r="F16" i="2"/>
  <c r="D16" i="3"/>
  <c r="P14" i="2" s="1"/>
  <c r="F14" i="2"/>
  <c r="C16" i="3"/>
  <c r="O14" i="2" s="1"/>
  <c r="N14" i="2" s="1"/>
  <c r="D14" i="3"/>
  <c r="P12" i="2" s="1"/>
  <c r="F12" i="2"/>
  <c r="C9" i="3"/>
  <c r="O7" i="2" s="1"/>
  <c r="N7" i="2" s="1"/>
  <c r="C8" i="3"/>
  <c r="O6" i="2" s="1"/>
  <c r="N6" i="2" s="1"/>
  <c r="D8" i="3"/>
  <c r="P6" i="2" s="1"/>
  <c r="E20" i="3"/>
  <c r="Q18" i="2" s="1"/>
  <c r="G18" i="2"/>
  <c r="H18" i="2" s="1"/>
  <c r="E25" i="3"/>
  <c r="Q24" i="2" s="1"/>
  <c r="G24" i="2"/>
  <c r="H24" i="2" s="1"/>
  <c r="E15" i="3"/>
  <c r="Q13" i="2" s="1"/>
  <c r="G13" i="2"/>
  <c r="H13" i="2" s="1"/>
  <c r="E24" i="3"/>
  <c r="Q23" i="2" s="1"/>
  <c r="G23" i="2"/>
  <c r="H23" i="2" s="1"/>
  <c r="E21" i="3"/>
  <c r="Q19" i="2" s="1"/>
  <c r="G19" i="2"/>
  <c r="H19" i="2" s="1"/>
  <c r="E12" i="3"/>
  <c r="Q10" i="2" s="1"/>
  <c r="G10" i="2"/>
  <c r="H10" i="2" s="1"/>
  <c r="E18" i="3"/>
  <c r="Q16" i="2" s="1"/>
  <c r="G16" i="2"/>
  <c r="H16" i="2" s="1"/>
  <c r="E26" i="3"/>
  <c r="Q25" i="2" s="1"/>
  <c r="G25" i="2"/>
  <c r="H25" i="2" s="1"/>
  <c r="E14" i="3"/>
  <c r="Q12" i="2" s="1"/>
  <c r="G12" i="2"/>
  <c r="H12" i="2" s="1"/>
  <c r="R20" i="2"/>
  <c r="S20" i="2"/>
  <c r="E8" i="3"/>
  <c r="Q6" i="2" s="1"/>
  <c r="G6" i="2"/>
  <c r="H6" i="2" s="1"/>
  <c r="E16" i="3"/>
  <c r="Q14" i="2" s="1"/>
  <c r="G14" i="2"/>
  <c r="H14" i="2" s="1"/>
  <c r="R8" i="2"/>
  <c r="S8" i="2"/>
  <c r="E23" i="3"/>
  <c r="Q22" i="2" s="1"/>
  <c r="G22" i="2"/>
  <c r="E27" i="3"/>
  <c r="Q26" i="2" s="1"/>
  <c r="G26" i="2"/>
  <c r="H26" i="2" s="1"/>
  <c r="E19" i="3"/>
  <c r="Q17" i="2" s="1"/>
  <c r="G17" i="2"/>
  <c r="H17" i="2" s="1"/>
  <c r="S28" i="2"/>
  <c r="R28" i="2"/>
  <c r="E17" i="3"/>
  <c r="Q15" i="2" s="1"/>
  <c r="G15" i="2"/>
  <c r="H15" i="2" s="1"/>
  <c r="R11" i="2"/>
  <c r="S11" i="2"/>
  <c r="R9" i="2"/>
  <c r="S9" i="2"/>
  <c r="R27" i="2"/>
  <c r="S27" i="2"/>
  <c r="G5" i="2"/>
  <c r="H5" i="2" s="1"/>
  <c r="E7" i="3"/>
  <c r="Q5" i="2" s="1"/>
  <c r="D10" i="3"/>
  <c r="P8" i="2" s="1"/>
  <c r="F8" i="2"/>
  <c r="T10" i="26"/>
  <c r="T18" i="26" s="1"/>
  <c r="D23" i="3"/>
  <c r="P21" i="2" s="1"/>
  <c r="F21" i="2"/>
  <c r="T19" i="8"/>
  <c r="S11" i="8"/>
  <c r="S19" i="8" s="1"/>
  <c r="Q18" i="31"/>
  <c r="Q10" i="30"/>
  <c r="Q18" i="30" s="1"/>
  <c r="R10" i="30"/>
  <c r="R18" i="30" s="1"/>
  <c r="Q18" i="29"/>
  <c r="Q18" i="28"/>
  <c r="R10" i="28"/>
  <c r="R18" i="28" s="1"/>
  <c r="R10" i="27"/>
  <c r="R18" i="27" s="1"/>
  <c r="Q18" i="27"/>
  <c r="R10" i="25"/>
  <c r="R18" i="25" s="1"/>
  <c r="Q10" i="26"/>
  <c r="Q18" i="26" s="1"/>
  <c r="R10" i="26"/>
  <c r="R18" i="26" s="1"/>
  <c r="Q18" i="24"/>
  <c r="R10" i="23"/>
  <c r="R18" i="23" s="1"/>
  <c r="Q10" i="20"/>
  <c r="Q10" i="19"/>
  <c r="Q10" i="18"/>
  <c r="Q18" i="18" s="1"/>
  <c r="Q10" i="17"/>
  <c r="S7" i="2" l="1"/>
  <c r="F27" i="2"/>
  <c r="D13" i="3"/>
  <c r="P11" i="2" s="1"/>
  <c r="F11" i="2"/>
  <c r="R26" i="2"/>
  <c r="S26" i="2"/>
  <c r="S14" i="2"/>
  <c r="R14" i="2"/>
  <c r="R25" i="2"/>
  <c r="S25" i="2"/>
  <c r="S10" i="2"/>
  <c r="R10" i="2"/>
  <c r="R23" i="2"/>
  <c r="S23" i="2"/>
  <c r="S24" i="2"/>
  <c r="R24" i="2"/>
  <c r="G21" i="2"/>
  <c r="H22" i="2"/>
  <c r="R15" i="2"/>
  <c r="S15" i="2"/>
  <c r="R17" i="2"/>
  <c r="S17" i="2"/>
  <c r="R22" i="2"/>
  <c r="S22" i="2"/>
  <c r="S6" i="2"/>
  <c r="R6" i="2"/>
  <c r="R12" i="2"/>
  <c r="S12" i="2"/>
  <c r="R16" i="2"/>
  <c r="S16" i="2"/>
  <c r="R19" i="2"/>
  <c r="S19" i="2"/>
  <c r="R13" i="2"/>
  <c r="S13" i="2"/>
  <c r="S18" i="2"/>
  <c r="R18" i="2"/>
  <c r="S5" i="2"/>
  <c r="R5" i="2"/>
  <c r="Q10" i="21"/>
  <c r="Q18" i="21" s="1"/>
  <c r="R10" i="17"/>
  <c r="R18" i="17" s="1"/>
  <c r="Q10" i="22"/>
  <c r="Q18" i="22" s="1"/>
  <c r="R10" i="22"/>
  <c r="R18" i="22" s="1"/>
  <c r="R10" i="21"/>
  <c r="R18" i="21" s="1"/>
  <c r="Q18" i="20"/>
  <c r="R10" i="20"/>
  <c r="R18" i="20" s="1"/>
  <c r="Q18" i="19"/>
  <c r="R10" i="19"/>
  <c r="R18" i="19" s="1"/>
  <c r="R10" i="18"/>
  <c r="R18" i="18" s="1"/>
  <c r="Q18" i="17"/>
  <c r="Q10" i="16"/>
  <c r="Q10" i="13"/>
  <c r="Q10" i="12"/>
  <c r="AO30" i="3"/>
  <c r="AG30" i="3"/>
  <c r="U30" i="3"/>
  <c r="Q21" i="2" l="1"/>
  <c r="H21" i="2"/>
  <c r="R30" i="3"/>
  <c r="AK6" i="3"/>
  <c r="L30" i="3"/>
  <c r="F30" i="3"/>
  <c r="X30" i="3"/>
  <c r="AM30" i="3"/>
  <c r="I30" i="3"/>
  <c r="AP30" i="3"/>
  <c r="Q18" i="16"/>
  <c r="Q10" i="15"/>
  <c r="Q18" i="15" s="1"/>
  <c r="Q18" i="13"/>
  <c r="R10" i="16"/>
  <c r="R18" i="16" s="1"/>
  <c r="R10" i="15"/>
  <c r="R18" i="15" s="1"/>
  <c r="Q10" i="14"/>
  <c r="Q18" i="14" s="1"/>
  <c r="R10" i="14"/>
  <c r="R18" i="14" s="1"/>
  <c r="R10" i="13"/>
  <c r="R18" i="13" s="1"/>
  <c r="R10" i="12"/>
  <c r="R18" i="12" s="1"/>
  <c r="Q18" i="12"/>
  <c r="R10" i="10"/>
  <c r="AF30" i="3"/>
  <c r="AC30" i="3"/>
  <c r="N30" i="3"/>
  <c r="K30" i="3"/>
  <c r="Z30" i="3"/>
  <c r="W30" i="3"/>
  <c r="AI30" i="3"/>
  <c r="H30" i="3"/>
  <c r="R21" i="2" l="1"/>
  <c r="S21" i="2"/>
  <c r="T30" i="3"/>
  <c r="AL6" i="3"/>
  <c r="AL30" i="3" s="1"/>
  <c r="AJ30" i="3"/>
  <c r="D7" i="3"/>
  <c r="P5" i="2" s="1"/>
  <c r="AT6" i="3"/>
  <c r="F4" i="2" s="1"/>
  <c r="F29" i="2" s="1"/>
  <c r="O30" i="3"/>
  <c r="Q10" i="11"/>
  <c r="Q18" i="11" s="1"/>
  <c r="Q10" i="9"/>
  <c r="Q18" i="9" s="1"/>
  <c r="R10" i="11"/>
  <c r="R18" i="11" s="1"/>
  <c r="R18" i="10"/>
  <c r="Q10" i="10"/>
  <c r="Q18" i="10" s="1"/>
  <c r="R10" i="9"/>
  <c r="R18" i="9" s="1"/>
  <c r="Q11" i="8"/>
  <c r="Q30" i="3" l="1"/>
  <c r="AU6" i="3"/>
  <c r="G4" i="2" s="1"/>
  <c r="AS30" i="3"/>
  <c r="D6" i="3"/>
  <c r="Q19" i="8"/>
  <c r="R11" i="8"/>
  <c r="R19" i="8" s="1"/>
  <c r="I28" i="2"/>
  <c r="I26" i="2"/>
  <c r="I25" i="2"/>
  <c r="I24" i="2"/>
  <c r="I22" i="2"/>
  <c r="I21" i="2"/>
  <c r="I18" i="2"/>
  <c r="I17" i="2"/>
  <c r="I14" i="2"/>
  <c r="I13" i="2"/>
  <c r="I11" i="2"/>
  <c r="I10" i="2"/>
  <c r="I9" i="2"/>
  <c r="I7" i="2"/>
  <c r="I6" i="2"/>
  <c r="I5" i="2"/>
  <c r="C30" i="3" l="1"/>
  <c r="P4" i="2"/>
  <c r="P29" i="2" s="1"/>
  <c r="H4" i="2"/>
  <c r="G30" i="2"/>
  <c r="H30" i="2" s="1"/>
  <c r="G29" i="2"/>
  <c r="H29" i="2" s="1"/>
  <c r="AU30" i="3"/>
  <c r="E6" i="3"/>
  <c r="I15" i="2"/>
  <c r="I19" i="2"/>
  <c r="I4" i="2"/>
  <c r="I8" i="2"/>
  <c r="I12" i="2"/>
  <c r="I16" i="2"/>
  <c r="I20" i="2"/>
  <c r="I23" i="2"/>
  <c r="I27" i="2"/>
  <c r="E30" i="3" l="1"/>
  <c r="Q4" i="2"/>
  <c r="I29" i="2"/>
  <c r="I30" i="2"/>
  <c r="S4" i="2" l="1"/>
  <c r="R4" i="2"/>
  <c r="Q30" i="2"/>
  <c r="S30" i="2" s="1"/>
  <c r="Q29" i="2"/>
  <c r="S29" i="2" s="1"/>
  <c r="R29" i="2" l="1"/>
  <c r="R3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200-000001000000}">
      <text>
        <r>
          <rPr>
            <b/>
            <sz val="9"/>
            <color indexed="81"/>
            <rFont val="ＭＳ Ｐゴシック"/>
            <family val="3"/>
            <charset val="128"/>
          </rPr>
          <t>作成者:</t>
        </r>
        <r>
          <rPr>
            <sz val="9"/>
            <color indexed="81"/>
            <rFont val="ＭＳ Ｐゴシック"/>
            <family val="3"/>
            <charset val="128"/>
          </rPr>
          <t xml:space="preserve">
桜之宮公園（都島区でカウント）
　北区内　　  55,819㎡
　都島区内  178,411㎡
　総面積　   234,230㎡
上福島北公園（福島区でカウント）
　北区内　　 1,732㎡
　福島区内  3,869㎡
　総面積      5,601㎡
</t>
        </r>
      </text>
    </comment>
    <comment ref="F4" authorId="0" shapeId="0" xr:uid="{00000000-0006-0000-0200-000002000000}">
      <text>
        <r>
          <rPr>
            <b/>
            <sz val="9"/>
            <color indexed="81"/>
            <rFont val="ＭＳ Ｐゴシック"/>
            <family val="3"/>
            <charset val="128"/>
          </rPr>
          <t>作成者:</t>
        </r>
        <r>
          <rPr>
            <sz val="9"/>
            <color indexed="81"/>
            <rFont val="ＭＳ Ｐゴシック"/>
            <family val="3"/>
            <charset val="128"/>
          </rPr>
          <t xml:space="preserve">
桜之宮公園と上福島北公園は含みません。
（桜之宮公園は都島区でカウント、
　上福島北公園は福島区でカウント）
</t>
        </r>
      </text>
    </comment>
    <comment ref="K4" authorId="0" shapeId="0" xr:uid="{00000000-0006-0000-0200-000003000000}">
      <text>
        <r>
          <rPr>
            <b/>
            <sz val="9"/>
            <color indexed="81"/>
            <rFont val="ＭＳ Ｐゴシック"/>
            <family val="3"/>
            <charset val="128"/>
          </rPr>
          <t>作成者:</t>
        </r>
        <r>
          <rPr>
            <sz val="9"/>
            <color indexed="81"/>
            <rFont val="ＭＳ Ｐゴシック"/>
            <family val="3"/>
            <charset val="128"/>
          </rPr>
          <t xml:space="preserve">
国営公園・淀川河川公園は、淀川区でカウント
</t>
        </r>
      </text>
    </comment>
    <comment ref="F5" authorId="0" shapeId="0" xr:uid="{00000000-0006-0000-0200-000004000000}">
      <text>
        <r>
          <rPr>
            <b/>
            <sz val="9"/>
            <color indexed="81"/>
            <rFont val="ＭＳ Ｐゴシック"/>
            <family val="3"/>
            <charset val="128"/>
          </rPr>
          <t>作成者:</t>
        </r>
        <r>
          <rPr>
            <sz val="9"/>
            <color indexed="81"/>
            <rFont val="ＭＳ Ｐゴシック"/>
            <family val="3"/>
            <charset val="128"/>
          </rPr>
          <t xml:space="preserve">
桜之宮公園を含みます。
（北区とまたがっている）</t>
        </r>
      </text>
    </comment>
    <comment ref="K5" authorId="0" shapeId="0" xr:uid="{00000000-0006-0000-0200-000005000000}">
      <text>
        <r>
          <rPr>
            <b/>
            <sz val="9"/>
            <color indexed="81"/>
            <rFont val="ＭＳ Ｐゴシック"/>
            <family val="3"/>
            <charset val="128"/>
          </rPr>
          <t>作成者:</t>
        </r>
        <r>
          <rPr>
            <sz val="9"/>
            <color indexed="81"/>
            <rFont val="ＭＳ Ｐゴシック"/>
            <family val="3"/>
            <charset val="128"/>
          </rPr>
          <t xml:space="preserve">
国営公園・淀川河川公園は、淀川区でカウント
</t>
        </r>
      </text>
    </comment>
    <comment ref="F6" authorId="0" shapeId="0" xr:uid="{00000000-0006-0000-0200-000006000000}">
      <text>
        <r>
          <rPr>
            <b/>
            <sz val="9"/>
            <color indexed="81"/>
            <rFont val="ＭＳ Ｐゴシック"/>
            <family val="3"/>
            <charset val="128"/>
          </rPr>
          <t>作成者:</t>
        </r>
        <r>
          <rPr>
            <sz val="9"/>
            <color indexed="81"/>
            <rFont val="ＭＳ Ｐゴシック"/>
            <family val="3"/>
            <charset val="128"/>
          </rPr>
          <t xml:space="preserve">
上福島北公園を含みます。
（北区とまたがっている）
正蓮寺川公園を含みません。
（此花区でカウントしている）</t>
        </r>
      </text>
    </comment>
    <comment ref="K6" authorId="0" shapeId="0" xr:uid="{00000000-0006-0000-0200-000007000000}">
      <text>
        <r>
          <rPr>
            <b/>
            <sz val="9"/>
            <color indexed="81"/>
            <rFont val="ＭＳ Ｐゴシック"/>
            <family val="3"/>
            <charset val="128"/>
          </rPr>
          <t>作成者:</t>
        </r>
        <r>
          <rPr>
            <sz val="9"/>
            <color indexed="81"/>
            <rFont val="ＭＳ Ｐゴシック"/>
            <family val="3"/>
            <charset val="128"/>
          </rPr>
          <t xml:space="preserve">
国営公園・淀川河川公園は、淀川区でカウント
</t>
        </r>
      </text>
    </comment>
    <comment ref="F7" authorId="0" shapeId="0" xr:uid="{00000000-0006-0000-0200-000008000000}">
      <text>
        <r>
          <rPr>
            <sz val="9"/>
            <color indexed="81"/>
            <rFont val="ＭＳ Ｐゴシック"/>
            <family val="3"/>
            <charset val="128"/>
          </rPr>
          <t>高見新家公園を含む（福島区）
正蓮寺川公園を含む（福島区）</t>
        </r>
      </text>
    </comment>
    <comment ref="L15" authorId="0" shapeId="0" xr:uid="{00000000-0006-0000-0200-000009000000}">
      <text>
        <r>
          <rPr>
            <b/>
            <sz val="9"/>
            <color indexed="81"/>
            <rFont val="ＭＳ Ｐゴシック"/>
            <family val="3"/>
            <charset val="128"/>
          </rPr>
          <t>作成者:</t>
        </r>
        <r>
          <rPr>
            <sz val="9"/>
            <color indexed="81"/>
            <rFont val="ＭＳ Ｐゴシック"/>
            <family val="3"/>
            <charset val="128"/>
          </rPr>
          <t xml:space="preserve">
国営公園・淀川河川公園
（北区、都島区、福島区、淀川区、東淀川区、旭区）
　開設 527,000㎡、昭和50年度</t>
        </r>
      </text>
    </comment>
    <comment ref="K16" authorId="0" shapeId="0" xr:uid="{00000000-0006-0000-0200-00000A000000}">
      <text>
        <r>
          <rPr>
            <b/>
            <sz val="9"/>
            <color indexed="81"/>
            <rFont val="ＭＳ Ｐゴシック"/>
            <family val="3"/>
            <charset val="128"/>
          </rPr>
          <t>作成者:</t>
        </r>
        <r>
          <rPr>
            <sz val="9"/>
            <color indexed="81"/>
            <rFont val="ＭＳ Ｐゴシック"/>
            <family val="3"/>
            <charset val="128"/>
          </rPr>
          <t xml:space="preserve">
国営公園・淀川河川公園は、淀川区でカウント
</t>
        </r>
      </text>
    </comment>
    <comment ref="E17" authorId="0" shapeId="0" xr:uid="{00000000-0006-0000-0200-00000B000000}">
      <text>
        <r>
          <rPr>
            <b/>
            <sz val="9"/>
            <color indexed="81"/>
            <rFont val="ＭＳ Ｐゴシック"/>
            <family val="3"/>
            <charset val="128"/>
          </rPr>
          <t>作成者:</t>
        </r>
        <r>
          <rPr>
            <sz val="9"/>
            <color indexed="81"/>
            <rFont val="ＭＳ Ｐゴシック"/>
            <family val="3"/>
            <charset val="128"/>
          </rPr>
          <t xml:space="preserve">
千間川みどり公園（城東区でカウント）
　東成区内     979㎡
　城東区内   1,030㎡
　総面積      2,009㎡</t>
        </r>
      </text>
    </comment>
    <comment ref="F17" authorId="0" shapeId="0" xr:uid="{00000000-0006-0000-0200-00000C000000}">
      <text>
        <r>
          <rPr>
            <b/>
            <sz val="9"/>
            <color indexed="81"/>
            <rFont val="ＭＳ Ｐゴシック"/>
            <family val="3"/>
            <charset val="128"/>
          </rPr>
          <t>作成者:</t>
        </r>
        <r>
          <rPr>
            <sz val="9"/>
            <color indexed="81"/>
            <rFont val="ＭＳ Ｐゴシック"/>
            <family val="3"/>
            <charset val="128"/>
          </rPr>
          <t xml:space="preserve">
千間川みどり公園は含みません。
（城東区でカウント）</t>
        </r>
      </text>
    </comment>
    <comment ref="K19" authorId="0" shapeId="0" xr:uid="{00000000-0006-0000-0200-00000D000000}">
      <text>
        <r>
          <rPr>
            <b/>
            <sz val="9"/>
            <color indexed="81"/>
            <rFont val="ＭＳ Ｐゴシック"/>
            <family val="3"/>
            <charset val="128"/>
          </rPr>
          <t>作成者:</t>
        </r>
        <r>
          <rPr>
            <sz val="9"/>
            <color indexed="81"/>
            <rFont val="ＭＳ Ｐゴシック"/>
            <family val="3"/>
            <charset val="128"/>
          </rPr>
          <t xml:space="preserve">
国営公園・淀川河川公園は、淀川区でカウント</t>
        </r>
      </text>
    </comment>
    <comment ref="F20" authorId="0" shapeId="0" xr:uid="{00000000-0006-0000-0200-00000E000000}">
      <text>
        <r>
          <rPr>
            <b/>
            <sz val="9"/>
            <color indexed="81"/>
            <rFont val="ＭＳ Ｐゴシック"/>
            <family val="3"/>
            <charset val="128"/>
          </rPr>
          <t>作成者:</t>
        </r>
        <r>
          <rPr>
            <sz val="9"/>
            <color indexed="81"/>
            <rFont val="ＭＳ Ｐゴシック"/>
            <family val="3"/>
            <charset val="128"/>
          </rPr>
          <t xml:space="preserve">
千間川みどり公園を含みます。
（東成区とまたがり）</t>
        </r>
      </text>
    </comment>
    <comment ref="G22" authorId="0" shapeId="0" xr:uid="{00000000-0006-0000-0200-00000F000000}">
      <text>
        <r>
          <rPr>
            <b/>
            <sz val="9"/>
            <color indexed="81"/>
            <rFont val="ＭＳ Ｐゴシック"/>
            <family val="3"/>
            <charset val="128"/>
          </rPr>
          <t>作成者:</t>
        </r>
        <r>
          <rPr>
            <sz val="9"/>
            <color indexed="81"/>
            <rFont val="ＭＳ Ｐゴシック"/>
            <family val="3"/>
            <charset val="128"/>
          </rPr>
          <t xml:space="preserve">
鶴見緑地（守口市とまたがっている。）
　鶴見区    781,998㎡
　守口市    539,930㎡
　総面積  1,321,928㎡</t>
        </r>
      </text>
    </comment>
    <comment ref="L24" authorId="0" shapeId="0" xr:uid="{00000000-0006-0000-0200-000010000000}">
      <text>
        <r>
          <rPr>
            <b/>
            <sz val="9"/>
            <color indexed="81"/>
            <rFont val="ＭＳ Ｐゴシック"/>
            <family val="3"/>
            <charset val="128"/>
          </rPr>
          <t>作成者:</t>
        </r>
        <r>
          <rPr>
            <sz val="9"/>
            <color indexed="81"/>
            <rFont val="ＭＳ Ｐゴシック"/>
            <family val="3"/>
            <charset val="128"/>
          </rPr>
          <t xml:space="preserve">
大阪府営・住之江公園
　開設 昭和5年度
　開設 151,000㎡
　住之江区 南加賀屋１丁目地内
大阪府営・住吉公園
　開設 明治6年度
　開設 80,000㎡
　住之江区 浜口東1丁目、浜口西1丁目、
　　　　　　　 東加賀屋4丁目、中加賀屋4丁目、
　　　　　　　 西加賀屋4丁目 各地内
</t>
        </r>
      </text>
    </comment>
    <comment ref="E25" authorId="0" shapeId="0" xr:uid="{00000000-0006-0000-0200-000011000000}">
      <text>
        <r>
          <rPr>
            <b/>
            <sz val="9"/>
            <color indexed="81"/>
            <rFont val="ＭＳ Ｐゴシック"/>
            <family val="3"/>
            <charset val="128"/>
          </rPr>
          <t>作成者:</t>
        </r>
        <r>
          <rPr>
            <sz val="9"/>
            <color indexed="81"/>
            <rFont val="ＭＳ Ｐゴシック"/>
            <family val="3"/>
            <charset val="128"/>
          </rPr>
          <t xml:space="preserve">
播磨大領公園（阿倍野区でカウント）
　住吉区内        928㎡
　阿倍野区内  2,194㎡
　総面積        3,122㎡</t>
        </r>
      </text>
    </comment>
    <comment ref="F25" authorId="0" shapeId="0" xr:uid="{00000000-0006-0000-0200-000012000000}">
      <text>
        <r>
          <rPr>
            <b/>
            <sz val="9"/>
            <color indexed="81"/>
            <rFont val="ＭＳ Ｐゴシック"/>
            <family val="3"/>
            <charset val="128"/>
          </rPr>
          <t>作成者:</t>
        </r>
        <r>
          <rPr>
            <sz val="9"/>
            <color indexed="81"/>
            <rFont val="ＭＳ Ｐゴシック"/>
            <family val="3"/>
            <charset val="128"/>
          </rPr>
          <t xml:space="preserve">
播磨大領公園は含みません。
（阿倍野区でカウント）</t>
        </r>
      </text>
    </comment>
    <comment ref="L27" authorId="0" shapeId="0" xr:uid="{00000000-0006-0000-0200-000013000000}">
      <text>
        <r>
          <rPr>
            <b/>
            <sz val="9"/>
            <color indexed="81"/>
            <rFont val="ＭＳ Ｐゴシック"/>
            <family val="3"/>
            <charset val="128"/>
          </rPr>
          <t>作成者:</t>
        </r>
        <r>
          <rPr>
            <sz val="9"/>
            <color indexed="81"/>
            <rFont val="ＭＳ Ｐゴシック"/>
            <family val="3"/>
            <charset val="128"/>
          </rPr>
          <t xml:space="preserve">
大阪府営・久宝寺緑地（開設 昭和46年度）
（八尾市・東大阪市とまたがっている）
　平野区（加美東6丁目）　　　　　開設   15,000㎡
　八尾市（西久宝寺、東久宝寺） 開設 323,000㎡
　東大阪市（大蓮南3丁目）　　　 開設   46,000㎡
　総面積　　　　　　　　　　　　　　 開設  384,000㎡</t>
        </r>
      </text>
    </comment>
    <comment ref="L29" authorId="0" shapeId="0" xr:uid="{00000000-0006-0000-0200-000014000000}">
      <text>
        <r>
          <rPr>
            <b/>
            <sz val="9"/>
            <color indexed="81"/>
            <rFont val="ＭＳ Ｐゴシック"/>
            <family val="3"/>
            <charset val="128"/>
          </rPr>
          <t>作成者:</t>
        </r>
        <r>
          <rPr>
            <sz val="9"/>
            <color indexed="81"/>
            <rFont val="ＭＳ Ｐゴシック"/>
            <family val="3"/>
            <charset val="128"/>
          </rPr>
          <t xml:space="preserve">
国営 １ヵ所
府営 ３ヵ所</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1D00-000001000000}">
      <text>
        <r>
          <rPr>
            <b/>
            <sz val="9"/>
            <color indexed="81"/>
            <rFont val="ＭＳ Ｐゴシック"/>
            <family val="3"/>
            <charset val="128"/>
          </rPr>
          <t>作成者:</t>
        </r>
        <r>
          <rPr>
            <sz val="9"/>
            <color indexed="81"/>
            <rFont val="ＭＳ Ｐゴシック"/>
            <family val="3"/>
            <charset val="128"/>
          </rPr>
          <t xml:space="preserve">
公園面積（ha）は
小数点第２位以下を切り捨て</t>
        </r>
      </text>
    </comment>
    <comment ref="G3" authorId="0" shapeId="0" xr:uid="{00000000-0006-0000-1D00-000002000000}">
      <text>
        <r>
          <rPr>
            <b/>
            <sz val="9"/>
            <color indexed="81"/>
            <rFont val="ＭＳ Ｐゴシック"/>
            <family val="3"/>
            <charset val="128"/>
          </rPr>
          <t>作成者:</t>
        </r>
        <r>
          <rPr>
            <sz val="9"/>
            <color indexed="81"/>
            <rFont val="ＭＳ Ｐゴシック"/>
            <family val="3"/>
            <charset val="128"/>
          </rPr>
          <t xml:space="preserve">
公園面積（ha）は
小数点第２位以下を切り捨て</t>
        </r>
      </text>
    </comment>
    <comment ref="C33" authorId="0" shapeId="0" xr:uid="{00000000-0006-0000-1D00-000003000000}">
      <text>
        <r>
          <rPr>
            <b/>
            <sz val="9"/>
            <color indexed="81"/>
            <rFont val="ＭＳ Ｐゴシック"/>
            <family val="3"/>
            <charset val="128"/>
          </rPr>
          <t>7,917,553(㎡)≒791.8(ha)
小数点第2位以下を</t>
        </r>
        <r>
          <rPr>
            <b/>
            <sz val="9"/>
            <color indexed="10"/>
            <rFont val="ＭＳ Ｐゴシック"/>
            <family val="3"/>
            <charset val="128"/>
          </rPr>
          <t>切り上げ</t>
        </r>
      </text>
    </comment>
    <comment ref="G33" authorId="0" shapeId="0" xr:uid="{00000000-0006-0000-1D00-000004000000}">
      <text>
        <r>
          <rPr>
            <b/>
            <sz val="9"/>
            <color indexed="81"/>
            <rFont val="ＭＳ Ｐゴシック"/>
            <family val="3"/>
            <charset val="128"/>
          </rPr>
          <t>8,679,353(㎡)≒867.9(ha)
小数点第2位以下を切り捨て</t>
        </r>
      </text>
    </comment>
    <comment ref="C34" authorId="0" shapeId="0" xr:uid="{00000000-0006-0000-1D00-000005000000}">
      <text>
        <r>
          <rPr>
            <b/>
            <sz val="9"/>
            <color indexed="81"/>
            <rFont val="ＭＳ Ｐゴシック"/>
            <family val="3"/>
            <charset val="128"/>
          </rPr>
          <t>8,046,315(㎡)≒804.6(ha)
小数点第2位以下を切り捨て</t>
        </r>
      </text>
    </comment>
    <comment ref="G34" authorId="0" shapeId="0" xr:uid="{00000000-0006-0000-1D00-000006000000}">
      <text>
        <r>
          <rPr>
            <b/>
            <sz val="9"/>
            <color indexed="81"/>
            <rFont val="ＭＳ Ｐゴシック"/>
            <family val="3"/>
            <charset val="128"/>
          </rPr>
          <t>8,808,115(㎡)≒880.8(ha)
小数点第2位以下を切り捨て</t>
        </r>
      </text>
    </comment>
    <comment ref="C35" authorId="0" shapeId="0" xr:uid="{00000000-0006-0000-1D00-000007000000}">
      <text>
        <r>
          <rPr>
            <b/>
            <sz val="9"/>
            <color indexed="81"/>
            <rFont val="ＭＳ Ｐゴシック"/>
            <family val="3"/>
            <charset val="128"/>
          </rPr>
          <t>8,090,917(㎡)≒809.0(ha)
小数点第2位以下を切り捨て</t>
        </r>
      </text>
    </comment>
    <comment ref="G35" authorId="0" shapeId="0" xr:uid="{00000000-0006-0000-1D00-000008000000}">
      <text>
        <r>
          <rPr>
            <b/>
            <sz val="9"/>
            <color indexed="81"/>
            <rFont val="ＭＳ Ｐゴシック"/>
            <family val="3"/>
            <charset val="128"/>
          </rPr>
          <t>8,852,717(㎡)≒885.2(ha)
小数点第2位以下を切り捨て</t>
        </r>
      </text>
    </comment>
    <comment ref="C36" authorId="0" shapeId="0" xr:uid="{00000000-0006-0000-1D00-000009000000}">
      <text>
        <r>
          <rPr>
            <b/>
            <sz val="9"/>
            <color indexed="81"/>
            <rFont val="ＭＳ Ｐゴシック"/>
            <family val="3"/>
            <charset val="128"/>
          </rPr>
          <t>8,197,682(㎡)≒819.7(ha)
小数点第2位以下を切り捨て</t>
        </r>
      </text>
    </comment>
    <comment ref="G36" authorId="0" shapeId="0" xr:uid="{00000000-0006-0000-1D00-00000A000000}">
      <text>
        <r>
          <rPr>
            <b/>
            <sz val="9"/>
            <color indexed="81"/>
            <rFont val="ＭＳ Ｐゴシック"/>
            <family val="3"/>
            <charset val="128"/>
          </rPr>
          <t>8,969,482(㎡)≒896.9(ha)
小数点第2位以下を切り捨て</t>
        </r>
      </text>
    </comment>
    <comment ref="C37" authorId="0" shapeId="0" xr:uid="{00000000-0006-0000-1D00-00000B000000}">
      <text>
        <r>
          <rPr>
            <b/>
            <sz val="9"/>
            <color indexed="81"/>
            <rFont val="ＭＳ Ｐゴシック"/>
            <family val="3"/>
            <charset val="128"/>
          </rPr>
          <t>8,279,961(㎡)≒827.9(ha)
小数点第2位以下を切り捨て</t>
        </r>
      </text>
    </comment>
    <comment ref="G37" authorId="0" shapeId="0" xr:uid="{00000000-0006-0000-1D00-00000C000000}">
      <text>
        <r>
          <rPr>
            <b/>
            <sz val="9"/>
            <color indexed="81"/>
            <rFont val="ＭＳ Ｐゴシック"/>
            <family val="3"/>
            <charset val="128"/>
          </rPr>
          <t>9,051,761(㎡)≒905.1(ha)
小数点第2位以下を切り捨て</t>
        </r>
      </text>
    </comment>
    <comment ref="C38" authorId="0" shapeId="0" xr:uid="{00000000-0006-0000-1D00-00000D000000}">
      <text>
        <r>
          <rPr>
            <b/>
            <sz val="9"/>
            <color indexed="81"/>
            <rFont val="ＭＳ Ｐゴシック"/>
            <family val="3"/>
            <charset val="128"/>
          </rPr>
          <t>8,289,952(㎡)≒829.0(ha)
小数点第2位以下を</t>
        </r>
        <r>
          <rPr>
            <b/>
            <sz val="9"/>
            <color indexed="10"/>
            <rFont val="ＭＳ Ｐゴシック"/>
            <family val="3"/>
            <charset val="128"/>
          </rPr>
          <t>切り上げ</t>
        </r>
      </text>
    </comment>
    <comment ref="G38" authorId="0" shapeId="0" xr:uid="{00000000-0006-0000-1D00-00000E000000}">
      <text>
        <r>
          <rPr>
            <b/>
            <sz val="9"/>
            <color indexed="81"/>
            <rFont val="ＭＳ Ｐゴシック"/>
            <family val="3"/>
            <charset val="128"/>
          </rPr>
          <t>9,061,752(㎡)≒906.2(ha)
小数点第2位以下を</t>
        </r>
        <r>
          <rPr>
            <b/>
            <sz val="9"/>
            <color indexed="10"/>
            <rFont val="ＭＳ Ｐゴシック"/>
            <family val="3"/>
            <charset val="128"/>
          </rPr>
          <t>切り上げ</t>
        </r>
      </text>
    </comment>
    <comment ref="C39" authorId="0" shapeId="0" xr:uid="{00000000-0006-0000-1D00-00000F000000}">
      <text>
        <r>
          <rPr>
            <b/>
            <sz val="9"/>
            <color indexed="81"/>
            <rFont val="ＭＳ Ｐゴシック"/>
            <family val="3"/>
            <charset val="128"/>
          </rPr>
          <t>8,416,010(㎡)≒841.6(ha)
小数点第2位以下を切り捨て</t>
        </r>
      </text>
    </comment>
    <comment ref="G39" authorId="0" shapeId="0" xr:uid="{00000000-0006-0000-1D00-000010000000}">
      <text>
        <r>
          <rPr>
            <b/>
            <sz val="9"/>
            <color indexed="81"/>
            <rFont val="ＭＳ Ｐゴシック"/>
            <family val="3"/>
            <charset val="128"/>
          </rPr>
          <t>9,189,010(㎡)≒918.9(ha)
小数点第2位以下を切り捨て</t>
        </r>
      </text>
    </comment>
    <comment ref="C40" authorId="0" shapeId="0" xr:uid="{00000000-0006-0000-1D00-000011000000}">
      <text>
        <r>
          <rPr>
            <b/>
            <sz val="9"/>
            <color indexed="81"/>
            <rFont val="ＭＳ Ｐゴシック"/>
            <family val="3"/>
            <charset val="128"/>
          </rPr>
          <t>8,444,811(㎡)≒844.4(ha)
小数点第2位以下を切り捨て</t>
        </r>
      </text>
    </comment>
    <comment ref="G40" authorId="0" shapeId="0" xr:uid="{00000000-0006-0000-1D00-000012000000}">
      <text>
        <r>
          <rPr>
            <b/>
            <sz val="9"/>
            <color indexed="81"/>
            <rFont val="ＭＳ Ｐゴシック"/>
            <family val="3"/>
            <charset val="128"/>
          </rPr>
          <t>9,217,811(㎡)≒921.7(ha)
小数点第2位以下を切り捨て</t>
        </r>
      </text>
    </comment>
    <comment ref="C41" authorId="0" shapeId="0" xr:uid="{00000000-0006-0000-1D00-000013000000}">
      <text>
        <r>
          <rPr>
            <b/>
            <sz val="9"/>
            <color indexed="81"/>
            <rFont val="ＭＳ Ｐゴシック"/>
            <family val="3"/>
            <charset val="128"/>
          </rPr>
          <t>8,464,898(㎡)≒846.4(ha)
小数点第2位以下を切り捨て</t>
        </r>
      </text>
    </comment>
    <comment ref="G41" authorId="0" shapeId="0" xr:uid="{00000000-0006-0000-1D00-000014000000}">
      <text>
        <r>
          <rPr>
            <b/>
            <sz val="9"/>
            <color indexed="81"/>
            <rFont val="ＭＳ Ｐゴシック"/>
            <family val="3"/>
            <charset val="128"/>
          </rPr>
          <t>9,237,898(㎡)≒923.7(ha)
小数点第2位以下を切り捨て</t>
        </r>
      </text>
    </comment>
    <comment ref="C42" authorId="0" shapeId="0" xr:uid="{00000000-0006-0000-1D00-000015000000}">
      <text>
        <r>
          <rPr>
            <b/>
            <sz val="9"/>
            <color indexed="81"/>
            <rFont val="ＭＳ Ｐゴシック"/>
            <family val="3"/>
            <charset val="128"/>
          </rPr>
          <t>8,505,915(㎡)≒850.5(ha)
小数点第2位以下を切り捨て</t>
        </r>
      </text>
    </comment>
    <comment ref="G42" authorId="0" shapeId="0" xr:uid="{00000000-0006-0000-1D00-000016000000}">
      <text>
        <r>
          <rPr>
            <b/>
            <sz val="9"/>
            <color indexed="81"/>
            <rFont val="ＭＳ Ｐゴシック"/>
            <family val="3"/>
            <charset val="128"/>
          </rPr>
          <t>9,278,915(㎡)≒927.8(ha)
小数点第2位以下を切り捨て</t>
        </r>
      </text>
    </comment>
    <comment ref="C43" authorId="0" shapeId="0" xr:uid="{00000000-0006-0000-1D00-000017000000}">
      <text>
        <r>
          <rPr>
            <b/>
            <sz val="9"/>
            <color indexed="81"/>
            <rFont val="ＭＳ Ｐゴシック"/>
            <family val="3"/>
            <charset val="128"/>
          </rPr>
          <t>8,533,743(㎡)≒853.3(ha)
小数点第2位以下を切り捨て</t>
        </r>
      </text>
    </comment>
    <comment ref="G43" authorId="0" shapeId="0" xr:uid="{00000000-0006-0000-1D00-000018000000}">
      <text>
        <r>
          <rPr>
            <b/>
            <sz val="9"/>
            <color indexed="81"/>
            <rFont val="ＭＳ Ｐゴシック"/>
            <family val="3"/>
            <charset val="128"/>
          </rPr>
          <t>9,306,743(㎡)≒930.6(ha)
小数点第2位以下を切り捨て</t>
        </r>
      </text>
    </comment>
    <comment ref="C44" authorId="0" shapeId="0" xr:uid="{00000000-0006-0000-1D00-000019000000}">
      <text>
        <r>
          <rPr>
            <b/>
            <sz val="9"/>
            <color indexed="81"/>
            <rFont val="ＭＳ Ｐゴシック"/>
            <family val="3"/>
            <charset val="128"/>
          </rPr>
          <t>8,556,650(㎡)≒855.6(ha)
小数点第2位以下を切り捨て</t>
        </r>
      </text>
    </comment>
    <comment ref="G44" authorId="0" shapeId="0" xr:uid="{00000000-0006-0000-1D00-00001A000000}">
      <text>
        <r>
          <rPr>
            <b/>
            <sz val="9"/>
            <color indexed="81"/>
            <rFont val="ＭＳ Ｐゴシック"/>
            <family val="3"/>
            <charset val="128"/>
          </rPr>
          <t>9,329,650(㎡)≒932.9(ha)
小数点第2位以下を切り捨て</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00000000-0006-0000-1E00-000001000000}">
      <text>
        <r>
          <rPr>
            <b/>
            <sz val="9"/>
            <color indexed="81"/>
            <rFont val="ＭＳ Ｐゴシック"/>
            <family val="3"/>
            <charset val="128"/>
          </rPr>
          <t>作成者:</t>
        </r>
        <r>
          <rPr>
            <sz val="9"/>
            <color indexed="81"/>
            <rFont val="ＭＳ Ｐゴシック"/>
            <family val="3"/>
            <charset val="128"/>
          </rPr>
          <t xml:space="preserve">
念のため、
大阪府都市公園一覧表
（平成１８年３月３１日現在）
で名称、番号、計画面積を
確認しました。</t>
        </r>
      </text>
    </comment>
  </commentList>
</comments>
</file>

<file path=xl/sharedStrings.xml><?xml version="1.0" encoding="utf-8"?>
<sst xmlns="http://schemas.openxmlformats.org/spreadsheetml/2006/main" count="6463" uniqueCount="3637">
  <si>
    <t>目次</t>
    <rPh sb="0" eb="2">
      <t>モクジ</t>
    </rPh>
    <phoneticPr fontId="2"/>
  </si>
  <si>
    <t>大阪市域内都市公園行政区別総括表</t>
    <rPh sb="0" eb="3">
      <t>オオサカシ</t>
    </rPh>
    <rPh sb="3" eb="4">
      <t>イキ</t>
    </rPh>
    <rPh sb="4" eb="5">
      <t>ナイ</t>
    </rPh>
    <rPh sb="5" eb="7">
      <t>トシ</t>
    </rPh>
    <rPh sb="7" eb="9">
      <t>コウエン</t>
    </rPh>
    <rPh sb="9" eb="12">
      <t>ギョウセイク</t>
    </rPh>
    <rPh sb="12" eb="13">
      <t>ベツ</t>
    </rPh>
    <rPh sb="13" eb="15">
      <t>ソウカツ</t>
    </rPh>
    <rPh sb="15" eb="16">
      <t>ヒョウ</t>
    </rPh>
    <phoneticPr fontId="3"/>
  </si>
  <si>
    <t>Ⅰ</t>
    <phoneticPr fontId="3"/>
  </si>
  <si>
    <t>Ⅱ</t>
    <phoneticPr fontId="3"/>
  </si>
  <si>
    <t>都市公園種別集計表</t>
    <rPh sb="0" eb="2">
      <t>トシ</t>
    </rPh>
    <rPh sb="2" eb="4">
      <t>コウエン</t>
    </rPh>
    <rPh sb="4" eb="6">
      <t>シュベツ</t>
    </rPh>
    <rPh sb="6" eb="8">
      <t>シュウケイ</t>
    </rPh>
    <rPh sb="8" eb="9">
      <t>ヒョウ</t>
    </rPh>
    <phoneticPr fontId="3"/>
  </si>
  <si>
    <t>Ⅲ</t>
    <phoneticPr fontId="3"/>
  </si>
  <si>
    <t>凡例</t>
    <rPh sb="0" eb="2">
      <t>ハンレイ</t>
    </rPh>
    <phoneticPr fontId="3"/>
  </si>
  <si>
    <t>　　　　　　　　　　　　　　　　　　　　　　　　　　　　　　　　　　　　　　　　　　　　　　　　</t>
    <phoneticPr fontId="3"/>
  </si>
  <si>
    <t>Ⅳ</t>
    <phoneticPr fontId="3"/>
  </si>
  <si>
    <t>開設公園</t>
    <rPh sb="0" eb="2">
      <t>カイセツ</t>
    </rPh>
    <rPh sb="2" eb="4">
      <t>コウエン</t>
    </rPh>
    <phoneticPr fontId="3"/>
  </si>
  <si>
    <t>1.</t>
    <phoneticPr fontId="3"/>
  </si>
  <si>
    <t>北区</t>
    <rPh sb="0" eb="2">
      <t>キタク</t>
    </rPh>
    <phoneticPr fontId="3"/>
  </si>
  <si>
    <t>2.</t>
  </si>
  <si>
    <t>都島区</t>
    <rPh sb="0" eb="3">
      <t>ミヤコジマク</t>
    </rPh>
    <phoneticPr fontId="3"/>
  </si>
  <si>
    <t>　　　　　　　　　　　　　　　　　　　　　　　　　　　　　　　　　　　　　　　　　　　　　　　　</t>
    <phoneticPr fontId="3"/>
  </si>
  <si>
    <t>3.</t>
  </si>
  <si>
    <t>福島区</t>
    <rPh sb="0" eb="3">
      <t>フクシマク</t>
    </rPh>
    <phoneticPr fontId="3"/>
  </si>
  <si>
    <t>4.</t>
  </si>
  <si>
    <t>此花区</t>
    <rPh sb="0" eb="3">
      <t>コノハナク</t>
    </rPh>
    <phoneticPr fontId="3"/>
  </si>
  <si>
    <t>5.</t>
  </si>
  <si>
    <t>中央区</t>
    <rPh sb="0" eb="3">
      <t>チュウオウク</t>
    </rPh>
    <phoneticPr fontId="3"/>
  </si>
  <si>
    <t>6.</t>
  </si>
  <si>
    <t>西区</t>
    <rPh sb="0" eb="2">
      <t>ニシク</t>
    </rPh>
    <phoneticPr fontId="3"/>
  </si>
  <si>
    <t>　　　　　　　　　　　　　　　　　　　　　　　　　　　　　　　　　　　　　　　　　　　　　　　　</t>
    <phoneticPr fontId="3"/>
  </si>
  <si>
    <t>7.</t>
  </si>
  <si>
    <t>港区</t>
    <rPh sb="0" eb="2">
      <t>ミナトク</t>
    </rPh>
    <phoneticPr fontId="3"/>
  </si>
  <si>
    <t>　　　　　　　　　　　　　　　　　　　　　　　　　　　　　　　　　　　　　　　　　　　　　　　　</t>
    <phoneticPr fontId="3"/>
  </si>
  <si>
    <t>8.</t>
  </si>
  <si>
    <t>大正区</t>
    <rPh sb="0" eb="2">
      <t>タイショウ</t>
    </rPh>
    <rPh sb="2" eb="3">
      <t>ク</t>
    </rPh>
    <phoneticPr fontId="3"/>
  </si>
  <si>
    <t>9.</t>
  </si>
  <si>
    <t>天王寺区</t>
    <rPh sb="0" eb="4">
      <t>テンノウジク</t>
    </rPh>
    <phoneticPr fontId="3"/>
  </si>
  <si>
    <t>10.</t>
  </si>
  <si>
    <t>浪速区</t>
    <rPh sb="0" eb="3">
      <t>ナニワク</t>
    </rPh>
    <phoneticPr fontId="3"/>
  </si>
  <si>
    <t>11.</t>
  </si>
  <si>
    <t>西淀川区</t>
    <rPh sb="0" eb="4">
      <t>ニシヨドガワク</t>
    </rPh>
    <phoneticPr fontId="3"/>
  </si>
  <si>
    <t>12.</t>
  </si>
  <si>
    <t>淀川区</t>
    <rPh sb="0" eb="3">
      <t>ヨドガワク</t>
    </rPh>
    <phoneticPr fontId="3"/>
  </si>
  <si>
    <t>13.</t>
  </si>
  <si>
    <t>東淀川区</t>
    <rPh sb="0" eb="1">
      <t>ヒガシ</t>
    </rPh>
    <rPh sb="1" eb="4">
      <t>ヨドガワク</t>
    </rPh>
    <phoneticPr fontId="3"/>
  </si>
  <si>
    <t>14.</t>
  </si>
  <si>
    <t>東成区</t>
    <rPh sb="0" eb="3">
      <t>ヒガシナリク</t>
    </rPh>
    <phoneticPr fontId="3"/>
  </si>
  <si>
    <t>15.</t>
  </si>
  <si>
    <t>生野区</t>
    <rPh sb="0" eb="3">
      <t>イクノク</t>
    </rPh>
    <phoneticPr fontId="3"/>
  </si>
  <si>
    <t>16.</t>
  </si>
  <si>
    <t>旭区</t>
    <rPh sb="0" eb="2">
      <t>アサヒク</t>
    </rPh>
    <phoneticPr fontId="3"/>
  </si>
  <si>
    <t>17.</t>
  </si>
  <si>
    <t>城東区</t>
    <rPh sb="0" eb="3">
      <t>ジョウトウク</t>
    </rPh>
    <phoneticPr fontId="3"/>
  </si>
  <si>
    <t>18.</t>
  </si>
  <si>
    <t>鶴見区</t>
    <rPh sb="0" eb="3">
      <t>ツルミク</t>
    </rPh>
    <phoneticPr fontId="3"/>
  </si>
  <si>
    <t>19.</t>
  </si>
  <si>
    <t>阿倍野区</t>
    <rPh sb="0" eb="4">
      <t>アベノク</t>
    </rPh>
    <phoneticPr fontId="3"/>
  </si>
  <si>
    <t>20.</t>
  </si>
  <si>
    <t>住之江区</t>
    <rPh sb="0" eb="4">
      <t>スミノエク</t>
    </rPh>
    <phoneticPr fontId="3"/>
  </si>
  <si>
    <t>21.</t>
  </si>
  <si>
    <t>住吉区</t>
    <rPh sb="0" eb="3">
      <t>スミヨシク</t>
    </rPh>
    <phoneticPr fontId="3"/>
  </si>
  <si>
    <t>22.</t>
  </si>
  <si>
    <t>東住吉区</t>
    <rPh sb="0" eb="1">
      <t>ヒガシ</t>
    </rPh>
    <rPh sb="1" eb="4">
      <t>スミヨシク</t>
    </rPh>
    <phoneticPr fontId="3"/>
  </si>
  <si>
    <t>23.</t>
  </si>
  <si>
    <t>平野区</t>
    <rPh sb="0" eb="3">
      <t>ヒラノク</t>
    </rPh>
    <phoneticPr fontId="3"/>
  </si>
  <si>
    <t>24.</t>
  </si>
  <si>
    <t>西成区</t>
    <rPh sb="0" eb="3">
      <t>ニシナリク</t>
    </rPh>
    <phoneticPr fontId="3"/>
  </si>
  <si>
    <t>Ⅴ</t>
    <phoneticPr fontId="3"/>
  </si>
  <si>
    <t>大阪市の都市公園の推移</t>
    <rPh sb="0" eb="3">
      <t>オオサカシ</t>
    </rPh>
    <rPh sb="4" eb="6">
      <t>トシ</t>
    </rPh>
    <rPh sb="6" eb="8">
      <t>コウエン</t>
    </rPh>
    <rPh sb="9" eb="11">
      <t>スイイ</t>
    </rPh>
    <phoneticPr fontId="3"/>
  </si>
  <si>
    <t>　　　　　　　　　　　　　　　　　　　　　　　　　　　　　　　　　　　　　　　　　</t>
    <phoneticPr fontId="3"/>
  </si>
  <si>
    <t>　　　　　　　　　　　　　　　　　　　　　　　　　　　　　　　　　　　　　　　　　</t>
    <phoneticPr fontId="3"/>
  </si>
  <si>
    <t>　　　　　　　　　　　　　　　　　　　　　　　　　　　　　　　　　　　　　　　　　　　　　　　　</t>
    <phoneticPr fontId="3"/>
  </si>
  <si>
    <t>行政区</t>
    <rPh sb="0" eb="3">
      <t>ギョウセイク</t>
    </rPh>
    <phoneticPr fontId="4"/>
  </si>
  <si>
    <t>国営・府営公園</t>
    <rPh sb="0" eb="2">
      <t>コクエイ</t>
    </rPh>
    <rPh sb="3" eb="5">
      <t>フエイ</t>
    </rPh>
    <rPh sb="5" eb="7">
      <t>コウエン</t>
    </rPh>
    <phoneticPr fontId="4"/>
  </si>
  <si>
    <t>合　　　計</t>
    <rPh sb="0" eb="1">
      <t>ゴウ</t>
    </rPh>
    <rPh sb="4" eb="5">
      <t>ケイ</t>
    </rPh>
    <phoneticPr fontId="4"/>
  </si>
  <si>
    <t>北</t>
    <rPh sb="0" eb="1">
      <t>キタク</t>
    </rPh>
    <phoneticPr fontId="4"/>
  </si>
  <si>
    <t>都島</t>
    <rPh sb="0" eb="2">
      <t>ミヤコジマ</t>
    </rPh>
    <phoneticPr fontId="4"/>
  </si>
  <si>
    <t>福島</t>
    <rPh sb="0" eb="2">
      <t>フクシマ</t>
    </rPh>
    <phoneticPr fontId="4"/>
  </si>
  <si>
    <t>此花</t>
    <rPh sb="0" eb="2">
      <t>コノハナ</t>
    </rPh>
    <phoneticPr fontId="4"/>
  </si>
  <si>
    <t>中央</t>
    <rPh sb="0" eb="2">
      <t>チュウオウ</t>
    </rPh>
    <phoneticPr fontId="4"/>
  </si>
  <si>
    <t>西</t>
    <rPh sb="0" eb="1">
      <t>ニシ</t>
    </rPh>
    <phoneticPr fontId="4"/>
  </si>
  <si>
    <t>港</t>
    <rPh sb="0" eb="1">
      <t>ミナト</t>
    </rPh>
    <phoneticPr fontId="4"/>
  </si>
  <si>
    <t>大正</t>
    <rPh sb="0" eb="2">
      <t>タイショウ</t>
    </rPh>
    <phoneticPr fontId="4"/>
  </si>
  <si>
    <t>天王寺</t>
    <rPh sb="0" eb="3">
      <t>テンノウジ</t>
    </rPh>
    <phoneticPr fontId="4"/>
  </si>
  <si>
    <t>浪速</t>
    <rPh sb="0" eb="2">
      <t>ナニワ</t>
    </rPh>
    <phoneticPr fontId="4"/>
  </si>
  <si>
    <t>西淀川</t>
    <rPh sb="0" eb="3">
      <t>ニシヨドガワ</t>
    </rPh>
    <phoneticPr fontId="4"/>
  </si>
  <si>
    <t>淀川</t>
    <rPh sb="0" eb="2">
      <t>ヨドガワ</t>
    </rPh>
    <phoneticPr fontId="4"/>
  </si>
  <si>
    <t>東淀川</t>
    <rPh sb="0" eb="1">
      <t>ヒガシ</t>
    </rPh>
    <rPh sb="1" eb="3">
      <t>ヨドガワ</t>
    </rPh>
    <phoneticPr fontId="4"/>
  </si>
  <si>
    <t>東成</t>
    <rPh sb="0" eb="2">
      <t>ヒガシナリ</t>
    </rPh>
    <phoneticPr fontId="4"/>
  </si>
  <si>
    <t>生野</t>
    <rPh sb="0" eb="2">
      <t>イクノ</t>
    </rPh>
    <phoneticPr fontId="4"/>
  </si>
  <si>
    <t>旭</t>
    <rPh sb="0" eb="1">
      <t>アサヒ</t>
    </rPh>
    <phoneticPr fontId="4"/>
  </si>
  <si>
    <t>城東</t>
    <rPh sb="0" eb="2">
      <t>ジョウトウ</t>
    </rPh>
    <phoneticPr fontId="4"/>
  </si>
  <si>
    <t>鶴見</t>
    <rPh sb="0" eb="2">
      <t>ツルミ</t>
    </rPh>
    <phoneticPr fontId="4"/>
  </si>
  <si>
    <t>阿倍野</t>
    <rPh sb="0" eb="3">
      <t>アベノ</t>
    </rPh>
    <phoneticPr fontId="4"/>
  </si>
  <si>
    <t>住之江</t>
    <rPh sb="0" eb="3">
      <t>スミノエ</t>
    </rPh>
    <phoneticPr fontId="4"/>
  </si>
  <si>
    <t>住吉</t>
    <rPh sb="0" eb="2">
      <t>スミヨシ</t>
    </rPh>
    <phoneticPr fontId="4"/>
  </si>
  <si>
    <t>東住吉</t>
    <rPh sb="0" eb="1">
      <t>ヒガシ</t>
    </rPh>
    <rPh sb="1" eb="3">
      <t>スミヨシ</t>
    </rPh>
    <phoneticPr fontId="4"/>
  </si>
  <si>
    <t>平野</t>
    <rPh sb="0" eb="2">
      <t>ヒラノ</t>
    </rPh>
    <phoneticPr fontId="4"/>
  </si>
  <si>
    <t>西成</t>
    <rPh sb="0" eb="2">
      <t>ニシナリ</t>
    </rPh>
    <phoneticPr fontId="4"/>
  </si>
  <si>
    <t>行政区</t>
    <rPh sb="0" eb="2">
      <t>ギョウセイ</t>
    </rPh>
    <rPh sb="2" eb="3">
      <t>ク</t>
    </rPh>
    <phoneticPr fontId="3"/>
  </si>
  <si>
    <t>街区公園</t>
    <rPh sb="0" eb="1">
      <t>ガイ</t>
    </rPh>
    <rPh sb="1" eb="2">
      <t>ク</t>
    </rPh>
    <rPh sb="2" eb="4">
      <t>コウエン</t>
    </rPh>
    <phoneticPr fontId="4"/>
  </si>
  <si>
    <t>近隣公園</t>
    <rPh sb="0" eb="2">
      <t>キンリン</t>
    </rPh>
    <rPh sb="2" eb="4">
      <t>コウエン</t>
    </rPh>
    <phoneticPr fontId="4"/>
  </si>
  <si>
    <t>地区公園</t>
    <rPh sb="0" eb="2">
      <t>チク</t>
    </rPh>
    <rPh sb="2" eb="4">
      <t>コウエン</t>
    </rPh>
    <phoneticPr fontId="4"/>
  </si>
  <si>
    <t>総合公園</t>
    <rPh sb="0" eb="2">
      <t>ソウゴウ</t>
    </rPh>
    <rPh sb="2" eb="4">
      <t>コウエン</t>
    </rPh>
    <phoneticPr fontId="4"/>
  </si>
  <si>
    <t>運動公園</t>
    <rPh sb="0" eb="2">
      <t>ウンドウ</t>
    </rPh>
    <rPh sb="2" eb="4">
      <t>コウエン</t>
    </rPh>
    <phoneticPr fontId="4"/>
  </si>
  <si>
    <t>風致公園</t>
    <rPh sb="0" eb="2">
      <t>フウチ</t>
    </rPh>
    <rPh sb="2" eb="4">
      <t>コウエン</t>
    </rPh>
    <phoneticPr fontId="4"/>
  </si>
  <si>
    <t>数</t>
    <rPh sb="0" eb="1">
      <t>カズ</t>
    </rPh>
    <phoneticPr fontId="4"/>
  </si>
  <si>
    <t>数</t>
    <rPh sb="0" eb="1">
      <t>カズ</t>
    </rPh>
    <phoneticPr fontId="3"/>
  </si>
  <si>
    <t>北</t>
    <rPh sb="0" eb="1">
      <t>キタ</t>
    </rPh>
    <phoneticPr fontId="4"/>
  </si>
  <si>
    <t>平野</t>
    <rPh sb="0" eb="1">
      <t>ヒラ</t>
    </rPh>
    <rPh sb="1" eb="2">
      <t>ノ</t>
    </rPh>
    <phoneticPr fontId="4"/>
  </si>
  <si>
    <t>計</t>
    <rPh sb="0" eb="1">
      <t>ケイ</t>
    </rPh>
    <phoneticPr fontId="4"/>
  </si>
  <si>
    <t>大規模公園</t>
    <rPh sb="0" eb="3">
      <t>ダイキボ</t>
    </rPh>
    <rPh sb="3" eb="5">
      <t>コウエン</t>
    </rPh>
    <phoneticPr fontId="4"/>
  </si>
  <si>
    <t>都市緑地</t>
    <rPh sb="0" eb="2">
      <t>トシ</t>
    </rPh>
    <rPh sb="2" eb="4">
      <t>リョクチ</t>
    </rPh>
    <phoneticPr fontId="4"/>
  </si>
  <si>
    <t>動植物公園</t>
    <rPh sb="0" eb="1">
      <t>ドウ</t>
    </rPh>
    <rPh sb="1" eb="2">
      <t>ショク</t>
    </rPh>
    <rPh sb="2" eb="3">
      <t>ブツ</t>
    </rPh>
    <rPh sb="3" eb="5">
      <t>コウエン</t>
    </rPh>
    <phoneticPr fontId="4"/>
  </si>
  <si>
    <t>歴史公園</t>
    <rPh sb="0" eb="2">
      <t>レキシ</t>
    </rPh>
    <rPh sb="2" eb="4">
      <t>コウエン</t>
    </rPh>
    <phoneticPr fontId="4"/>
  </si>
  <si>
    <t>広域公園</t>
    <rPh sb="0" eb="2">
      <t>コウイキ</t>
    </rPh>
    <rPh sb="2" eb="4">
      <t>コウエン</t>
    </rPh>
    <phoneticPr fontId="4"/>
  </si>
  <si>
    <t>大阪市営
公園合計</t>
    <rPh sb="0" eb="2">
      <t>オオサカ</t>
    </rPh>
    <rPh sb="2" eb="4">
      <t>シエイ</t>
    </rPh>
    <rPh sb="5" eb="7">
      <t>コウエン</t>
    </rPh>
    <rPh sb="7" eb="9">
      <t>ゴウケイ</t>
    </rPh>
    <phoneticPr fontId="4"/>
  </si>
  <si>
    <t>略記号</t>
    <rPh sb="0" eb="1">
      <t>リャク</t>
    </rPh>
    <rPh sb="1" eb="3">
      <t>キゴウ</t>
    </rPh>
    <phoneticPr fontId="4"/>
  </si>
  <si>
    <t>基幹公園</t>
    <rPh sb="0" eb="2">
      <t>キカン</t>
    </rPh>
    <rPh sb="2" eb="4">
      <t>コウエン</t>
    </rPh>
    <phoneticPr fontId="4"/>
  </si>
  <si>
    <t>住区基幹公園</t>
    <rPh sb="0" eb="1">
      <t>ジュウ</t>
    </rPh>
    <rPh sb="1" eb="2">
      <t>ク</t>
    </rPh>
    <rPh sb="2" eb="4">
      <t>キカン</t>
    </rPh>
    <rPh sb="4" eb="6">
      <t>コウエン</t>
    </rPh>
    <phoneticPr fontId="4"/>
  </si>
  <si>
    <t>街</t>
    <rPh sb="0" eb="1">
      <t>ガイ</t>
    </rPh>
    <phoneticPr fontId="4"/>
  </si>
  <si>
    <t>　もっぱら街区に居住する者の利用に供することを目的とする公園で、誘致距離２５０ｍの範囲内で、１箇所当たり面積０．２５haを標準として配置する。</t>
    <phoneticPr fontId="3"/>
  </si>
  <si>
    <t>近</t>
    <rPh sb="0" eb="1">
      <t>キン</t>
    </rPh>
    <phoneticPr fontId="4"/>
  </si>
  <si>
    <t>　主として近隣に居住する者の利用に供することを目的とする公園で、近隣住区当たり１箇所を、誘致距離５００ｍの範囲内で、１箇所当たり面積２haを標準として配置する。</t>
    <phoneticPr fontId="3"/>
  </si>
  <si>
    <t>地</t>
    <rPh sb="0" eb="1">
      <t>チ</t>
    </rPh>
    <phoneticPr fontId="4"/>
  </si>
  <si>
    <t>　主として徒歩圏内に居住する者の利用に供することを目的とする公園で、誘致距離１kmの範囲内で、１箇所当たり面積４haを標準として配置する。</t>
    <phoneticPr fontId="3"/>
  </si>
  <si>
    <t>都市基幹公園</t>
    <rPh sb="0" eb="2">
      <t>トシ</t>
    </rPh>
    <rPh sb="2" eb="4">
      <t>キカン</t>
    </rPh>
    <rPh sb="4" eb="6">
      <t>コウエン</t>
    </rPh>
    <phoneticPr fontId="4"/>
  </si>
  <si>
    <t>総</t>
    <rPh sb="0" eb="1">
      <t>ソウ</t>
    </rPh>
    <phoneticPr fontId="4"/>
  </si>
  <si>
    <t>　都市住民全般の休息、観賞、散歩、遊戯、運動等総合的な利用に供することを目的とする公園で、都市規模に応じ１箇所当たり面積１０～５０haを標準として配置する。</t>
    <phoneticPr fontId="3"/>
  </si>
  <si>
    <t>運</t>
    <rPh sb="0" eb="1">
      <t>ウン</t>
    </rPh>
    <phoneticPr fontId="4"/>
  </si>
  <si>
    <t>　都市住民全般の主として運動の用に供することを目的とする公園で、都市規模に応じ１箇所当たり面積１５～７５haを標準として配置する。</t>
    <phoneticPr fontId="3"/>
  </si>
  <si>
    <t>広</t>
    <rPh sb="0" eb="1">
      <t>ヒロ</t>
    </rPh>
    <phoneticPr fontId="4"/>
  </si>
  <si>
    <t>　主として一の市町村の区域を超える広域のレクリエ－ション需要を充足することを目的とする公園で、地方生活圏等広域的なブロック単位ごとに１箇所当たり面積５０ha以上を標準として配置する。</t>
    <phoneticPr fontId="3"/>
  </si>
  <si>
    <t>特殊公園</t>
    <rPh sb="0" eb="2">
      <t>トクシュ</t>
    </rPh>
    <rPh sb="2" eb="4">
      <t>コウエン</t>
    </rPh>
    <phoneticPr fontId="4"/>
  </si>
  <si>
    <t>風</t>
    <rPh sb="0" eb="1">
      <t>フウ</t>
    </rPh>
    <phoneticPr fontId="4"/>
  </si>
  <si>
    <t>　主として風致を享受することを目的とする公園で樹林地、水辺等の自然条件に応じ適切に配置する。</t>
    <rPh sb="1" eb="2">
      <t>シュ</t>
    </rPh>
    <rPh sb="5" eb="7">
      <t>フウチ</t>
    </rPh>
    <rPh sb="8" eb="10">
      <t>キョウジュ</t>
    </rPh>
    <rPh sb="15" eb="17">
      <t>モクテキ</t>
    </rPh>
    <rPh sb="20" eb="22">
      <t>コウエン</t>
    </rPh>
    <rPh sb="23" eb="25">
      <t>ジュリン</t>
    </rPh>
    <rPh sb="25" eb="26">
      <t>チ</t>
    </rPh>
    <rPh sb="27" eb="29">
      <t>ミズベ</t>
    </rPh>
    <rPh sb="29" eb="30">
      <t>ナド</t>
    </rPh>
    <rPh sb="31" eb="33">
      <t>シゼン</t>
    </rPh>
    <rPh sb="33" eb="35">
      <t>ジョウケン</t>
    </rPh>
    <rPh sb="36" eb="37">
      <t>オウ</t>
    </rPh>
    <rPh sb="38" eb="40">
      <t>テキセツ</t>
    </rPh>
    <rPh sb="41" eb="43">
      <t>ハイチ</t>
    </rPh>
    <phoneticPr fontId="4"/>
  </si>
  <si>
    <t>動</t>
    <rPh sb="0" eb="1">
      <t>ドウ</t>
    </rPh>
    <phoneticPr fontId="4"/>
  </si>
  <si>
    <t>　動物園、植物園等特殊な利用に供される公園で都市規模に応じ適切に配置する。</t>
    <rPh sb="1" eb="4">
      <t>ドウブツエン</t>
    </rPh>
    <rPh sb="5" eb="8">
      <t>ショクブツエン</t>
    </rPh>
    <rPh sb="8" eb="9">
      <t>ナド</t>
    </rPh>
    <rPh sb="9" eb="11">
      <t>トクシュ</t>
    </rPh>
    <rPh sb="12" eb="14">
      <t>リヨウ</t>
    </rPh>
    <rPh sb="15" eb="16">
      <t>キョウ</t>
    </rPh>
    <rPh sb="19" eb="21">
      <t>コウエン</t>
    </rPh>
    <rPh sb="22" eb="24">
      <t>トシ</t>
    </rPh>
    <rPh sb="24" eb="26">
      <t>キボ</t>
    </rPh>
    <rPh sb="27" eb="28">
      <t>オウ</t>
    </rPh>
    <rPh sb="29" eb="31">
      <t>テキセツ</t>
    </rPh>
    <rPh sb="32" eb="34">
      <t>ハイチ</t>
    </rPh>
    <phoneticPr fontId="4"/>
  </si>
  <si>
    <t>歴</t>
    <rPh sb="0" eb="1">
      <t>レキ</t>
    </rPh>
    <phoneticPr fontId="4"/>
  </si>
  <si>
    <t>　史跡、名勝、天然記念物等の文化財を広く一般に供することを目的とする公園で文化財の立地に応じ適宜配置する。</t>
    <rPh sb="1" eb="3">
      <t>シセキ</t>
    </rPh>
    <rPh sb="4" eb="6">
      <t>メイショウ</t>
    </rPh>
    <rPh sb="7" eb="9">
      <t>テンネン</t>
    </rPh>
    <rPh sb="9" eb="12">
      <t>キネンブツ</t>
    </rPh>
    <rPh sb="12" eb="13">
      <t>ナド</t>
    </rPh>
    <rPh sb="14" eb="17">
      <t>ブンカザイ</t>
    </rPh>
    <rPh sb="18" eb="19">
      <t>ヒロ</t>
    </rPh>
    <rPh sb="20" eb="22">
      <t>イッパン</t>
    </rPh>
    <rPh sb="23" eb="24">
      <t>キョウ</t>
    </rPh>
    <rPh sb="29" eb="31">
      <t>モクテキ</t>
    </rPh>
    <rPh sb="34" eb="36">
      <t>コウエン</t>
    </rPh>
    <rPh sb="37" eb="40">
      <t>ブンカザイ</t>
    </rPh>
    <rPh sb="41" eb="43">
      <t>リッチ</t>
    </rPh>
    <rPh sb="44" eb="45">
      <t>オウ</t>
    </rPh>
    <rPh sb="46" eb="48">
      <t>テキギ</t>
    </rPh>
    <rPh sb="48" eb="50">
      <t>ハイチ</t>
    </rPh>
    <phoneticPr fontId="4"/>
  </si>
  <si>
    <t>都緑</t>
    <rPh sb="0" eb="1">
      <t>ト</t>
    </rPh>
    <rPh sb="1" eb="2">
      <t>リョク</t>
    </rPh>
    <phoneticPr fontId="4"/>
  </si>
  <si>
    <t>緑道</t>
    <rPh sb="0" eb="1">
      <t>リョク</t>
    </rPh>
    <rPh sb="1" eb="2">
      <t>ミチ</t>
    </rPh>
    <phoneticPr fontId="4"/>
  </si>
  <si>
    <t>　災害時における避難路の確保、都市生活の安全性及び快適性の確保等を図ることを目的として、近隣住区又は近隣住区相互を連絡するように設けられる植樹帯及び歩行者路又は自転車路を主体とする緑地で幅員１０～２０ｍを標準として、公園、学校、ショッピングセンタ－、駅前広場等を相互に結ぶよう配置する。</t>
    <phoneticPr fontId="3"/>
  </si>
  <si>
    <t>街区公園</t>
    <rPh sb="0" eb="1">
      <t>マチ</t>
    </rPh>
    <rPh sb="1" eb="2">
      <t>ク</t>
    </rPh>
    <rPh sb="2" eb="3">
      <t>コウ</t>
    </rPh>
    <rPh sb="3" eb="4">
      <t>エン</t>
    </rPh>
    <phoneticPr fontId="4"/>
  </si>
  <si>
    <t>近隣公園</t>
    <rPh sb="0" eb="1">
      <t>コン</t>
    </rPh>
    <rPh sb="1" eb="2">
      <t>トナリ</t>
    </rPh>
    <rPh sb="2" eb="3">
      <t>コウ</t>
    </rPh>
    <rPh sb="3" eb="4">
      <t>エン</t>
    </rPh>
    <phoneticPr fontId="4"/>
  </si>
  <si>
    <t>地区公園</t>
    <rPh sb="0" eb="1">
      <t>チ</t>
    </rPh>
    <rPh sb="1" eb="2">
      <t>ク</t>
    </rPh>
    <rPh sb="2" eb="3">
      <t>コウ</t>
    </rPh>
    <rPh sb="3" eb="4">
      <t>エン</t>
    </rPh>
    <phoneticPr fontId="4"/>
  </si>
  <si>
    <t>総合公園</t>
    <rPh sb="0" eb="1">
      <t>フサ</t>
    </rPh>
    <rPh sb="1" eb="2">
      <t>ゴウ</t>
    </rPh>
    <rPh sb="2" eb="3">
      <t>コウ</t>
    </rPh>
    <rPh sb="3" eb="4">
      <t>エン</t>
    </rPh>
    <phoneticPr fontId="4"/>
  </si>
  <si>
    <t>運動公園</t>
    <rPh sb="0" eb="1">
      <t>ウン</t>
    </rPh>
    <rPh sb="1" eb="2">
      <t>ドウ</t>
    </rPh>
    <rPh sb="2" eb="3">
      <t>コウ</t>
    </rPh>
    <rPh sb="3" eb="4">
      <t>エン</t>
    </rPh>
    <phoneticPr fontId="4"/>
  </si>
  <si>
    <t>広域公園</t>
    <rPh sb="0" eb="1">
      <t>ヒロシ</t>
    </rPh>
    <rPh sb="1" eb="2">
      <t>イキ</t>
    </rPh>
    <rPh sb="2" eb="3">
      <t>コウ</t>
    </rPh>
    <rPh sb="3" eb="4">
      <t>エン</t>
    </rPh>
    <phoneticPr fontId="4"/>
  </si>
  <si>
    <t>風致公園</t>
    <rPh sb="0" eb="1">
      <t>カゼ</t>
    </rPh>
    <rPh sb="1" eb="2">
      <t>イタス</t>
    </rPh>
    <rPh sb="2" eb="3">
      <t>コウ</t>
    </rPh>
    <rPh sb="3" eb="4">
      <t>エン</t>
    </rPh>
    <phoneticPr fontId="4"/>
  </si>
  <si>
    <t>動植物公園</t>
    <rPh sb="0" eb="1">
      <t>ドウ</t>
    </rPh>
    <rPh sb="1" eb="2">
      <t>ウエ</t>
    </rPh>
    <rPh sb="2" eb="3">
      <t>ブツ</t>
    </rPh>
    <rPh sb="3" eb="4">
      <t>コウ</t>
    </rPh>
    <rPh sb="4" eb="5">
      <t>エン</t>
    </rPh>
    <phoneticPr fontId="4"/>
  </si>
  <si>
    <t>歴史公園</t>
    <rPh sb="0" eb="1">
      <t>レキ</t>
    </rPh>
    <rPh sb="1" eb="2">
      <t>シ</t>
    </rPh>
    <rPh sb="2" eb="3">
      <t>コウ</t>
    </rPh>
    <rPh sb="3" eb="4">
      <t>エン</t>
    </rPh>
    <phoneticPr fontId="4"/>
  </si>
  <si>
    <t>公園種別</t>
    <rPh sb="0" eb="2">
      <t>コウエン</t>
    </rPh>
    <rPh sb="2" eb="4">
      <t>シュベツ</t>
    </rPh>
    <phoneticPr fontId="4"/>
  </si>
  <si>
    <t>開園年月日</t>
    <rPh sb="2" eb="3">
      <t>ネン</t>
    </rPh>
    <rPh sb="3" eb="4">
      <t>ツキ</t>
    </rPh>
    <rPh sb="4" eb="5">
      <t>ヒ</t>
    </rPh>
    <phoneticPr fontId="4"/>
  </si>
  <si>
    <t>都市計画
決定公園
面積(ha)</t>
    <rPh sb="0" eb="2">
      <t>トシ</t>
    </rPh>
    <rPh sb="2" eb="3">
      <t>ケイ</t>
    </rPh>
    <rPh sb="3" eb="4">
      <t>ガ</t>
    </rPh>
    <rPh sb="5" eb="7">
      <t>ケッテイ</t>
    </rPh>
    <rPh sb="7" eb="8">
      <t>オオヤケ</t>
    </rPh>
    <rPh sb="8" eb="9">
      <t>エン</t>
    </rPh>
    <rPh sb="10" eb="11">
      <t>メン</t>
    </rPh>
    <rPh sb="11" eb="12">
      <t>セキ</t>
    </rPh>
    <phoneticPr fontId="4"/>
  </si>
  <si>
    <t>7･5･1</t>
    <phoneticPr fontId="4"/>
  </si>
  <si>
    <t>5･4･25</t>
    <phoneticPr fontId="4"/>
  </si>
  <si>
    <t>(毛馬桜之宮)
5･5･3</t>
    <rPh sb="1" eb="3">
      <t>ケマ</t>
    </rPh>
    <rPh sb="3" eb="4">
      <t>サクラ</t>
    </rPh>
    <rPh sb="4" eb="5">
      <t>ノ</t>
    </rPh>
    <rPh sb="5" eb="6">
      <t>ミヤ</t>
    </rPh>
    <phoneticPr fontId="4"/>
  </si>
  <si>
    <t>2･2･516</t>
    <phoneticPr fontId="4"/>
  </si>
  <si>
    <t>3･3･39</t>
    <phoneticPr fontId="4"/>
  </si>
  <si>
    <t>2･2･349</t>
    <phoneticPr fontId="4"/>
  </si>
  <si>
    <t>2･2･354</t>
    <phoneticPr fontId="4"/>
  </si>
  <si>
    <t>2･2･358</t>
    <phoneticPr fontId="4"/>
  </si>
  <si>
    <t>2･2･355</t>
    <phoneticPr fontId="4"/>
  </si>
  <si>
    <t>3･3･41</t>
    <phoneticPr fontId="4"/>
  </si>
  <si>
    <t>2･2･342</t>
    <phoneticPr fontId="4"/>
  </si>
  <si>
    <t>2･2･360</t>
    <phoneticPr fontId="4"/>
  </si>
  <si>
    <t>2･2･340</t>
    <phoneticPr fontId="4"/>
  </si>
  <si>
    <t>2･2･353</t>
    <phoneticPr fontId="4"/>
  </si>
  <si>
    <t>2･2･348</t>
    <phoneticPr fontId="4"/>
  </si>
  <si>
    <t>2･2･361</t>
    <phoneticPr fontId="4"/>
  </si>
  <si>
    <t>2･2･356</t>
    <phoneticPr fontId="4"/>
  </si>
  <si>
    <t>街</t>
    <rPh sb="0" eb="1">
      <t>ガイ</t>
    </rPh>
    <phoneticPr fontId="3"/>
  </si>
  <si>
    <t>2･2･351</t>
    <phoneticPr fontId="3"/>
  </si>
  <si>
    <t>2･2･359</t>
    <phoneticPr fontId="3"/>
  </si>
  <si>
    <t>2･2･347</t>
    <phoneticPr fontId="3"/>
  </si>
  <si>
    <t>2･2･339</t>
    <phoneticPr fontId="3"/>
  </si>
  <si>
    <t>菅栄町</t>
    <rPh sb="0" eb="3">
      <t>カンエイチョウ</t>
    </rPh>
    <phoneticPr fontId="3"/>
  </si>
  <si>
    <t>2･2･346</t>
    <phoneticPr fontId="3"/>
  </si>
  <si>
    <t>2･2･350</t>
    <phoneticPr fontId="3"/>
  </si>
  <si>
    <t>与力町</t>
    <rPh sb="0" eb="2">
      <t>ヨリキ</t>
    </rPh>
    <rPh sb="2" eb="3">
      <t>チョウ</t>
    </rPh>
    <phoneticPr fontId="3"/>
  </si>
  <si>
    <t>2･2･341</t>
    <phoneticPr fontId="3"/>
  </si>
  <si>
    <t>野崎町</t>
    <rPh sb="0" eb="3">
      <t>ノザキチョウ</t>
    </rPh>
    <phoneticPr fontId="3"/>
  </si>
  <si>
    <t>2･2･343</t>
    <phoneticPr fontId="3"/>
  </si>
  <si>
    <t>黒崎町</t>
    <rPh sb="0" eb="2">
      <t>クロサキ</t>
    </rPh>
    <rPh sb="2" eb="3">
      <t>チョウ</t>
    </rPh>
    <phoneticPr fontId="3"/>
  </si>
  <si>
    <t>2･2･344</t>
    <phoneticPr fontId="3"/>
  </si>
  <si>
    <t>2･2･352</t>
    <phoneticPr fontId="3"/>
  </si>
  <si>
    <t>近</t>
    <rPh sb="0" eb="1">
      <t>キン</t>
    </rPh>
    <phoneticPr fontId="3"/>
  </si>
  <si>
    <t>3･3･40</t>
    <phoneticPr fontId="3"/>
  </si>
  <si>
    <t>2･2･422</t>
    <phoneticPr fontId="3"/>
  </si>
  <si>
    <t>3･3･59</t>
    <phoneticPr fontId="3"/>
  </si>
  <si>
    <t>2･2･538</t>
    <phoneticPr fontId="4"/>
  </si>
  <si>
    <t>緑道</t>
    <rPh sb="0" eb="1">
      <t>リョク</t>
    </rPh>
    <rPh sb="1" eb="2">
      <t>ドウ</t>
    </rPh>
    <phoneticPr fontId="4"/>
  </si>
  <si>
    <t>2･2･338</t>
    <phoneticPr fontId="4"/>
  </si>
  <si>
    <t>2･2･333</t>
    <phoneticPr fontId="4"/>
  </si>
  <si>
    <t>街</t>
    <rPh sb="0" eb="1">
      <t>マチ</t>
    </rPh>
    <phoneticPr fontId="4"/>
  </si>
  <si>
    <t>扇町1丁目、2丁目</t>
    <rPh sb="0" eb="2">
      <t>オオギマチ</t>
    </rPh>
    <rPh sb="3" eb="5">
      <t>チョウメ</t>
    </rPh>
    <rPh sb="7" eb="9">
      <t>チョウメ</t>
    </rPh>
    <phoneticPr fontId="4"/>
  </si>
  <si>
    <t>長柄東1丁目</t>
    <rPh sb="0" eb="2">
      <t>ナガラ</t>
    </rPh>
    <rPh sb="2" eb="3">
      <t>ヒガシ</t>
    </rPh>
    <rPh sb="4" eb="6">
      <t>チョウメ</t>
    </rPh>
    <phoneticPr fontId="4"/>
  </si>
  <si>
    <t>大淀南3丁目</t>
    <rPh sb="0" eb="2">
      <t>オオヨド</t>
    </rPh>
    <rPh sb="2" eb="3">
      <t>ミナミ</t>
    </rPh>
    <rPh sb="4" eb="6">
      <t>チョウメ</t>
    </rPh>
    <phoneticPr fontId="4"/>
  </si>
  <si>
    <t>本庄東3丁目</t>
    <rPh sb="0" eb="2">
      <t>ホンショウ</t>
    </rPh>
    <rPh sb="2" eb="3">
      <t>ヒガシ</t>
    </rPh>
    <rPh sb="4" eb="6">
      <t>チョウメ</t>
    </rPh>
    <phoneticPr fontId="4"/>
  </si>
  <si>
    <t>豊崎5丁目</t>
    <rPh sb="0" eb="2">
      <t>トヨサキ</t>
    </rPh>
    <rPh sb="3" eb="5">
      <t>チョウメ</t>
    </rPh>
    <phoneticPr fontId="4"/>
  </si>
  <si>
    <t>中津5丁目</t>
    <rPh sb="0" eb="2">
      <t>ナカツ</t>
    </rPh>
    <rPh sb="3" eb="5">
      <t>チョウメ</t>
    </rPh>
    <phoneticPr fontId="4"/>
  </si>
  <si>
    <t>豊崎7丁目</t>
    <rPh sb="0" eb="2">
      <t>トヨサキ</t>
    </rPh>
    <rPh sb="3" eb="5">
      <t>チョウメ</t>
    </rPh>
    <phoneticPr fontId="4"/>
  </si>
  <si>
    <t>本庄西3丁目</t>
    <rPh sb="0" eb="2">
      <t>ホンショウ</t>
    </rPh>
    <rPh sb="2" eb="3">
      <t>ニシ</t>
    </rPh>
    <rPh sb="4" eb="6">
      <t>チョウメ</t>
    </rPh>
    <phoneticPr fontId="4"/>
  </si>
  <si>
    <t>西天満5丁目</t>
    <rPh sb="0" eb="3">
      <t>ニシテンマ</t>
    </rPh>
    <rPh sb="4" eb="6">
      <t>チョウメ</t>
    </rPh>
    <phoneticPr fontId="4"/>
  </si>
  <si>
    <t>大淀中1丁目</t>
    <rPh sb="0" eb="3">
      <t>オオヨドナカ</t>
    </rPh>
    <rPh sb="4" eb="6">
      <t>チョウメ</t>
    </rPh>
    <phoneticPr fontId="4"/>
  </si>
  <si>
    <t>天満橋1丁目</t>
    <rPh sb="0" eb="3">
      <t>テンマバシ</t>
    </rPh>
    <rPh sb="4" eb="6">
      <t>チョウメ</t>
    </rPh>
    <phoneticPr fontId="4"/>
  </si>
  <si>
    <t>豊崎3丁目</t>
    <rPh sb="0" eb="2">
      <t>トヨサキ</t>
    </rPh>
    <rPh sb="3" eb="5">
      <t>チョウメ</t>
    </rPh>
    <phoneticPr fontId="4"/>
  </si>
  <si>
    <t>長柄西2丁目</t>
    <rPh sb="0" eb="2">
      <t>ナガラ</t>
    </rPh>
    <rPh sb="2" eb="3">
      <t>ニシ</t>
    </rPh>
    <rPh sb="4" eb="6">
      <t>チョウメ</t>
    </rPh>
    <phoneticPr fontId="4"/>
  </si>
  <si>
    <t>大淀南1丁目</t>
    <rPh sb="0" eb="2">
      <t>オオヨド</t>
    </rPh>
    <rPh sb="2" eb="3">
      <t>ミナミ</t>
    </rPh>
    <rPh sb="4" eb="6">
      <t>チョウメ</t>
    </rPh>
    <phoneticPr fontId="4"/>
  </si>
  <si>
    <t>中津2丁目</t>
    <rPh sb="0" eb="2">
      <t>ナカツ</t>
    </rPh>
    <rPh sb="3" eb="5">
      <t>チョウメ</t>
    </rPh>
    <phoneticPr fontId="4"/>
  </si>
  <si>
    <t>豊崎6丁目</t>
    <rPh sb="0" eb="2">
      <t>トヨサキ</t>
    </rPh>
    <rPh sb="3" eb="5">
      <t>チョウメ</t>
    </rPh>
    <phoneticPr fontId="3"/>
  </si>
  <si>
    <t>大淀北1丁目</t>
    <rPh sb="0" eb="3">
      <t>オオヨドキタ</t>
    </rPh>
    <rPh sb="4" eb="6">
      <t>チョウメ</t>
    </rPh>
    <phoneticPr fontId="3"/>
  </si>
  <si>
    <t>国分寺1丁目</t>
    <rPh sb="0" eb="3">
      <t>コクブンジ</t>
    </rPh>
    <rPh sb="4" eb="6">
      <t>チョウメ</t>
    </rPh>
    <phoneticPr fontId="3"/>
  </si>
  <si>
    <t>天満4丁目</t>
    <rPh sb="0" eb="2">
      <t>テンマ</t>
    </rPh>
    <rPh sb="3" eb="5">
      <t>チョウメ</t>
    </rPh>
    <phoneticPr fontId="3"/>
  </si>
  <si>
    <t>本庄東2丁目</t>
    <rPh sb="0" eb="2">
      <t>ホンショウ</t>
    </rPh>
    <rPh sb="2" eb="3">
      <t>ヒガシ</t>
    </rPh>
    <rPh sb="4" eb="6">
      <t>チョウメ</t>
    </rPh>
    <phoneticPr fontId="3"/>
  </si>
  <si>
    <t>豊崎4丁目</t>
    <rPh sb="0" eb="2">
      <t>トヨサキ</t>
    </rPh>
    <rPh sb="3" eb="5">
      <t>チョウメ</t>
    </rPh>
    <phoneticPr fontId="3"/>
  </si>
  <si>
    <t>中津2丁目</t>
    <rPh sb="0" eb="2">
      <t>ナカツ</t>
    </rPh>
    <rPh sb="3" eb="5">
      <t>チョウメ</t>
    </rPh>
    <phoneticPr fontId="3"/>
  </si>
  <si>
    <t>浮田2丁目</t>
    <rPh sb="0" eb="2">
      <t>ウキタ</t>
    </rPh>
    <rPh sb="3" eb="5">
      <t>チョウメ</t>
    </rPh>
    <phoneticPr fontId="3"/>
  </si>
  <si>
    <t>大淀北2丁目</t>
    <rPh sb="0" eb="3">
      <t>オオヨドキタ</t>
    </rPh>
    <rPh sb="4" eb="6">
      <t>チョウメ</t>
    </rPh>
    <phoneticPr fontId="3"/>
  </si>
  <si>
    <t>中崎西1丁目</t>
    <rPh sb="0" eb="3">
      <t>ナカザキニシ</t>
    </rPh>
    <rPh sb="4" eb="6">
      <t>チョウメ</t>
    </rPh>
    <phoneticPr fontId="3"/>
  </si>
  <si>
    <t>堂島浜1丁目</t>
    <rPh sb="0" eb="2">
      <t>ドウジマ</t>
    </rPh>
    <rPh sb="2" eb="3">
      <t>ハマ</t>
    </rPh>
    <rPh sb="4" eb="6">
      <t>チョウメ</t>
    </rPh>
    <phoneticPr fontId="3"/>
  </si>
  <si>
    <t>西天満2丁目</t>
    <rPh sb="0" eb="3">
      <t>ニシテンマ</t>
    </rPh>
    <rPh sb="4" eb="6">
      <t>チョウメ</t>
    </rPh>
    <phoneticPr fontId="3"/>
  </si>
  <si>
    <t>本庄西1丁目</t>
    <rPh sb="0" eb="2">
      <t>ホンショウ</t>
    </rPh>
    <rPh sb="2" eb="3">
      <t>ニシ</t>
    </rPh>
    <rPh sb="4" eb="6">
      <t>チョウメ</t>
    </rPh>
    <phoneticPr fontId="3"/>
  </si>
  <si>
    <t>長柄東1丁目</t>
    <rPh sb="0" eb="3">
      <t>ナガラヒガシ</t>
    </rPh>
    <rPh sb="4" eb="6">
      <t>チョウメ</t>
    </rPh>
    <phoneticPr fontId="3"/>
  </si>
  <si>
    <t>長柄西1丁目</t>
    <rPh sb="0" eb="2">
      <t>ナガラ</t>
    </rPh>
    <rPh sb="2" eb="3">
      <t>ニシ</t>
    </rPh>
    <rPh sb="4" eb="6">
      <t>チョウメ</t>
    </rPh>
    <phoneticPr fontId="4"/>
  </si>
  <si>
    <t>中之島2丁目</t>
    <rPh sb="0" eb="3">
      <t>ナカノシマ</t>
    </rPh>
    <rPh sb="4" eb="6">
      <t>チョウメ</t>
    </rPh>
    <phoneticPr fontId="4"/>
  </si>
  <si>
    <t>中津3丁目</t>
    <rPh sb="0" eb="2">
      <t>ナカツ</t>
    </rPh>
    <rPh sb="3" eb="5">
      <t>チョウメ</t>
    </rPh>
    <phoneticPr fontId="4"/>
  </si>
  <si>
    <t>中之島6丁目</t>
    <rPh sb="0" eb="3">
      <t>ナカノシマ</t>
    </rPh>
    <rPh sb="4" eb="6">
      <t>チョウメ</t>
    </rPh>
    <phoneticPr fontId="4"/>
  </si>
  <si>
    <t>大淀南2丁目</t>
    <rPh sb="0" eb="2">
      <t>オオヨド</t>
    </rPh>
    <rPh sb="2" eb="3">
      <t>ミナミ</t>
    </rPh>
    <rPh sb="4" eb="6">
      <t>チョウメ</t>
    </rPh>
    <phoneticPr fontId="4"/>
  </si>
  <si>
    <t>大淀中5丁目</t>
    <rPh sb="0" eb="2">
      <t>オオヨド</t>
    </rPh>
    <rPh sb="2" eb="3">
      <t>ナカ</t>
    </rPh>
    <rPh sb="4" eb="6">
      <t>チョウメ</t>
    </rPh>
    <phoneticPr fontId="4"/>
  </si>
  <si>
    <t>梅田2丁目</t>
    <rPh sb="0" eb="2">
      <t>ウメダ</t>
    </rPh>
    <rPh sb="3" eb="5">
      <t>チョウメ</t>
    </rPh>
    <phoneticPr fontId="4"/>
  </si>
  <si>
    <t>西天満3丁目</t>
    <rPh sb="0" eb="1">
      <t>ニシ</t>
    </rPh>
    <rPh sb="1" eb="3">
      <t>テンマ</t>
    </rPh>
    <rPh sb="4" eb="6">
      <t>チョウメ</t>
    </rPh>
    <phoneticPr fontId="4"/>
  </si>
  <si>
    <t>計</t>
    <phoneticPr fontId="2"/>
  </si>
  <si>
    <t>都市計画
公園区分
規模番号</t>
    <rPh sb="0" eb="2">
      <t>トシ</t>
    </rPh>
    <rPh sb="2" eb="4">
      <t>ケイカク</t>
    </rPh>
    <rPh sb="5" eb="7">
      <t>コウエン</t>
    </rPh>
    <rPh sb="7" eb="9">
      <t>クブン</t>
    </rPh>
    <rPh sb="10" eb="12">
      <t>キボ</t>
    </rPh>
    <rPh sb="12" eb="14">
      <t>バンゴウ</t>
    </rPh>
    <phoneticPr fontId="4"/>
  </si>
  <si>
    <t>位置</t>
    <rPh sb="0" eb="1">
      <t>クライ</t>
    </rPh>
    <rPh sb="1" eb="2">
      <t>オキ</t>
    </rPh>
    <phoneticPr fontId="4"/>
  </si>
  <si>
    <t>公園名称</t>
    <rPh sb="0" eb="1">
      <t>コウ</t>
    </rPh>
    <rPh sb="1" eb="2">
      <t>エン</t>
    </rPh>
    <rPh sb="2" eb="3">
      <t>メイ</t>
    </rPh>
    <rPh sb="3" eb="4">
      <t>ショウ</t>
    </rPh>
    <phoneticPr fontId="3"/>
  </si>
  <si>
    <t>番号</t>
    <rPh sb="0" eb="1">
      <t>バン</t>
    </rPh>
    <rPh sb="1" eb="2">
      <t>ゴウ</t>
    </rPh>
    <phoneticPr fontId="4"/>
  </si>
  <si>
    <t>備考</t>
    <rPh sb="0" eb="1">
      <t>ソナエ</t>
    </rPh>
    <rPh sb="1" eb="2">
      <t>コウ</t>
    </rPh>
    <phoneticPr fontId="4"/>
  </si>
  <si>
    <t>天神橋1丁目、
天満2丁目､3丁目､4丁目</t>
    <rPh sb="0" eb="3">
      <t>テンジンバシ</t>
    </rPh>
    <rPh sb="4" eb="6">
      <t>チョウメ</t>
    </rPh>
    <rPh sb="8" eb="9">
      <t>テン</t>
    </rPh>
    <rPh sb="9" eb="10">
      <t>マン</t>
    </rPh>
    <rPh sb="11" eb="13">
      <t>チョウメ</t>
    </rPh>
    <rPh sb="15" eb="17">
      <t>チョウメ</t>
    </rPh>
    <rPh sb="19" eb="21">
      <t>チョウメ</t>
    </rPh>
    <phoneticPr fontId="4"/>
  </si>
  <si>
    <t>(明24.12.1)
昭52.4.1</t>
    <rPh sb="1" eb="2">
      <t>メイ</t>
    </rPh>
    <rPh sb="11" eb="12">
      <t>アキラ</t>
    </rPh>
    <phoneticPr fontId="3"/>
  </si>
  <si>
    <t>天満1丁目、
天満橋1丁目、2丁目</t>
    <rPh sb="0" eb="1">
      <t>テン</t>
    </rPh>
    <rPh sb="1" eb="2">
      <t>マン</t>
    </rPh>
    <rPh sb="3" eb="5">
      <t>チョウメ</t>
    </rPh>
    <rPh sb="7" eb="10">
      <t>テンマバシ</t>
    </rPh>
    <rPh sb="11" eb="13">
      <t>チョウメ</t>
    </rPh>
    <rPh sb="15" eb="17">
      <t>チョウメ</t>
    </rPh>
    <phoneticPr fontId="4"/>
  </si>
  <si>
    <t>種別</t>
    <rPh sb="0" eb="1">
      <t>タネ</t>
    </rPh>
    <rPh sb="1" eb="2">
      <t>ベツ</t>
    </rPh>
    <phoneticPr fontId="4"/>
  </si>
  <si>
    <t>内容</t>
    <rPh sb="0" eb="1">
      <t>ウチ</t>
    </rPh>
    <rPh sb="1" eb="2">
      <t>カタチ</t>
    </rPh>
    <phoneticPr fontId="4"/>
  </si>
  <si>
    <t>小計</t>
    <rPh sb="0" eb="1">
      <t>ショウ</t>
    </rPh>
    <rPh sb="1" eb="2">
      <t>ケイ</t>
    </rPh>
    <phoneticPr fontId="4"/>
  </si>
  <si>
    <t>住区基幹公園</t>
    <rPh sb="0" eb="1">
      <t>ジュウ</t>
    </rPh>
    <rPh sb="1" eb="2">
      <t>ク</t>
    </rPh>
    <rPh sb="2" eb="3">
      <t>モト</t>
    </rPh>
    <rPh sb="3" eb="4">
      <t>ミキ</t>
    </rPh>
    <rPh sb="4" eb="5">
      <t>コウ</t>
    </rPh>
    <rPh sb="5" eb="6">
      <t>エン</t>
    </rPh>
    <phoneticPr fontId="4"/>
  </si>
  <si>
    <t>都市基幹公園</t>
    <rPh sb="0" eb="1">
      <t>ミヤコ</t>
    </rPh>
    <rPh sb="1" eb="2">
      <t>ｓ</t>
    </rPh>
    <rPh sb="2" eb="3">
      <t>モト</t>
    </rPh>
    <rPh sb="3" eb="4">
      <t>ミキ</t>
    </rPh>
    <rPh sb="4" eb="5">
      <t>コウ</t>
    </rPh>
    <rPh sb="5" eb="6">
      <t>エン</t>
    </rPh>
    <phoneticPr fontId="4"/>
  </si>
  <si>
    <t>特殊公園</t>
    <rPh sb="0" eb="2">
      <t>トクシュ</t>
    </rPh>
    <rPh sb="2" eb="4">
      <t>コウエン</t>
    </rPh>
    <phoneticPr fontId="3"/>
  </si>
  <si>
    <t>平14.9.30
「西天満浜公園」から名称変更</t>
    <rPh sb="10" eb="11">
      <t>ニシ</t>
    </rPh>
    <rPh sb="11" eb="13">
      <t>テンマ</t>
    </rPh>
    <rPh sb="13" eb="14">
      <t>ハマ</t>
    </rPh>
    <rPh sb="14" eb="16">
      <t>コウエン</t>
    </rPh>
    <phoneticPr fontId="3"/>
  </si>
  <si>
    <t>明24.12.1</t>
    <rPh sb="0" eb="1">
      <t>メイ</t>
    </rPh>
    <phoneticPr fontId="3"/>
  </si>
  <si>
    <t>大12.12.1</t>
    <rPh sb="0" eb="1">
      <t>ダイ</t>
    </rPh>
    <phoneticPr fontId="4"/>
  </si>
  <si>
    <t>昭11.5.15</t>
    <rPh sb="0" eb="1">
      <t>ショウ</t>
    </rPh>
    <phoneticPr fontId="4"/>
  </si>
  <si>
    <t>昭25.2.9</t>
    <phoneticPr fontId="2"/>
  </si>
  <si>
    <t>昭26.5.31</t>
    <phoneticPr fontId="2"/>
  </si>
  <si>
    <t>昭27.11.4</t>
    <phoneticPr fontId="2"/>
  </si>
  <si>
    <t>昭28.2.28</t>
    <phoneticPr fontId="2"/>
  </si>
  <si>
    <t>昭28.3.31</t>
    <phoneticPr fontId="2"/>
  </si>
  <si>
    <t>昭28.8.10</t>
    <phoneticPr fontId="2"/>
  </si>
  <si>
    <t>昭28.10.30</t>
    <phoneticPr fontId="2"/>
  </si>
  <si>
    <t>昭31.4.1</t>
    <phoneticPr fontId="2"/>
  </si>
  <si>
    <t>昭31.5.17</t>
    <phoneticPr fontId="2"/>
  </si>
  <si>
    <t>昭31.10.15</t>
    <phoneticPr fontId="4"/>
  </si>
  <si>
    <t>昭33.5.5</t>
    <phoneticPr fontId="2"/>
  </si>
  <si>
    <t>昭33.10.15</t>
    <phoneticPr fontId="4"/>
  </si>
  <si>
    <t>昭34.5.5</t>
    <rPh sb="0" eb="1">
      <t>アキラ</t>
    </rPh>
    <phoneticPr fontId="3"/>
  </si>
  <si>
    <t>昭35.10.15</t>
    <phoneticPr fontId="3"/>
  </si>
  <si>
    <t>昭36.5.5</t>
    <phoneticPr fontId="2"/>
  </si>
  <si>
    <t>昭36.11.3</t>
    <phoneticPr fontId="2"/>
  </si>
  <si>
    <t>昭37.5.5</t>
    <phoneticPr fontId="2"/>
  </si>
  <si>
    <t>昭37.10.15</t>
    <phoneticPr fontId="3"/>
  </si>
  <si>
    <t>昭38.5.5</t>
    <phoneticPr fontId="2"/>
  </si>
  <si>
    <t>昭43.12.28</t>
    <phoneticPr fontId="3"/>
  </si>
  <si>
    <t>昭46.3.1</t>
    <phoneticPr fontId="2"/>
  </si>
  <si>
    <t>昭47.4.1</t>
    <phoneticPr fontId="2"/>
  </si>
  <si>
    <t>昭50.4.1</t>
    <phoneticPr fontId="2"/>
  </si>
  <si>
    <t>昭52.4.1</t>
    <phoneticPr fontId="2"/>
  </si>
  <si>
    <t>昭52.4.1</t>
    <rPh sb="0" eb="1">
      <t>ショウ</t>
    </rPh>
    <phoneticPr fontId="3"/>
  </si>
  <si>
    <t>昭61.3.31</t>
    <phoneticPr fontId="2"/>
  </si>
  <si>
    <t>昭61.3.31</t>
    <rPh sb="0" eb="1">
      <t>アキラ</t>
    </rPh>
    <phoneticPr fontId="3"/>
  </si>
  <si>
    <t>平1.3.31</t>
    <rPh sb="0" eb="1">
      <t>ヘイ</t>
    </rPh>
    <phoneticPr fontId="4"/>
  </si>
  <si>
    <t>平4.3.31</t>
    <rPh sb="0" eb="1">
      <t>ヒラ</t>
    </rPh>
    <phoneticPr fontId="2"/>
  </si>
  <si>
    <t>平3.3.31</t>
    <phoneticPr fontId="2"/>
  </si>
  <si>
    <t>大12.3.1</t>
    <rPh sb="0" eb="1">
      <t>ダイ</t>
    </rPh>
    <phoneticPr fontId="4"/>
  </si>
  <si>
    <t>昭28.3.31</t>
    <rPh sb="0" eb="1">
      <t>ショウ</t>
    </rPh>
    <phoneticPr fontId="4"/>
  </si>
  <si>
    <t>平10.3.31</t>
    <rPh sb="0" eb="1">
      <t>ヘイ</t>
    </rPh>
    <phoneticPr fontId="4"/>
  </si>
  <si>
    <t>平10.3.31</t>
    <phoneticPr fontId="2"/>
  </si>
  <si>
    <t>平17.8.5</t>
    <phoneticPr fontId="2"/>
  </si>
  <si>
    <t>１．公園種別欄</t>
    <rPh sb="2" eb="3">
      <t>オオヤケ</t>
    </rPh>
    <rPh sb="3" eb="4">
      <t>エン</t>
    </rPh>
    <rPh sb="4" eb="5">
      <t>タネ</t>
    </rPh>
    <rPh sb="5" eb="6">
      <t>ベツ</t>
    </rPh>
    <rPh sb="6" eb="7">
      <t>ラン</t>
    </rPh>
    <phoneticPr fontId="4"/>
  </si>
  <si>
    <t>　　　　　　　　　　　　　　　　　　　　　　　　　　　　　　　　　　　　　　　　　</t>
    <phoneticPr fontId="3"/>
  </si>
  <si>
    <t>　　　　　　　　　　　　　　　　　　　　　　　　</t>
    <phoneticPr fontId="2"/>
  </si>
  <si>
    <t>箇所数</t>
    <rPh sb="0" eb="2">
      <t>カショ</t>
    </rPh>
    <rPh sb="2" eb="3">
      <t>スウ</t>
    </rPh>
    <phoneticPr fontId="4"/>
  </si>
  <si>
    <t>街区</t>
    <rPh sb="0" eb="2">
      <t>ガイク</t>
    </rPh>
    <phoneticPr fontId="4"/>
  </si>
  <si>
    <t>近隣</t>
    <rPh sb="0" eb="2">
      <t>キンリン</t>
    </rPh>
    <phoneticPr fontId="4"/>
  </si>
  <si>
    <t>地区</t>
    <rPh sb="0" eb="2">
      <t>チク</t>
    </rPh>
    <phoneticPr fontId="4"/>
  </si>
  <si>
    <t>総合</t>
    <rPh sb="0" eb="2">
      <t>ソウゴウ</t>
    </rPh>
    <phoneticPr fontId="4"/>
  </si>
  <si>
    <t>運動</t>
    <rPh sb="0" eb="2">
      <t>ウンドウ</t>
    </rPh>
    <phoneticPr fontId="4"/>
  </si>
  <si>
    <t>―</t>
    <phoneticPr fontId="4"/>
  </si>
  <si>
    <t>特殊</t>
    <rPh sb="0" eb="2">
      <t>トクシュ</t>
    </rPh>
    <phoneticPr fontId="4"/>
  </si>
  <si>
    <t>風致</t>
    <rPh sb="0" eb="2">
      <t>フウチ</t>
    </rPh>
    <phoneticPr fontId="4"/>
  </si>
  <si>
    <t>動植</t>
    <rPh sb="0" eb="1">
      <t>ドウ</t>
    </rPh>
    <rPh sb="1" eb="2">
      <t>ウエ</t>
    </rPh>
    <phoneticPr fontId="4"/>
  </si>
  <si>
    <t>歴史</t>
    <rPh sb="0" eb="2">
      <t>レキシ</t>
    </rPh>
    <phoneticPr fontId="4"/>
  </si>
  <si>
    <t>大規模</t>
    <rPh sb="0" eb="3">
      <t>ダイキボ</t>
    </rPh>
    <phoneticPr fontId="4"/>
  </si>
  <si>
    <t>広域</t>
    <rPh sb="0" eb="2">
      <t>コウイキ</t>
    </rPh>
    <phoneticPr fontId="4"/>
  </si>
  <si>
    <t>緑道</t>
    <rPh sb="0" eb="2">
      <t>リョクドウ</t>
    </rPh>
    <phoneticPr fontId="4"/>
  </si>
  <si>
    <t>合計</t>
    <rPh sb="0" eb="2">
      <t>ゴウケイ</t>
    </rPh>
    <phoneticPr fontId="4"/>
  </si>
  <si>
    <t>―</t>
    <phoneticPr fontId="4"/>
  </si>
  <si>
    <t>都市公園
合計</t>
    <rPh sb="0" eb="2">
      <t>トシ</t>
    </rPh>
    <rPh sb="2" eb="4">
      <t>コウエン</t>
    </rPh>
    <rPh sb="5" eb="6">
      <t>ゴウ</t>
    </rPh>
    <rPh sb="6" eb="7">
      <t>ケイ</t>
    </rPh>
    <phoneticPr fontId="4"/>
  </si>
  <si>
    <t>大阪府営
公園</t>
    <rPh sb="0" eb="2">
      <t>オオサカ</t>
    </rPh>
    <rPh sb="2" eb="4">
      <t>フエイ</t>
    </rPh>
    <rPh sb="5" eb="6">
      <t>コウ</t>
    </rPh>
    <rPh sb="6" eb="7">
      <t>エン</t>
    </rPh>
    <phoneticPr fontId="4"/>
  </si>
  <si>
    <t>国営
公園</t>
    <rPh sb="0" eb="1">
      <t>クニ</t>
    </rPh>
    <rPh sb="1" eb="2">
      <t>エイ</t>
    </rPh>
    <rPh sb="3" eb="4">
      <t>コウ</t>
    </rPh>
    <rPh sb="4" eb="5">
      <t>エン</t>
    </rPh>
    <phoneticPr fontId="4"/>
  </si>
  <si>
    <t>大阪市営公園</t>
    <rPh sb="0" eb="1">
      <t>ダイ</t>
    </rPh>
    <rPh sb="1" eb="2">
      <t>サカ</t>
    </rPh>
    <rPh sb="2" eb="3">
      <t>ｓ</t>
    </rPh>
    <rPh sb="3" eb="4">
      <t>エイ</t>
    </rPh>
    <rPh sb="4" eb="6">
      <t>コウエン</t>
    </rPh>
    <phoneticPr fontId="4"/>
  </si>
  <si>
    <t>総</t>
  </si>
  <si>
    <t>近</t>
  </si>
  <si>
    <t>街</t>
  </si>
  <si>
    <t>3･3･4</t>
  </si>
  <si>
    <t>2･2･60</t>
  </si>
  <si>
    <t>2･2･57</t>
  </si>
  <si>
    <t>2･2･56</t>
  </si>
  <si>
    <t>2･2･58</t>
  </si>
  <si>
    <t>2･2･53</t>
  </si>
  <si>
    <t>2･2･52</t>
  </si>
  <si>
    <t>2･2･61</t>
  </si>
  <si>
    <t>2･2･54</t>
  </si>
  <si>
    <t>2･2･55</t>
  </si>
  <si>
    <t>2･2･50</t>
  </si>
  <si>
    <t>2･2･474</t>
    <phoneticPr fontId="2"/>
  </si>
  <si>
    <t>緑道</t>
  </si>
  <si>
    <t>毛馬町3丁目</t>
  </si>
  <si>
    <t>毛馬町2丁目</t>
  </si>
  <si>
    <t>友渕町1丁目</t>
  </si>
  <si>
    <t>都島本通4丁目</t>
  </si>
  <si>
    <t>大東町2丁目、3丁目、
毛馬町5丁目</t>
  </si>
  <si>
    <t>毛馬町5丁目</t>
  </si>
  <si>
    <t>中野町3丁目</t>
  </si>
  <si>
    <t>中野町5丁目</t>
  </si>
  <si>
    <t>都島南通1丁目</t>
  </si>
  <si>
    <t>高倉町3丁目</t>
  </si>
  <si>
    <t>御幸町2丁目</t>
  </si>
  <si>
    <t>毛馬町1丁目</t>
  </si>
  <si>
    <t>2･2･487</t>
  </si>
  <si>
    <t>2･2･488</t>
  </si>
  <si>
    <t>2･2･545</t>
  </si>
  <si>
    <t>2･2･575</t>
  </si>
  <si>
    <t>大12. 3. 1</t>
    <rPh sb="0" eb="1">
      <t>ダイ</t>
    </rPh>
    <phoneticPr fontId="5"/>
  </si>
  <si>
    <t>昭4.11.20</t>
    <rPh sb="0" eb="1">
      <t>ショウ</t>
    </rPh>
    <phoneticPr fontId="3"/>
  </si>
  <si>
    <t>昭31.10.15</t>
    <phoneticPr fontId="2"/>
  </si>
  <si>
    <t>昭35.10.15</t>
    <phoneticPr fontId="2"/>
  </si>
  <si>
    <t>都島中通1丁目、2丁目</t>
    <rPh sb="0" eb="4">
      <t>ミヤコジマナカドオリ</t>
    </rPh>
    <rPh sb="5" eb="7">
      <t>チョウメ</t>
    </rPh>
    <rPh sb="9" eb="11">
      <t>チョウメ</t>
    </rPh>
    <phoneticPr fontId="3"/>
  </si>
  <si>
    <t>内代町3丁目</t>
    <rPh sb="0" eb="3">
      <t>ウチンダイチョウ</t>
    </rPh>
    <rPh sb="4" eb="6">
      <t>チョウメ</t>
    </rPh>
    <phoneticPr fontId="3"/>
  </si>
  <si>
    <t>毛馬町4丁目</t>
    <rPh sb="0" eb="3">
      <t>ケマチョウ</t>
    </rPh>
    <rPh sb="4" eb="6">
      <t>チョウメ</t>
    </rPh>
    <phoneticPr fontId="3"/>
  </si>
  <si>
    <t>東野田町2丁目</t>
    <rPh sb="0" eb="4">
      <t>ヒガシノダマチ</t>
    </rPh>
    <rPh sb="5" eb="7">
      <t>チョウメ</t>
    </rPh>
    <phoneticPr fontId="3"/>
  </si>
  <si>
    <t>東野田町1丁目</t>
    <rPh sb="0" eb="4">
      <t>ヒガシノダマチ</t>
    </rPh>
    <rPh sb="5" eb="7">
      <t>チョウメ</t>
    </rPh>
    <phoneticPr fontId="3"/>
  </si>
  <si>
    <t>東野田町5丁目</t>
    <rPh sb="0" eb="1">
      <t>ヒガシ</t>
    </rPh>
    <rPh sb="1" eb="3">
      <t>ノダ</t>
    </rPh>
    <rPh sb="3" eb="4">
      <t>マチ</t>
    </rPh>
    <rPh sb="5" eb="7">
      <t>チョウメ</t>
    </rPh>
    <phoneticPr fontId="3"/>
  </si>
  <si>
    <t>善源寺町1丁目</t>
    <rPh sb="0" eb="1">
      <t>ゼン</t>
    </rPh>
    <rPh sb="1" eb="2">
      <t>ミナモト</t>
    </rPh>
    <rPh sb="2" eb="3">
      <t>テラ</t>
    </rPh>
    <rPh sb="3" eb="4">
      <t>マチ</t>
    </rPh>
    <rPh sb="5" eb="7">
      <t>チョウメ</t>
    </rPh>
    <phoneticPr fontId="3"/>
  </si>
  <si>
    <t>都島北通2丁目</t>
    <rPh sb="0" eb="4">
      <t>ミヤコジマキタドオリ</t>
    </rPh>
    <rPh sb="5" eb="7">
      <t>チョウメ</t>
    </rPh>
    <phoneticPr fontId="3"/>
  </si>
  <si>
    <t>都島本通1丁目</t>
    <rPh sb="0" eb="4">
      <t>ミヤコジマホンドオリ</t>
    </rPh>
    <rPh sb="5" eb="7">
      <t>チョウメ</t>
    </rPh>
    <phoneticPr fontId="3"/>
  </si>
  <si>
    <t>中野町5丁目</t>
    <rPh sb="0" eb="3">
      <t>ナカノチョウ</t>
    </rPh>
    <rPh sb="4" eb="6">
      <t>チョウメ</t>
    </rPh>
    <phoneticPr fontId="3"/>
  </si>
  <si>
    <t>都島本通3丁目</t>
    <rPh sb="0" eb="4">
      <t>ミヤコジマホンドオリ</t>
    </rPh>
    <rPh sb="5" eb="7">
      <t>チョウメ</t>
    </rPh>
    <phoneticPr fontId="3"/>
  </si>
  <si>
    <t>毛馬町2丁目</t>
    <rPh sb="0" eb="3">
      <t>ケマチョウ</t>
    </rPh>
    <rPh sb="4" eb="6">
      <t>チョウメ</t>
    </rPh>
    <phoneticPr fontId="3"/>
  </si>
  <si>
    <t>都島北通1丁目</t>
    <rPh sb="0" eb="4">
      <t>ミヤコジマキタドオリ</t>
    </rPh>
    <rPh sb="5" eb="7">
      <t>チョウメ</t>
    </rPh>
    <phoneticPr fontId="3"/>
  </si>
  <si>
    <t>友渕町3丁目</t>
    <rPh sb="0" eb="2">
      <t>トモブチ</t>
    </rPh>
    <rPh sb="2" eb="3">
      <t>チョウ</t>
    </rPh>
    <rPh sb="4" eb="6">
      <t>チョウメ</t>
    </rPh>
    <phoneticPr fontId="3"/>
  </si>
  <si>
    <t>昭10.1.1</t>
    <phoneticPr fontId="2"/>
  </si>
  <si>
    <t>昭16.5.1</t>
    <phoneticPr fontId="2"/>
  </si>
  <si>
    <t>昭34.5.5</t>
    <phoneticPr fontId="2"/>
  </si>
  <si>
    <t>昭41.1.15</t>
    <phoneticPr fontId="2"/>
  </si>
  <si>
    <t>昭41.5.5</t>
    <phoneticPr fontId="2"/>
  </si>
  <si>
    <t>昭43.12.28</t>
    <phoneticPr fontId="2"/>
  </si>
  <si>
    <t>昭48.4.1</t>
    <phoneticPr fontId="2"/>
  </si>
  <si>
    <t>昭53.6.1</t>
    <phoneticPr fontId="2"/>
  </si>
  <si>
    <t>昭54.4.1</t>
    <phoneticPr fontId="2"/>
  </si>
  <si>
    <t>昭55.4.1</t>
    <phoneticPr fontId="2"/>
  </si>
  <si>
    <t>昭57.3.31</t>
    <phoneticPr fontId="2"/>
  </si>
  <si>
    <t>昭57.3.31</t>
    <phoneticPr fontId="2"/>
  </si>
  <si>
    <t>昭59.3.31</t>
    <phoneticPr fontId="2"/>
  </si>
  <si>
    <t>昭62.3.31</t>
    <phoneticPr fontId="2"/>
  </si>
  <si>
    <t>平2.3.31</t>
    <phoneticPr fontId="2"/>
  </si>
  <si>
    <t>平9.3.31</t>
    <phoneticPr fontId="2"/>
  </si>
  <si>
    <t>平21.3.31</t>
    <phoneticPr fontId="2"/>
  </si>
  <si>
    <t>昭60.3.31</t>
  </si>
  <si>
    <t>福島5丁目</t>
  </si>
  <si>
    <t>福島4丁目、
玉川1丁目</t>
  </si>
  <si>
    <t>吉野3丁目</t>
  </si>
  <si>
    <t>吉野4丁目</t>
  </si>
  <si>
    <t>福島7丁目</t>
  </si>
  <si>
    <t>海老江3丁目</t>
  </si>
  <si>
    <t>海老江6丁目</t>
  </si>
  <si>
    <t>鷺洲2丁目</t>
  </si>
  <si>
    <t>吉野5丁目</t>
  </si>
  <si>
    <t>鷺洲5丁目</t>
  </si>
  <si>
    <t>福島6丁目</t>
  </si>
  <si>
    <t>海老江8丁目</t>
  </si>
  <si>
    <t>野田5丁目</t>
  </si>
  <si>
    <t>吉野1丁目</t>
  </si>
  <si>
    <t>海老江7丁目</t>
  </si>
  <si>
    <t>玉川2丁目</t>
  </si>
  <si>
    <t>地</t>
  </si>
  <si>
    <t>2･2･335</t>
  </si>
  <si>
    <t>2･2･325</t>
  </si>
  <si>
    <t>2･2･324</t>
  </si>
  <si>
    <t>2･2･333</t>
  </si>
  <si>
    <t>2･2･329</t>
  </si>
  <si>
    <t>2･2･328</t>
  </si>
  <si>
    <t>2･2･336</t>
  </si>
  <si>
    <t>2･2･320</t>
  </si>
  <si>
    <t>2･2･330</t>
  </si>
  <si>
    <t>2･2･334</t>
  </si>
  <si>
    <t>2･2･332</t>
  </si>
  <si>
    <t>2･2･327</t>
  </si>
  <si>
    <t>2･2･322</t>
  </si>
  <si>
    <t>2･2･331</t>
  </si>
  <si>
    <t>2･2･326</t>
  </si>
  <si>
    <t>2･2･337</t>
  </si>
  <si>
    <t>野田2丁目</t>
  </si>
  <si>
    <t>大開1丁目</t>
  </si>
  <si>
    <t>玉川4丁目</t>
  </si>
  <si>
    <t>福島4丁目</t>
  </si>
  <si>
    <t>大開4丁目</t>
  </si>
  <si>
    <t>福島1丁目</t>
  </si>
  <si>
    <t>野田1丁目</t>
  </si>
  <si>
    <t>海老江1丁目</t>
  </si>
  <si>
    <t>2･2･323</t>
  </si>
  <si>
    <t>2･2･471</t>
  </si>
  <si>
    <t>2･2･499</t>
  </si>
  <si>
    <t>野田4丁目、5丁目、
6丁目</t>
  </si>
  <si>
    <t>西九条5丁目</t>
  </si>
  <si>
    <t>春日出北1丁目</t>
  </si>
  <si>
    <t>梅香3丁目</t>
  </si>
  <si>
    <t>春日出南1丁目</t>
  </si>
  <si>
    <t>西九条1丁目</t>
  </si>
  <si>
    <t>酉島6丁目</t>
  </si>
  <si>
    <t>西九条4丁目</t>
  </si>
  <si>
    <t>梅香1丁目</t>
  </si>
  <si>
    <t>桜島3丁目</t>
  </si>
  <si>
    <t>高見1丁目</t>
  </si>
  <si>
    <t>伝法2丁目</t>
  </si>
  <si>
    <t>伝法3丁目</t>
  </si>
  <si>
    <t>伝法3丁目
(高架下)</t>
  </si>
  <si>
    <t>酉島1丁目</t>
  </si>
  <si>
    <t>四貫島2丁目
(高架下)</t>
  </si>
  <si>
    <t>伝法4丁目
(高架下)</t>
  </si>
  <si>
    <t>朝日2丁目
(高架下)</t>
  </si>
  <si>
    <t>島屋3丁目</t>
  </si>
  <si>
    <t>2･2･317</t>
  </si>
  <si>
    <t>2･2･311</t>
  </si>
  <si>
    <t>2･2･313</t>
  </si>
  <si>
    <t>3・3・35</t>
  </si>
  <si>
    <t>2･2･316</t>
  </si>
  <si>
    <t>2･2･309</t>
  </si>
  <si>
    <t>2･2･314</t>
  </si>
  <si>
    <t>2･2･308</t>
  </si>
  <si>
    <t>(高見町)
2･2･319</t>
  </si>
  <si>
    <t>2･2･318</t>
  </si>
  <si>
    <t>2･2･310</t>
  </si>
  <si>
    <t>春日出南2丁目</t>
  </si>
  <si>
    <t>春日出北2丁目</t>
  </si>
  <si>
    <t>西九条3丁目</t>
  </si>
  <si>
    <t>四貫島1丁目</t>
  </si>
  <si>
    <t>西九条2丁目</t>
  </si>
  <si>
    <t>酉島3丁目</t>
  </si>
  <si>
    <t>春日出中1丁目</t>
  </si>
  <si>
    <t>伝法5丁目</t>
  </si>
  <si>
    <t>西九条6丁目</t>
  </si>
  <si>
    <t>高見3丁目</t>
  </si>
  <si>
    <t>伝法1丁目</t>
  </si>
  <si>
    <t>島屋5丁目</t>
  </si>
  <si>
    <t>桜島2丁目</t>
  </si>
  <si>
    <t>島屋6丁目</t>
  </si>
  <si>
    <t>北港1丁目</t>
  </si>
  <si>
    <t>2･2･457</t>
  </si>
  <si>
    <t>2･2･484</t>
  </si>
  <si>
    <t>2･2･512</t>
  </si>
  <si>
    <t>2･2･537</t>
  </si>
  <si>
    <t>3･3･38</t>
  </si>
  <si>
    <t>2･2･428</t>
  </si>
  <si>
    <t>3･3･36</t>
  </si>
  <si>
    <t>都緑</t>
  </si>
  <si>
    <t>此花区高見1丁目
福島区大開4丁目</t>
  </si>
  <si>
    <t>春日出南3丁目</t>
  </si>
  <si>
    <t>(西野)
2･2･315</t>
  </si>
  <si>
    <t>歴</t>
  </si>
  <si>
    <t>大阪城</t>
  </si>
  <si>
    <t>上本町西5丁目</t>
  </si>
  <si>
    <t>玉造２丁目</t>
  </si>
  <si>
    <t>上町１丁目</t>
  </si>
  <si>
    <t>森ノ宮中央１丁目</t>
  </si>
  <si>
    <t>上本町西４丁目</t>
  </si>
  <si>
    <t>本町橋</t>
  </si>
  <si>
    <t>高津１丁目、
中寺２丁目</t>
  </si>
  <si>
    <t>石町１丁目、
島町１丁目</t>
  </si>
  <si>
    <t>粉川町、
神崎町</t>
  </si>
  <si>
    <t>瓦屋町２丁目</t>
  </si>
  <si>
    <t>南新町２丁目、
糸屋町２丁目</t>
  </si>
  <si>
    <t>高津３丁目
(高架下)</t>
  </si>
  <si>
    <t>内久宝寺町２丁目</t>
  </si>
  <si>
    <t>難波千日前</t>
  </si>
  <si>
    <t>8・6・1</t>
  </si>
  <si>
    <t>2・2・116</t>
  </si>
  <si>
    <t>2・2・106</t>
  </si>
  <si>
    <t>2・2・108</t>
  </si>
  <si>
    <t>2・2・104</t>
  </si>
  <si>
    <t>2・2・115</t>
  </si>
  <si>
    <t>2･2･107</t>
  </si>
  <si>
    <t>5･3･22</t>
  </si>
  <si>
    <t>3･3･12</t>
  </si>
  <si>
    <t>2･2･110</t>
  </si>
  <si>
    <t>2･2･112</t>
  </si>
  <si>
    <t>2･2･105</t>
  </si>
  <si>
    <t>2･2･114</t>
  </si>
  <si>
    <t>3･3･10</t>
  </si>
  <si>
    <t>2･2･103</t>
  </si>
  <si>
    <t>2･2･109</t>
  </si>
  <si>
    <t>昭57.3.31
「河原町公園」から名称変更</t>
    <phoneticPr fontId="2"/>
  </si>
  <si>
    <t>北久宝寺町3丁目</t>
  </si>
  <si>
    <t>日本橋2丁目</t>
  </si>
  <si>
    <t>農人橋1丁目、
和泉町1丁目</t>
  </si>
  <si>
    <t>西心斎橋2丁目</t>
  </si>
  <si>
    <t>城見1丁目、2丁目</t>
  </si>
  <si>
    <t>島之内2丁目</t>
  </si>
  <si>
    <t>上本町西2丁目</t>
  </si>
  <si>
    <t>谷町6丁目</t>
  </si>
  <si>
    <t>北浜4丁目､
西区土佐堀1丁目</t>
  </si>
  <si>
    <t>2･2･113</t>
  </si>
  <si>
    <t>(農人町)
2･2･111</t>
  </si>
  <si>
    <t>2･2･430</t>
  </si>
  <si>
    <t>2･2･554</t>
    <phoneticPr fontId="2"/>
  </si>
  <si>
    <t>昭17.5.1</t>
    <phoneticPr fontId="2"/>
  </si>
  <si>
    <t>昭17.12.8</t>
    <rPh sb="0" eb="1">
      <t>アキラ</t>
    </rPh>
    <phoneticPr fontId="2"/>
  </si>
  <si>
    <t>昭25.2.9</t>
    <phoneticPr fontId="2"/>
  </si>
  <si>
    <t>昭28.3.31</t>
    <phoneticPr fontId="2"/>
  </si>
  <si>
    <t>昭31.5.17</t>
    <phoneticPr fontId="2"/>
  </si>
  <si>
    <t>昭31.10.15</t>
    <phoneticPr fontId="2"/>
  </si>
  <si>
    <t>昭31.10.15</t>
    <phoneticPr fontId="2"/>
  </si>
  <si>
    <t>昭32.5.12</t>
    <phoneticPr fontId="2"/>
  </si>
  <si>
    <t>昭33.3.31</t>
    <phoneticPr fontId="2"/>
  </si>
  <si>
    <t>昭34.5.5</t>
    <phoneticPr fontId="2"/>
  </si>
  <si>
    <t>昭35.5.5</t>
    <phoneticPr fontId="2"/>
  </si>
  <si>
    <t>昭36.11.3</t>
    <phoneticPr fontId="2"/>
  </si>
  <si>
    <t>昭44.8.14</t>
    <phoneticPr fontId="2"/>
  </si>
  <si>
    <t>昭45.3.2</t>
    <phoneticPr fontId="2"/>
  </si>
  <si>
    <t>昭46.3.1</t>
    <phoneticPr fontId="2"/>
  </si>
  <si>
    <t>昭48.4.1</t>
    <phoneticPr fontId="2"/>
  </si>
  <si>
    <t>昭50.4.1</t>
    <phoneticPr fontId="2"/>
  </si>
  <si>
    <t>昭53.1.5</t>
    <phoneticPr fontId="2"/>
  </si>
  <si>
    <t>昭54.4.1</t>
    <phoneticPr fontId="2"/>
  </si>
  <si>
    <t>昭59.3.31</t>
    <phoneticPr fontId="2"/>
  </si>
  <si>
    <t>平8.3.31</t>
    <phoneticPr fontId="2"/>
  </si>
  <si>
    <t>平11.3.31</t>
    <rPh sb="0" eb="1">
      <t>ヒラ</t>
    </rPh>
    <phoneticPr fontId="2"/>
  </si>
  <si>
    <t>平15.4.30</t>
    <phoneticPr fontId="2"/>
  </si>
  <si>
    <t>平16.3.31</t>
    <phoneticPr fontId="2"/>
  </si>
  <si>
    <t>平20.3.31</t>
    <phoneticPr fontId="2"/>
  </si>
  <si>
    <t>平24.3.31</t>
    <phoneticPr fontId="2"/>
  </si>
  <si>
    <t>平27.3.31</t>
    <phoneticPr fontId="2"/>
  </si>
  <si>
    <t>南堀江１丁目</t>
  </si>
  <si>
    <t>九条南２丁目</t>
  </si>
  <si>
    <t>南堀江３丁目</t>
  </si>
  <si>
    <t>立売堀４丁目</t>
  </si>
  <si>
    <t>北堀江４丁目</t>
  </si>
  <si>
    <t>九条南４丁目</t>
  </si>
  <si>
    <t>靱本町１丁目、２丁目</t>
  </si>
  <si>
    <t>本田３丁目</t>
  </si>
  <si>
    <t>九条２丁目</t>
  </si>
  <si>
    <t>新町１丁目</t>
  </si>
  <si>
    <t>九条南１丁目</t>
  </si>
  <si>
    <t>阿波座１丁目</t>
  </si>
  <si>
    <t>新町３丁目</t>
  </si>
  <si>
    <t>京町堀２丁目</t>
  </si>
  <si>
    <t>京町堀３丁目</t>
  </si>
  <si>
    <t>新町２丁目</t>
  </si>
  <si>
    <t>2･2･270</t>
  </si>
  <si>
    <t>2･2･288</t>
  </si>
  <si>
    <t>2･2･272</t>
  </si>
  <si>
    <t>2･2･282</t>
  </si>
  <si>
    <t>2･2･285</t>
  </si>
  <si>
    <t>5･3･21</t>
  </si>
  <si>
    <t>2･2･291</t>
  </si>
  <si>
    <t>5･4･23</t>
  </si>
  <si>
    <t>2･2･269</t>
  </si>
  <si>
    <t>2･2･289</t>
  </si>
  <si>
    <t>2･2･290</t>
  </si>
  <si>
    <t>2･2･275</t>
  </si>
  <si>
    <t>2･2･287</t>
  </si>
  <si>
    <t>2･2･278</t>
  </si>
  <si>
    <t>2･2･276</t>
  </si>
  <si>
    <t>2･2･280</t>
  </si>
  <si>
    <t>2･2･281</t>
  </si>
  <si>
    <t>2･2･274</t>
  </si>
  <si>
    <t>京町堀１丁目</t>
  </si>
  <si>
    <t>北堀江３丁目</t>
  </si>
  <si>
    <t>南堀江４丁目</t>
  </si>
  <si>
    <t>立売堀２丁目</t>
  </si>
  <si>
    <t>新町４丁目</t>
  </si>
  <si>
    <t>立売堀５丁目</t>
  </si>
  <si>
    <t>南堀江２丁目</t>
  </si>
  <si>
    <t>千代崎３丁目</t>
  </si>
  <si>
    <t>江之子島１丁目</t>
  </si>
  <si>
    <t>2･2･279</t>
  </si>
  <si>
    <t>2･2･273</t>
  </si>
  <si>
    <t>2･2･286</t>
  </si>
  <si>
    <t>2･2･277</t>
  </si>
  <si>
    <t>2･2･284</t>
  </si>
  <si>
    <t>2･2･283</t>
  </si>
  <si>
    <t>2･2･271</t>
  </si>
  <si>
    <t>2･2･413</t>
  </si>
  <si>
    <t>(西横堀)
2･2･269</t>
  </si>
  <si>
    <t>平18.12.22
「江戸堀東公園」から名称変更</t>
    <phoneticPr fontId="2"/>
  </si>
  <si>
    <t>千代崎１丁目、
本田１丁目</t>
  </si>
  <si>
    <t>北堀江１丁目、
南堀江１丁目､
新町１丁目､
立売堀１丁目</t>
    <phoneticPr fontId="2"/>
  </si>
  <si>
    <t>網島町、
中野町1丁目、4丁目、
　　　5丁目、
都島本通1丁目、
善源寺町1丁目、
　　　　2丁目、
友渕町1丁目、
毛馬町1丁目</t>
    <phoneticPr fontId="2"/>
  </si>
  <si>
    <t>田中３丁目</t>
  </si>
  <si>
    <t>築港１丁目</t>
  </si>
  <si>
    <t>田中１丁目</t>
  </si>
  <si>
    <t>築港３丁目</t>
  </si>
  <si>
    <t>三先２丁目</t>
  </si>
  <si>
    <t>弁天２丁目</t>
  </si>
  <si>
    <t>弁天６丁目</t>
  </si>
  <si>
    <t>三先１丁目</t>
  </si>
  <si>
    <t>市岡元町３丁目</t>
  </si>
  <si>
    <t>磯路２丁目</t>
  </si>
  <si>
    <t>波除５丁目</t>
  </si>
  <si>
    <t>波除２丁目</t>
  </si>
  <si>
    <t>市岡元町２丁目</t>
  </si>
  <si>
    <t>弁天５丁目</t>
  </si>
  <si>
    <t>港晴４丁目</t>
  </si>
  <si>
    <t>八幡屋４丁目</t>
  </si>
  <si>
    <t>港晴２丁目</t>
  </si>
  <si>
    <t>5･5･20</t>
  </si>
  <si>
    <t>2･2･456</t>
  </si>
  <si>
    <t>2･2･301</t>
  </si>
  <si>
    <t>3･3･32</t>
  </si>
  <si>
    <t>2･2･303</t>
  </si>
  <si>
    <t>2･2･298</t>
  </si>
  <si>
    <t>2･2･300</t>
  </si>
  <si>
    <t>2･2･296</t>
  </si>
  <si>
    <t>2･2･294</t>
  </si>
  <si>
    <t>3･3･34</t>
  </si>
  <si>
    <t>2･2･292</t>
  </si>
  <si>
    <t>2･2･293</t>
  </si>
  <si>
    <t>2･2･307</t>
  </si>
  <si>
    <t>弁天３丁目</t>
  </si>
  <si>
    <t>池島２丁目</t>
  </si>
  <si>
    <t>市岡４丁目</t>
  </si>
  <si>
    <t>波除４丁目</t>
  </si>
  <si>
    <t>夕凪２丁目</t>
  </si>
  <si>
    <t>八幡屋１丁目</t>
  </si>
  <si>
    <t>八幡屋３丁目</t>
  </si>
  <si>
    <t>南市岡２丁目</t>
  </si>
  <si>
    <t>市岡１丁目</t>
  </si>
  <si>
    <t>港晴３丁目</t>
  </si>
  <si>
    <t>2･2･299</t>
  </si>
  <si>
    <t>3･3･57</t>
  </si>
  <si>
    <t>2･2･295</t>
  </si>
  <si>
    <t>2･2･302</t>
  </si>
  <si>
    <t>2･2･305</t>
  </si>
  <si>
    <t>2･2･306</t>
  </si>
  <si>
    <t>2･2･528</t>
  </si>
  <si>
    <t>(磯路)
2･2･297</t>
  </si>
  <si>
    <t>昭31.10.15</t>
    <rPh sb="0" eb="1">
      <t>アキラ</t>
    </rPh>
    <phoneticPr fontId="2"/>
  </si>
  <si>
    <t>三軒家東1丁目</t>
  </si>
  <si>
    <t>2･2･249</t>
  </si>
  <si>
    <t>泉尾4丁目</t>
  </si>
  <si>
    <t>5･4･19</t>
  </si>
  <si>
    <t>鶴町2丁目</t>
  </si>
  <si>
    <t>泉尾1丁目</t>
  </si>
  <si>
    <t>2･2･247</t>
  </si>
  <si>
    <t>三軒家東2丁目</t>
  </si>
  <si>
    <t>3･3･28</t>
  </si>
  <si>
    <t>千島1丁目</t>
  </si>
  <si>
    <t>2･2･246</t>
  </si>
  <si>
    <t>鶴町1丁目</t>
  </si>
  <si>
    <t>3･3･26</t>
  </si>
  <si>
    <t>南恩加島1丁目</t>
  </si>
  <si>
    <t>2･2･239</t>
  </si>
  <si>
    <t>鶴町4丁目</t>
  </si>
  <si>
    <t>2･2･242</t>
  </si>
  <si>
    <t>小林西2丁目</t>
  </si>
  <si>
    <t>2･2･243</t>
  </si>
  <si>
    <t>三軒家西1丁目</t>
  </si>
  <si>
    <t>2･2･248</t>
  </si>
  <si>
    <t>小林東2丁目</t>
  </si>
  <si>
    <t>泉尾7丁目</t>
  </si>
  <si>
    <t>2･2･245</t>
  </si>
  <si>
    <t>千島3丁目</t>
  </si>
  <si>
    <t>南恩加島6丁目</t>
  </si>
  <si>
    <t>千島2丁目</t>
  </si>
  <si>
    <t>5･5･18</t>
  </si>
  <si>
    <t>泉尾3丁目</t>
  </si>
  <si>
    <t>北村2丁目</t>
  </si>
  <si>
    <t>平尾2丁目</t>
  </si>
  <si>
    <t>北村3丁目</t>
  </si>
  <si>
    <t>泉尾2丁目</t>
  </si>
  <si>
    <t>平尾1丁目、
南恩加島1丁目</t>
  </si>
  <si>
    <t>平14.9.30「南恩加島東公園」から名称変更</t>
    <phoneticPr fontId="2"/>
  </si>
  <si>
    <t>動</t>
  </si>
  <si>
    <t>茶臼山町</t>
  </si>
  <si>
    <t>8･5･3</t>
  </si>
  <si>
    <t>真田山町</t>
  </si>
  <si>
    <t>5･4･4</t>
  </si>
  <si>
    <t>5･4･5</t>
  </si>
  <si>
    <t>寺田町1丁目</t>
  </si>
  <si>
    <t>3･3･14</t>
  </si>
  <si>
    <t>鳥ヶ辻2丁目</t>
  </si>
  <si>
    <t>2･2･126</t>
  </si>
  <si>
    <t>清水谷町</t>
  </si>
  <si>
    <t>2･2･119</t>
  </si>
  <si>
    <t>大道4丁目</t>
  </si>
  <si>
    <t>2･2･129</t>
  </si>
  <si>
    <t>上汐4丁目</t>
  </si>
  <si>
    <t>2･2･120</t>
  </si>
  <si>
    <t>堂ヶ芝2丁目</t>
  </si>
  <si>
    <t>2･2･125</t>
  </si>
  <si>
    <t>大道5丁目</t>
  </si>
  <si>
    <t>2･2･130</t>
  </si>
  <si>
    <t>石ヶ辻町</t>
  </si>
  <si>
    <t>2･2･123</t>
  </si>
  <si>
    <t>堀越町</t>
  </si>
  <si>
    <t>2･2･127</t>
  </si>
  <si>
    <t>東高津町</t>
  </si>
  <si>
    <t>2･2･117</t>
  </si>
  <si>
    <t>国分町</t>
  </si>
  <si>
    <t>2･2･131</t>
  </si>
  <si>
    <t>大道3丁目</t>
  </si>
  <si>
    <t>2･2･128</t>
  </si>
  <si>
    <t>小橋町</t>
  </si>
  <si>
    <t>2･2･122</t>
  </si>
  <si>
    <t>玉造本町</t>
  </si>
  <si>
    <t>2･2･121</t>
  </si>
  <si>
    <t>上本町3丁目</t>
  </si>
  <si>
    <t>2･2･118</t>
  </si>
  <si>
    <t>下寺町2丁目</t>
  </si>
  <si>
    <t>逢阪1丁目</t>
  </si>
  <si>
    <t>上本町8丁目</t>
  </si>
  <si>
    <t>上本町7丁目</t>
  </si>
  <si>
    <t>上汐3丁目</t>
  </si>
  <si>
    <t>東上町</t>
  </si>
  <si>
    <t>中之島</t>
    <rPh sb="0" eb="3">
      <t>なかのしま</t>
    </rPh>
    <phoneticPr fontId="8" type="Hiragana" alignment="distributed"/>
  </si>
  <si>
    <t>扇町</t>
    <rPh sb="0" eb="2">
      <t>おうぎまち</t>
    </rPh>
    <phoneticPr fontId="8" type="Hiragana" alignment="distributed"/>
  </si>
  <si>
    <t>毛馬</t>
    <rPh sb="0" eb="2">
      <t>けま</t>
    </rPh>
    <phoneticPr fontId="8" type="Hiragana" alignment="distributed"/>
  </si>
  <si>
    <t>鶴満寺</t>
    <rPh sb="0" eb="3">
      <t>かくまんじ</t>
    </rPh>
    <phoneticPr fontId="8" type="Hiragana" alignment="distributed"/>
  </si>
  <si>
    <t>浦江</t>
    <rPh sb="0" eb="2">
      <t>うらえ</t>
    </rPh>
    <phoneticPr fontId="8" type="Hiragana" alignment="distributed"/>
  </si>
  <si>
    <t>本庄小</t>
    <rPh sb="0" eb="3">
      <t>ほんじょうしょう</t>
    </rPh>
    <phoneticPr fontId="8" type="Hiragana" alignment="distributed"/>
  </si>
  <si>
    <t>豊崎西</t>
    <rPh sb="0" eb="3">
      <t>とよさきにし</t>
    </rPh>
    <phoneticPr fontId="8" type="Hiragana" alignment="distributed"/>
  </si>
  <si>
    <t>中津南</t>
    <rPh sb="0" eb="3">
      <t>なかつみなみ</t>
    </rPh>
    <phoneticPr fontId="8" type="Hiragana" alignment="distributed"/>
  </si>
  <si>
    <t>南天満</t>
    <rPh sb="0" eb="3">
      <t>みなみてんま</t>
    </rPh>
    <phoneticPr fontId="8" type="Hiragana" alignment="distributed"/>
  </si>
  <si>
    <t>豊崎中</t>
    <rPh sb="0" eb="3">
      <t>とよさきなか</t>
    </rPh>
    <phoneticPr fontId="8" type="Hiragana" alignment="distributed"/>
  </si>
  <si>
    <t>本庄</t>
    <rPh sb="0" eb="2">
      <t>ほんじょう</t>
    </rPh>
    <phoneticPr fontId="8" type="Hiragana" alignment="distributed"/>
  </si>
  <si>
    <t>西天満</t>
    <rPh sb="0" eb="3">
      <t>にしてんま</t>
    </rPh>
    <phoneticPr fontId="8" type="Hiragana" alignment="distributed"/>
  </si>
  <si>
    <t>大淀中</t>
    <rPh sb="0" eb="3">
      <t>おおよどなか</t>
    </rPh>
    <phoneticPr fontId="8" type="Hiragana" alignment="distributed"/>
  </si>
  <si>
    <t>東天満</t>
    <rPh sb="0" eb="3">
      <t>ひがしてんま</t>
    </rPh>
    <phoneticPr fontId="8" type="Hiragana" alignment="distributed"/>
  </si>
  <si>
    <t>豊崎南</t>
    <rPh sb="0" eb="3">
      <t>とよさきみなみ</t>
    </rPh>
    <phoneticPr fontId="8" type="Hiragana" alignment="distributed"/>
  </si>
  <si>
    <t>長柄</t>
    <rPh sb="0" eb="2">
      <t>ながら</t>
    </rPh>
    <phoneticPr fontId="8" type="Hiragana" alignment="distributed"/>
  </si>
  <si>
    <t>大淀南</t>
    <rPh sb="0" eb="3">
      <t>おおよどみなみ</t>
    </rPh>
    <phoneticPr fontId="8" type="Hiragana" alignment="distributed"/>
  </si>
  <si>
    <t>滝川</t>
    <rPh sb="0" eb="2">
      <t>たきがわ</t>
    </rPh>
    <phoneticPr fontId="8" type="Hiragana" alignment="distributed"/>
  </si>
  <si>
    <t>菅北</t>
    <rPh sb="0" eb="2">
      <t>かんぼく</t>
    </rPh>
    <phoneticPr fontId="8" type="Hiragana" alignment="distributed"/>
  </si>
  <si>
    <t>本庄川崎</t>
    <rPh sb="0" eb="4">
      <t>ほんじょうかわさき</t>
    </rPh>
    <phoneticPr fontId="8" type="Hiragana"/>
  </si>
  <si>
    <t>与力町</t>
    <rPh sb="0" eb="3">
      <t>よりきちょう</t>
    </rPh>
    <phoneticPr fontId="8" type="Hiragana" alignment="distributed"/>
  </si>
  <si>
    <t>野崎</t>
    <rPh sb="0" eb="2">
      <t>のざき</t>
    </rPh>
    <phoneticPr fontId="8" type="Hiragana" alignment="distributed"/>
  </si>
  <si>
    <t>黒崎町</t>
    <rPh sb="0" eb="3">
      <t>くろさきちょう</t>
    </rPh>
    <phoneticPr fontId="8" type="Hiragana" alignment="distributed"/>
  </si>
  <si>
    <t>中津</t>
    <rPh sb="0" eb="2">
      <t>なかつ</t>
    </rPh>
    <phoneticPr fontId="8" type="Hiragana" alignment="distributed"/>
  </si>
  <si>
    <t>浮田</t>
    <rPh sb="0" eb="2">
      <t>うきた</t>
    </rPh>
    <phoneticPr fontId="8" type="Hiragana" alignment="distributed"/>
  </si>
  <si>
    <t>大淀西</t>
    <rPh sb="0" eb="3">
      <t>おおよどにし</t>
    </rPh>
    <phoneticPr fontId="8" type="Hiragana" alignment="distributed"/>
  </si>
  <si>
    <t>済美</t>
    <rPh sb="0" eb="2">
      <t>せいび</t>
    </rPh>
    <phoneticPr fontId="8" type="Hiragana" alignment="distributed"/>
  </si>
  <si>
    <t>堂島</t>
    <rPh sb="0" eb="2">
      <t>どうじま</t>
    </rPh>
    <phoneticPr fontId="8" type="Hiragana" alignment="distributed"/>
  </si>
  <si>
    <t>西天満若松浜</t>
    <rPh sb="0" eb="6">
      <t>にしてんまわかまつはま</t>
    </rPh>
    <phoneticPr fontId="8" type="Hiragana" alignment="distributed"/>
  </si>
  <si>
    <t>本庄南</t>
    <rPh sb="0" eb="3">
      <t>ほんじょうみなみ</t>
    </rPh>
    <phoneticPr fontId="8" type="Hiragana" alignment="distributed"/>
  </si>
  <si>
    <t>長柄東</t>
    <rPh sb="0" eb="3">
      <t>ながらひがし</t>
    </rPh>
    <phoneticPr fontId="8" type="Hiragana" alignment="distributed"/>
  </si>
  <si>
    <t>長柄西</t>
    <rPh sb="0" eb="3">
      <t>ながらにし</t>
    </rPh>
    <phoneticPr fontId="8" type="Hiragana" alignment="distributed"/>
  </si>
  <si>
    <t>中之島緑道</t>
    <rPh sb="0" eb="5">
      <t>なかのしまりょくどう</t>
    </rPh>
    <phoneticPr fontId="8" type="Hiragana" alignment="distributed"/>
  </si>
  <si>
    <t>中津中央</t>
    <rPh sb="0" eb="4">
      <t>なかつちゅうおう</t>
    </rPh>
    <phoneticPr fontId="8" type="Hiragana" alignment="distributed"/>
  </si>
  <si>
    <t>中之島西</t>
    <rPh sb="0" eb="4">
      <t>なかのしまにし</t>
    </rPh>
    <phoneticPr fontId="8" type="Hiragana" alignment="distributed"/>
  </si>
  <si>
    <t>桜之宮</t>
    <rPh sb="0" eb="3">
      <t>さくらのみや</t>
    </rPh>
    <phoneticPr fontId="8" type="Hiragana" alignment="distributed"/>
  </si>
  <si>
    <t>上福島北</t>
    <rPh sb="0" eb="4">
      <t>かみふくしまきた</t>
    </rPh>
    <phoneticPr fontId="8" type="Hiragana" alignment="distributed"/>
  </si>
  <si>
    <t>大淀中５</t>
    <rPh sb="0" eb="3">
      <t>おおよどなか</t>
    </rPh>
    <phoneticPr fontId="8" type="Hiragana" alignment="distributed"/>
  </si>
  <si>
    <t>西梅田</t>
    <rPh sb="0" eb="3">
      <t>にしうめだ</t>
    </rPh>
    <phoneticPr fontId="8" type="Hiragana" alignment="distributed"/>
  </si>
  <si>
    <t>西天満どんぐり</t>
    <rPh sb="0" eb="1">
      <t>にしてんま</t>
    </rPh>
    <phoneticPr fontId="8" type="Hiragana" alignment="distributed"/>
  </si>
  <si>
    <t>桜之宮</t>
    <rPh sb="0" eb="3">
      <t>さくらのみや</t>
    </rPh>
    <phoneticPr fontId="21" type="Hiragana" alignment="distributed"/>
  </si>
  <si>
    <t>都島</t>
    <rPh sb="0" eb="2">
      <t>みやこじま</t>
    </rPh>
    <phoneticPr fontId="21" type="Hiragana" alignment="distributed"/>
  </si>
  <si>
    <t>内代</t>
    <rPh sb="0" eb="2">
      <t>うちんだい</t>
    </rPh>
    <phoneticPr fontId="21" type="Hiragana" alignment="distributed"/>
  </si>
  <si>
    <t>毛馬中央</t>
    <rPh sb="0" eb="4">
      <t>けまちゅうおう</t>
    </rPh>
    <phoneticPr fontId="21" type="Hiragana" alignment="distributed"/>
  </si>
  <si>
    <t>京橋</t>
    <rPh sb="0" eb="2">
      <t>きょうばし</t>
    </rPh>
    <phoneticPr fontId="21" type="Hiragana" alignment="distributed"/>
  </si>
  <si>
    <t>東野田</t>
    <rPh sb="0" eb="3">
      <t>ひがしのだ</t>
    </rPh>
    <phoneticPr fontId="21" type="Hiragana" alignment="distributed"/>
  </si>
  <si>
    <t>桜之宮東</t>
    <rPh sb="0" eb="4">
      <t>さくらのみやひがし</t>
    </rPh>
    <phoneticPr fontId="21" type="Hiragana" alignment="distributed"/>
  </si>
  <si>
    <t>善源寺</t>
    <rPh sb="0" eb="3">
      <t>ぜんげんじ</t>
    </rPh>
    <phoneticPr fontId="21" type="Hiragana" alignment="distributed"/>
  </si>
  <si>
    <t>善源寺楠</t>
    <rPh sb="0" eb="4">
      <t>ぜんげんじくす</t>
    </rPh>
    <phoneticPr fontId="21" type="Hiragana" alignment="distributed"/>
  </si>
  <si>
    <t>都島北通</t>
    <rPh sb="0" eb="4">
      <t>みやこじまきたどおり</t>
    </rPh>
    <phoneticPr fontId="21" type="Hiragana" alignment="distributed"/>
  </si>
  <si>
    <t>かすがえ</t>
    <phoneticPr fontId="21" type="Hiragana" alignment="distributed"/>
  </si>
  <si>
    <t>中野</t>
    <rPh sb="0" eb="2">
      <t>なかの</t>
    </rPh>
    <phoneticPr fontId="21" type="Hiragana" alignment="distributed"/>
  </si>
  <si>
    <t>敷島</t>
    <rPh sb="0" eb="2">
      <t>しきしま</t>
    </rPh>
    <phoneticPr fontId="21" type="Hiragana" alignment="distributed"/>
  </si>
  <si>
    <t>東毛馬</t>
    <rPh sb="0" eb="3">
      <t>ひがしけま</t>
    </rPh>
    <phoneticPr fontId="21" type="Hiragana" alignment="distributed"/>
  </si>
  <si>
    <t>都島北一</t>
    <rPh sb="0" eb="4">
      <t>みやこじまきたいち</t>
    </rPh>
    <phoneticPr fontId="21" type="Hiragana" alignment="distributed"/>
  </si>
  <si>
    <t>友渕</t>
    <rPh sb="0" eb="2">
      <t>ともぶち</t>
    </rPh>
    <phoneticPr fontId="21" type="Hiragana" alignment="distributed"/>
  </si>
  <si>
    <t>毛馬北</t>
    <rPh sb="0" eb="3">
      <t>けまきた</t>
    </rPh>
    <phoneticPr fontId="21" type="Hiragana" alignment="distributed"/>
  </si>
  <si>
    <t>毛馬西</t>
    <rPh sb="0" eb="3">
      <t>けまにし</t>
    </rPh>
    <phoneticPr fontId="21" type="Hiragana" alignment="distributed"/>
  </si>
  <si>
    <t>毛馬南</t>
    <rPh sb="0" eb="3">
      <t>けまみなみ</t>
    </rPh>
    <phoneticPr fontId="21" type="Hiragana" alignment="distributed"/>
  </si>
  <si>
    <t>友渕中央</t>
    <rPh sb="0" eb="4">
      <t>ともぶちちゅうおう</t>
    </rPh>
    <phoneticPr fontId="21" type="Hiragana" alignment="distributed"/>
  </si>
  <si>
    <t>東都島</t>
    <rPh sb="0" eb="3">
      <t>ひがしみやこじま</t>
    </rPh>
    <phoneticPr fontId="21" type="Hiragana" alignment="distributed"/>
  </si>
  <si>
    <t>城北緑道</t>
    <rPh sb="0" eb="4">
      <t>しろきたりょくどう</t>
    </rPh>
    <phoneticPr fontId="21" type="Hiragana" alignment="distributed"/>
  </si>
  <si>
    <t>毛馬東</t>
    <rPh sb="0" eb="3">
      <t>けまひがし</t>
    </rPh>
    <phoneticPr fontId="21" type="Hiragana" alignment="distributed"/>
  </si>
  <si>
    <t>中野南</t>
    <rPh sb="0" eb="3">
      <t>なかのみなみ</t>
    </rPh>
    <phoneticPr fontId="21" type="Hiragana" alignment="distributed"/>
  </si>
  <si>
    <t>都島中央</t>
    <rPh sb="0" eb="4">
      <t>みやこじまちゅうおう</t>
    </rPh>
    <phoneticPr fontId="21" type="Hiragana" alignment="distributed"/>
  </si>
  <si>
    <t>都島南通</t>
    <rPh sb="0" eb="4">
      <t xml:space="preserve">みやこじまみなみどおり    </t>
    </rPh>
    <phoneticPr fontId="21" type="Hiragana" alignment="distributed"/>
  </si>
  <si>
    <t>高倉三</t>
    <rPh sb="0" eb="3">
      <t>たかくらさん</t>
    </rPh>
    <phoneticPr fontId="21" type="Hiragana" alignment="distributed"/>
  </si>
  <si>
    <t>高倉中央</t>
    <rPh sb="0" eb="4">
      <t>たかくらちゅうおう</t>
    </rPh>
    <phoneticPr fontId="21" type="Hiragana" alignment="distributed"/>
  </si>
  <si>
    <t>蕪村</t>
    <rPh sb="0" eb="2">
      <t>ぶそん</t>
    </rPh>
    <phoneticPr fontId="21" type="Hiragana" alignment="distributed"/>
  </si>
  <si>
    <t>福島</t>
    <rPh sb="0" eb="2">
      <t>ふくしま</t>
    </rPh>
    <phoneticPr fontId="21" type="Hiragana" alignment="distributed"/>
  </si>
  <si>
    <t>下福島</t>
    <rPh sb="0" eb="3">
      <t>しもふくしま</t>
    </rPh>
    <phoneticPr fontId="21" type="Hiragana" alignment="distributed"/>
  </si>
  <si>
    <t>江成</t>
    <rPh sb="0" eb="2">
      <t>えなり</t>
    </rPh>
    <phoneticPr fontId="21" type="Hiragana" alignment="distributed"/>
  </si>
  <si>
    <t>吉野町</t>
    <rPh sb="0" eb="3">
      <t>よしのちょう</t>
    </rPh>
    <phoneticPr fontId="21" type="Hiragana" alignment="distributed"/>
  </si>
  <si>
    <t>上福島北</t>
    <rPh sb="0" eb="4">
      <t>かみふくしまきた</t>
    </rPh>
    <phoneticPr fontId="21" type="Hiragana" alignment="distributed"/>
  </si>
  <si>
    <t>海老江上</t>
    <rPh sb="0" eb="4">
      <t>えびえかみ</t>
    </rPh>
    <phoneticPr fontId="21" type="Hiragana" alignment="distributed"/>
  </si>
  <si>
    <t>海老江中</t>
    <rPh sb="0" eb="4">
      <t>えびえなか</t>
    </rPh>
    <phoneticPr fontId="21" type="Hiragana" alignment="distributed"/>
  </si>
  <si>
    <t>鷺洲中</t>
    <rPh sb="0" eb="3">
      <t>さぎすなか</t>
    </rPh>
    <phoneticPr fontId="21" type="Hiragana" alignment="distributed"/>
  </si>
  <si>
    <t>新家</t>
    <rPh sb="0" eb="2">
      <t>しんけ</t>
    </rPh>
    <phoneticPr fontId="21" type="Hiragana" alignment="distributed"/>
  </si>
  <si>
    <t>鷺洲上</t>
    <rPh sb="0" eb="3">
      <t>さぎすかみ</t>
    </rPh>
    <phoneticPr fontId="21" type="Hiragana" alignment="distributed"/>
  </si>
  <si>
    <t>上福島</t>
    <rPh sb="0" eb="3">
      <t>かみふくしま</t>
    </rPh>
    <phoneticPr fontId="21" type="Hiragana" alignment="distributed"/>
  </si>
  <si>
    <t>海老江西</t>
    <rPh sb="0" eb="4">
      <t>えびえにし</t>
    </rPh>
    <phoneticPr fontId="21" type="Hiragana" alignment="distributed"/>
  </si>
  <si>
    <t>大野町</t>
    <rPh sb="0" eb="3">
      <t>おおのちょう</t>
    </rPh>
    <phoneticPr fontId="21" type="Hiragana" alignment="distributed"/>
  </si>
  <si>
    <t>鷺洲北</t>
    <rPh sb="0" eb="3">
      <t>さぎすきた</t>
    </rPh>
    <phoneticPr fontId="21" type="Hiragana" alignment="distributed"/>
  </si>
  <si>
    <t>海老江</t>
    <rPh sb="0" eb="3">
      <t>えびえ</t>
    </rPh>
    <phoneticPr fontId="21" type="Hiragana" alignment="distributed"/>
  </si>
  <si>
    <t>玉川</t>
    <rPh sb="0" eb="2">
      <t>たまがわ</t>
    </rPh>
    <phoneticPr fontId="21" type="Hiragana" alignment="distributed"/>
  </si>
  <si>
    <t>大野東</t>
    <rPh sb="0" eb="3">
      <t>おおのひがし</t>
    </rPh>
    <phoneticPr fontId="21" type="Hiragana" alignment="distributed"/>
  </si>
  <si>
    <t>玉川南</t>
    <rPh sb="0" eb="3">
      <t>たまがわみなみ</t>
    </rPh>
    <phoneticPr fontId="21" type="Hiragana" alignment="distributed"/>
  </si>
  <si>
    <t>大開</t>
    <rPh sb="0" eb="2">
      <t>おおびらき</t>
    </rPh>
    <phoneticPr fontId="21" type="Hiragana" alignment="distributed"/>
  </si>
  <si>
    <t>玉川西</t>
    <rPh sb="0" eb="3">
      <t>たまがわにし</t>
    </rPh>
    <phoneticPr fontId="21" type="Hiragana" alignment="distributed"/>
  </si>
  <si>
    <t>野田緑道</t>
    <rPh sb="0" eb="4">
      <t>のだりょくどう</t>
    </rPh>
    <phoneticPr fontId="21" type="Hiragana" alignment="distributed"/>
  </si>
  <si>
    <t>福島西</t>
    <rPh sb="0" eb="3">
      <t>ふくしまにし</t>
    </rPh>
    <phoneticPr fontId="21" type="Hiragana" alignment="distributed"/>
  </si>
  <si>
    <t>大開西</t>
    <rPh sb="0" eb="3">
      <t>おおびらきにし</t>
    </rPh>
    <phoneticPr fontId="21" type="Hiragana" alignment="distributed"/>
  </si>
  <si>
    <t>福島浜緑道</t>
    <rPh sb="0" eb="5">
      <t>ふくしまはまりょくどう</t>
    </rPh>
    <phoneticPr fontId="21" type="Hiragana" alignment="distributed"/>
  </si>
  <si>
    <t>野田南緑道</t>
    <rPh sb="0" eb="5">
      <t>のだみなみりょくどう</t>
    </rPh>
    <phoneticPr fontId="21" type="Hiragana" alignment="distributed"/>
  </si>
  <si>
    <t>新家西</t>
    <rPh sb="0" eb="3">
      <t>しんけにし</t>
    </rPh>
    <phoneticPr fontId="21" type="Hiragana" alignment="distributed"/>
  </si>
  <si>
    <t>海老江東</t>
    <rPh sb="0" eb="4">
      <t>えびえひがし</t>
    </rPh>
    <phoneticPr fontId="21" type="Hiragana" alignment="distributed"/>
  </si>
  <si>
    <t>西九条</t>
    <rPh sb="0" eb="3">
      <t>にしくじょう</t>
    </rPh>
    <phoneticPr fontId="21" type="Hiragana" alignment="distributed"/>
  </si>
  <si>
    <t>此花</t>
    <rPh sb="0" eb="2">
      <t>このはな</t>
    </rPh>
    <phoneticPr fontId="21" type="Hiragana" alignment="distributed"/>
  </si>
  <si>
    <t>梅香</t>
    <rPh sb="0" eb="2">
      <t>ばいか</t>
    </rPh>
    <phoneticPr fontId="21" type="Hiragana" alignment="distributed"/>
  </si>
  <si>
    <t>春日出</t>
    <rPh sb="0" eb="3">
      <t>かすがで</t>
    </rPh>
    <phoneticPr fontId="21" type="Hiragana" alignment="distributed"/>
  </si>
  <si>
    <t>西九条上</t>
    <rPh sb="0" eb="4">
      <t>にしくじょうかみ</t>
    </rPh>
    <phoneticPr fontId="21" type="Hiragana" alignment="distributed"/>
  </si>
  <si>
    <t>酉島</t>
    <rPh sb="0" eb="2">
      <t>とりしま</t>
    </rPh>
    <phoneticPr fontId="21" type="Hiragana" alignment="distributed"/>
  </si>
  <si>
    <t>西九条西</t>
    <rPh sb="0" eb="4">
      <t>にしくじょうにし</t>
    </rPh>
    <phoneticPr fontId="21" type="Hiragana" alignment="distributed"/>
  </si>
  <si>
    <t>梅香東</t>
    <rPh sb="0" eb="3">
      <t>ばいかひがし</t>
    </rPh>
    <phoneticPr fontId="21" type="Hiragana" alignment="distributed"/>
  </si>
  <si>
    <t>桜島</t>
    <rPh sb="0" eb="2">
      <t>さくらじま</t>
    </rPh>
    <phoneticPr fontId="21" type="Hiragana" alignment="distributed"/>
  </si>
  <si>
    <t>高見</t>
    <rPh sb="0" eb="2">
      <t>たかみ</t>
    </rPh>
    <phoneticPr fontId="21" type="Hiragana" alignment="distributed"/>
  </si>
  <si>
    <t>伝法東</t>
    <rPh sb="0" eb="3">
      <t>でんぽうひがし</t>
    </rPh>
    <phoneticPr fontId="21" type="Hiragana" alignment="distributed"/>
  </si>
  <si>
    <t>伝法北</t>
    <rPh sb="0" eb="3">
      <t>でんぽうきた</t>
    </rPh>
    <phoneticPr fontId="21" type="Hiragana" alignment="distributed"/>
  </si>
  <si>
    <t>伝法中</t>
    <rPh sb="0" eb="3">
      <t>でんぽうなか</t>
    </rPh>
    <phoneticPr fontId="21" type="Hiragana" alignment="distributed"/>
  </si>
  <si>
    <t>酉島東</t>
    <rPh sb="0" eb="3">
      <t>とりしまひがし</t>
    </rPh>
    <phoneticPr fontId="21" type="Hiragana" alignment="distributed"/>
  </si>
  <si>
    <t>四貫島西</t>
    <rPh sb="0" eb="4">
      <t>しかんじまにし</t>
    </rPh>
    <phoneticPr fontId="21" type="Hiragana" alignment="distributed"/>
  </si>
  <si>
    <t>伝法南</t>
    <rPh sb="0" eb="3">
      <t>でんぽうみなみ</t>
    </rPh>
    <phoneticPr fontId="21" type="Hiragana" alignment="distributed"/>
  </si>
  <si>
    <t>嬉ケ崎</t>
    <rPh sb="0" eb="3">
      <t>きがさき</t>
    </rPh>
    <phoneticPr fontId="21" type="Hiragana" alignment="distributed"/>
  </si>
  <si>
    <t>島屋</t>
    <rPh sb="0" eb="2">
      <t>しまや</t>
    </rPh>
    <phoneticPr fontId="21" type="Hiragana" alignment="distributed"/>
  </si>
  <si>
    <t>春日出南</t>
    <rPh sb="0" eb="4">
      <t>かすがでみなみ</t>
    </rPh>
    <phoneticPr fontId="21" type="Hiragana" alignment="distributed"/>
  </si>
  <si>
    <t>春日出北</t>
    <rPh sb="0" eb="4">
      <t>かすができた</t>
    </rPh>
    <phoneticPr fontId="21" type="Hiragana" alignment="distributed"/>
  </si>
  <si>
    <t>西九条小</t>
    <rPh sb="0" eb="4">
      <t>にしくじょうしょう</t>
    </rPh>
    <phoneticPr fontId="21" type="Hiragana" alignment="distributed"/>
  </si>
  <si>
    <t>千鳥橋</t>
    <rPh sb="0" eb="3">
      <t>ちどりばし</t>
    </rPh>
    <phoneticPr fontId="21" type="Hiragana" alignment="distributed"/>
  </si>
  <si>
    <t>西九条南</t>
    <rPh sb="0" eb="4">
      <t>にしくじょうみなみ</t>
    </rPh>
    <phoneticPr fontId="21" type="Hiragana" alignment="distributed"/>
  </si>
  <si>
    <t>酉島南</t>
    <rPh sb="0" eb="3">
      <t>とりしまみなみ</t>
    </rPh>
    <phoneticPr fontId="21" type="Hiragana" alignment="distributed"/>
  </si>
  <si>
    <t>春日出中</t>
    <rPh sb="0" eb="4">
      <t>かすがでなか</t>
    </rPh>
    <phoneticPr fontId="21" type="Hiragana" alignment="distributed"/>
  </si>
  <si>
    <t>酉島中</t>
    <rPh sb="0" eb="3">
      <t>とりしまなか</t>
    </rPh>
    <phoneticPr fontId="21" type="Hiragana" alignment="distributed"/>
  </si>
  <si>
    <t>伝法西</t>
    <rPh sb="0" eb="3">
      <t>でんぽうにし</t>
    </rPh>
    <phoneticPr fontId="21" type="Hiragana" alignment="distributed"/>
  </si>
  <si>
    <t>伝法</t>
    <rPh sb="0" eb="2">
      <t>でんぽう</t>
    </rPh>
    <phoneticPr fontId="21" type="Hiragana" alignment="distributed"/>
  </si>
  <si>
    <t>高見北</t>
    <rPh sb="0" eb="3">
      <t>たかみきた</t>
    </rPh>
    <phoneticPr fontId="21" type="Hiragana" alignment="distributed"/>
  </si>
  <si>
    <t>朝日橋</t>
    <rPh sb="0" eb="3">
      <t>あさひばし</t>
    </rPh>
    <phoneticPr fontId="21" type="Hiragana" alignment="distributed"/>
  </si>
  <si>
    <t>高見西</t>
    <rPh sb="0" eb="3">
      <t>たかみにし</t>
    </rPh>
    <phoneticPr fontId="21" type="Hiragana" alignment="distributed"/>
  </si>
  <si>
    <t>千鳥橋みどり</t>
    <rPh sb="0" eb="6">
      <t>ちどりばし</t>
    </rPh>
    <phoneticPr fontId="21" type="Hiragana"/>
  </si>
  <si>
    <t>島屋西</t>
    <rPh sb="0" eb="3">
      <t>しまやにし</t>
    </rPh>
    <phoneticPr fontId="21" type="Hiragana" alignment="distributed"/>
  </si>
  <si>
    <t>桜島北</t>
    <rPh sb="0" eb="3">
      <t>さくらじまきた</t>
    </rPh>
    <phoneticPr fontId="21" type="Hiragana" alignment="distributed"/>
  </si>
  <si>
    <t>安治川口北</t>
    <rPh sb="0" eb="5">
      <t>あじがわぐちきた</t>
    </rPh>
    <phoneticPr fontId="21" type="Hiragana" alignment="distributed"/>
  </si>
  <si>
    <t>北港運河</t>
    <rPh sb="0" eb="4">
      <t>ほっこううんが</t>
    </rPh>
    <phoneticPr fontId="21" type="Hiragana" alignment="distributed"/>
  </si>
  <si>
    <t>島屋南</t>
    <rPh sb="0" eb="3">
      <t>しまやみなみ</t>
    </rPh>
    <phoneticPr fontId="21" type="Hiragana" alignment="distributed"/>
  </si>
  <si>
    <t>高見新家</t>
    <rPh sb="0" eb="4">
      <t>たかみしんけ</t>
    </rPh>
    <phoneticPr fontId="21" type="Hiragana" alignment="distributed"/>
  </si>
  <si>
    <t>恩貴島</t>
    <rPh sb="0" eb="3">
      <t>おきじま</t>
    </rPh>
    <phoneticPr fontId="21" type="Hiragana" alignment="distributed"/>
  </si>
  <si>
    <t>恩貴島緑地</t>
    <rPh sb="0" eb="5">
      <t>おきじまりょくち</t>
    </rPh>
    <phoneticPr fontId="21" type="Hiragana" alignment="distributed"/>
  </si>
  <si>
    <t>正蓮寺川</t>
    <rPh sb="0" eb="4">
      <t>しょうれんじがわ</t>
    </rPh>
    <phoneticPr fontId="21" type="Hiragana" alignment="distributed"/>
  </si>
  <si>
    <t>大阪城</t>
    <rPh sb="0" eb="3">
      <t>おおさかじょう</t>
    </rPh>
    <phoneticPr fontId="21" type="Hiragana" alignment="distributed"/>
  </si>
  <si>
    <t>東平南</t>
    <rPh sb="0" eb="3">
      <t>とうへいみなみ</t>
    </rPh>
    <phoneticPr fontId="21" type="Hiragana" alignment="distributed"/>
  </si>
  <si>
    <t>越中</t>
    <rPh sb="0" eb="2">
      <t>えっちゅう</t>
    </rPh>
    <phoneticPr fontId="21" type="Hiragana" alignment="distributed"/>
  </si>
  <si>
    <t>広小路</t>
    <rPh sb="0" eb="3">
      <t>ひろこうじ</t>
    </rPh>
    <phoneticPr fontId="21" type="Hiragana" alignment="distributed"/>
  </si>
  <si>
    <t>森之宮</t>
    <rPh sb="0" eb="3">
      <t>もりのみや</t>
    </rPh>
    <phoneticPr fontId="21" type="Hiragana" alignment="distributed"/>
  </si>
  <si>
    <t>東平北</t>
    <rPh sb="0" eb="3">
      <t>とうへいきた</t>
    </rPh>
    <phoneticPr fontId="21" type="Hiragana" alignment="distributed"/>
  </si>
  <si>
    <t>寺山</t>
    <rPh sb="0" eb="2">
      <t>てらやま</t>
    </rPh>
    <phoneticPr fontId="21" type="Hiragana" alignment="distributed"/>
  </si>
  <si>
    <t>東横堀</t>
    <rPh sb="0" eb="3">
      <t>ひがしよこぼり</t>
    </rPh>
    <phoneticPr fontId="21" type="Hiragana" alignment="distributed"/>
  </si>
  <si>
    <t>北大江</t>
    <rPh sb="0" eb="3">
      <t>きたおおえ</t>
    </rPh>
    <phoneticPr fontId="21" type="Hiragana" alignment="distributed"/>
  </si>
  <si>
    <t>南大江</t>
    <rPh sb="0" eb="3">
      <t>みなみおおえ</t>
    </rPh>
    <phoneticPr fontId="21" type="Hiragana" alignment="distributed"/>
  </si>
  <si>
    <t>玉造</t>
    <rPh sb="0" eb="2">
      <t>たまつくり</t>
    </rPh>
    <phoneticPr fontId="21" type="Hiragana" alignment="distributed"/>
  </si>
  <si>
    <t>瓦屋町</t>
    <rPh sb="0" eb="3">
      <t>かわらやまち</t>
    </rPh>
    <phoneticPr fontId="21" type="Hiragana" alignment="distributed"/>
  </si>
  <si>
    <t>中大江</t>
    <rPh sb="0" eb="3">
      <t>なかおおえ</t>
    </rPh>
    <phoneticPr fontId="21" type="Hiragana" alignment="distributed"/>
  </si>
  <si>
    <t>城南</t>
    <rPh sb="0" eb="2">
      <t>じょうなん</t>
    </rPh>
    <phoneticPr fontId="21" type="Hiragana" alignment="distributed"/>
  </si>
  <si>
    <t>高津花壇</t>
    <rPh sb="0" eb="4">
      <t>こうづかだん</t>
    </rPh>
    <phoneticPr fontId="21" type="Hiragana" alignment="distributed"/>
  </si>
  <si>
    <t>銅座</t>
    <rPh sb="0" eb="2">
      <t>どうざ</t>
    </rPh>
    <phoneticPr fontId="21" type="Hiragana" alignment="distributed"/>
  </si>
  <si>
    <t>難波千日前</t>
    <rPh sb="0" eb="5">
      <t>なんばせんにちまえ</t>
    </rPh>
    <phoneticPr fontId="21" type="Hiragana" alignment="distributed"/>
  </si>
  <si>
    <t>久宝</t>
    <rPh sb="0" eb="2">
      <t>きゅうほう</t>
    </rPh>
    <phoneticPr fontId="21" type="Hiragana" alignment="distributed"/>
  </si>
  <si>
    <t>黒門</t>
    <rPh sb="0" eb="2">
      <t>くろもん</t>
    </rPh>
    <phoneticPr fontId="21" type="Hiragana" alignment="distributed"/>
  </si>
  <si>
    <t>谷四錦郷</t>
    <rPh sb="0" eb="4">
      <t>たによんきんごう</t>
    </rPh>
    <phoneticPr fontId="21" type="Hiragana" alignment="distributed"/>
  </si>
  <si>
    <t>東横堀緑道</t>
    <rPh sb="0" eb="5">
      <t>ひがしよこぼりりょくどう</t>
    </rPh>
    <phoneticPr fontId="21" type="Hiragana" alignment="distributed"/>
  </si>
  <si>
    <t>御津</t>
    <rPh sb="0" eb="2">
      <t>みつ</t>
    </rPh>
    <phoneticPr fontId="21" type="Hiragana" alignment="distributed"/>
  </si>
  <si>
    <t>天満橋緑道</t>
    <rPh sb="0" eb="5">
      <t>てんまばしりょくどう</t>
    </rPh>
    <phoneticPr fontId="21" type="Hiragana" alignment="distributed"/>
  </si>
  <si>
    <t>城見緑道</t>
    <rPh sb="0" eb="4">
      <t>しろみりょくどう</t>
    </rPh>
    <phoneticPr fontId="21" type="Hiragana" alignment="distributed"/>
  </si>
  <si>
    <t>道仁</t>
    <rPh sb="0" eb="2">
      <t>どうにん</t>
    </rPh>
    <phoneticPr fontId="21" type="Hiragana" alignment="distributed"/>
  </si>
  <si>
    <t>空堀桃谷</t>
    <rPh sb="0" eb="4">
      <t>からほりももだに</t>
    </rPh>
    <phoneticPr fontId="21" type="Hiragana" alignment="distributed"/>
  </si>
  <si>
    <t>桃園</t>
    <rPh sb="0" eb="2">
      <t>とうえん</t>
    </rPh>
    <phoneticPr fontId="21" type="Hiragana" alignment="distributed"/>
  </si>
  <si>
    <t>難波宮跡</t>
    <rPh sb="0" eb="4">
      <t>なにわのみやあと</t>
    </rPh>
    <phoneticPr fontId="21" type="Hiragana" alignment="distributed"/>
  </si>
  <si>
    <t>大川町</t>
    <rPh sb="0" eb="3">
      <t>おおかわちょう</t>
    </rPh>
    <phoneticPr fontId="21" type="Hiragana" alignment="distributed"/>
  </si>
  <si>
    <t>堀江</t>
    <rPh sb="0" eb="2">
      <t>ほりえ</t>
    </rPh>
    <phoneticPr fontId="21" type="Hiragana" alignment="distributed"/>
  </si>
  <si>
    <t>九条南</t>
    <rPh sb="0" eb="3">
      <t>くじょうみなみ</t>
    </rPh>
    <phoneticPr fontId="21" type="Hiragana" alignment="distributed"/>
  </si>
  <si>
    <t>高台橋</t>
    <rPh sb="0" eb="3">
      <t>たかきやばし</t>
    </rPh>
    <phoneticPr fontId="21" type="Hiragana" alignment="distributed"/>
  </si>
  <si>
    <t>薩摩堀</t>
    <rPh sb="0" eb="3">
      <t>さつまぼり</t>
    </rPh>
    <phoneticPr fontId="21" type="Hiragana" alignment="distributed"/>
  </si>
  <si>
    <t>土佐</t>
    <rPh sb="0" eb="2">
      <t>とさ</t>
    </rPh>
    <phoneticPr fontId="21" type="Hiragana" alignment="distributed"/>
  </si>
  <si>
    <t>松島</t>
    <rPh sb="0" eb="2">
      <t>まつしま</t>
    </rPh>
    <phoneticPr fontId="21" type="Hiragana" alignment="distributed"/>
  </si>
  <si>
    <t>九条北</t>
    <rPh sb="0" eb="3">
      <t>くじょうきた</t>
    </rPh>
    <phoneticPr fontId="21" type="Hiragana" alignment="distributed"/>
  </si>
  <si>
    <t>靱</t>
    <rPh sb="0" eb="1">
      <t>うつぼ</t>
    </rPh>
    <phoneticPr fontId="21" type="Hiragana" alignment="distributed"/>
  </si>
  <si>
    <t>西横堀</t>
    <rPh sb="0" eb="3">
      <t>にしよこぼり</t>
    </rPh>
    <phoneticPr fontId="21" type="Hiragana" alignment="distributed"/>
  </si>
  <si>
    <t>本田</t>
    <rPh sb="0" eb="2">
      <t>ほんでん</t>
    </rPh>
    <phoneticPr fontId="21" type="Hiragana" alignment="distributed"/>
  </si>
  <si>
    <t>九条東</t>
    <rPh sb="0" eb="3">
      <t>くじょうひがし</t>
    </rPh>
    <phoneticPr fontId="21" type="Hiragana" alignment="distributed"/>
  </si>
  <si>
    <t>新町北</t>
    <rPh sb="0" eb="3">
      <t>しんまちきた</t>
    </rPh>
    <phoneticPr fontId="21" type="Hiragana" alignment="distributed"/>
  </si>
  <si>
    <t>九条</t>
    <rPh sb="0" eb="2">
      <t>くじょう</t>
    </rPh>
    <phoneticPr fontId="21" type="Hiragana" alignment="distributed"/>
  </si>
  <si>
    <t>新阿波座</t>
    <rPh sb="0" eb="4">
      <t>しんあわざ</t>
    </rPh>
    <phoneticPr fontId="21" type="Hiragana" alignment="distributed"/>
  </si>
  <si>
    <t>立売堀</t>
    <rPh sb="0" eb="3">
      <t>いたちぼり</t>
    </rPh>
    <phoneticPr fontId="21" type="Hiragana" alignment="distributed"/>
  </si>
  <si>
    <t>花乃井</t>
    <rPh sb="0" eb="3">
      <t>はなのい</t>
    </rPh>
    <phoneticPr fontId="21" type="Hiragana" alignment="distributed"/>
  </si>
  <si>
    <t>江戸堀</t>
    <rPh sb="0" eb="3">
      <t>えどぼり</t>
    </rPh>
    <phoneticPr fontId="21" type="Hiragana" alignment="distributed"/>
  </si>
  <si>
    <t>新町南</t>
    <rPh sb="0" eb="3">
      <t>しんまちみなみ</t>
    </rPh>
    <phoneticPr fontId="21" type="Hiragana" alignment="distributed"/>
  </si>
  <si>
    <t>西船場</t>
    <rPh sb="0" eb="3">
      <t>にしせんば</t>
    </rPh>
    <phoneticPr fontId="21" type="Hiragana" alignment="distributed"/>
  </si>
  <si>
    <t>阿弥陀池</t>
    <rPh sb="0" eb="4">
      <t>あみだいけ</t>
    </rPh>
    <phoneticPr fontId="21" type="Hiragana" alignment="distributed"/>
  </si>
  <si>
    <t>日吉</t>
    <rPh sb="0" eb="2">
      <t>ひよし</t>
    </rPh>
    <phoneticPr fontId="21" type="Hiragana" alignment="distributed"/>
  </si>
  <si>
    <t>阿波座南</t>
    <rPh sb="0" eb="4">
      <t>あわざみなみ</t>
    </rPh>
    <phoneticPr fontId="21" type="Hiragana" alignment="distributed"/>
  </si>
  <si>
    <t>新町西</t>
    <rPh sb="0" eb="3">
      <t>しんまちにし</t>
    </rPh>
    <phoneticPr fontId="21" type="Hiragana" alignment="distributed"/>
  </si>
  <si>
    <t>島津</t>
    <rPh sb="0" eb="2">
      <t>しまづ</t>
    </rPh>
    <phoneticPr fontId="21" type="Hiragana" alignment="distributed"/>
  </si>
  <si>
    <t>南堀江</t>
    <rPh sb="0" eb="3">
      <t>みなみほりえ</t>
    </rPh>
    <phoneticPr fontId="21" type="Hiragana" alignment="distributed"/>
  </si>
  <si>
    <t>西長堀</t>
    <rPh sb="0" eb="3">
      <t>にしながほり</t>
    </rPh>
    <phoneticPr fontId="21" type="Hiragana" alignment="distributed"/>
  </si>
  <si>
    <t>京町堀</t>
    <rPh sb="0" eb="3">
      <t>きょうまちぼり</t>
    </rPh>
    <phoneticPr fontId="21" type="Hiragana" alignment="distributed"/>
  </si>
  <si>
    <t>江之子島</t>
    <rPh sb="0" eb="4">
      <t>えのこじま</t>
    </rPh>
    <phoneticPr fontId="21" type="Hiragana" alignment="distributed"/>
  </si>
  <si>
    <t>大阪ドーム北</t>
    <rPh sb="0" eb="6">
      <t>おおさか　　きた</t>
    </rPh>
    <phoneticPr fontId="21" type="Hiragana" alignment="distributed"/>
  </si>
  <si>
    <t>大阪ドーム南</t>
    <rPh sb="0" eb="6">
      <t>おおさか　　みなみ</t>
    </rPh>
    <phoneticPr fontId="21" type="Hiragana" alignment="distributed"/>
  </si>
  <si>
    <r>
      <t>北区域内
　1,732ｍ</t>
    </r>
    <r>
      <rPr>
        <vertAlign val="superscript"/>
        <sz val="7"/>
        <rFont val="ＭＳ 明朝"/>
        <family val="1"/>
        <charset val="128"/>
      </rPr>
      <t>2</t>
    </r>
    <r>
      <rPr>
        <sz val="7"/>
        <rFont val="ＭＳ 明朝"/>
        <family val="1"/>
        <charset val="128"/>
      </rPr>
      <t xml:space="preserve">
総面積
　5,601ｍ</t>
    </r>
    <r>
      <rPr>
        <vertAlign val="superscript"/>
        <sz val="7"/>
        <rFont val="ＭＳ 明朝"/>
        <family val="1"/>
        <charset val="128"/>
      </rPr>
      <t>2</t>
    </r>
    <phoneticPr fontId="2"/>
  </si>
  <si>
    <t>八幡屋</t>
    <rPh sb="0" eb="3">
      <t>やはたや</t>
    </rPh>
    <phoneticPr fontId="21" type="Hiragana" alignment="distributed"/>
  </si>
  <si>
    <t>築港南</t>
    <rPh sb="0" eb="3">
      <t>ちっこうみなみ</t>
    </rPh>
    <phoneticPr fontId="21" type="Hiragana" alignment="distributed"/>
  </si>
  <si>
    <t>東田中</t>
    <rPh sb="0" eb="3">
      <t>ひがしたなか</t>
    </rPh>
    <phoneticPr fontId="21" type="Hiragana" alignment="distributed"/>
  </si>
  <si>
    <t>天保山</t>
    <rPh sb="0" eb="3">
      <t>てんぽうざん</t>
    </rPh>
    <phoneticPr fontId="21" type="Hiragana" alignment="distributed"/>
  </si>
  <si>
    <t>三先</t>
    <rPh sb="0" eb="2">
      <t>みさき</t>
    </rPh>
    <phoneticPr fontId="21" type="Hiragana" alignment="distributed"/>
  </si>
  <si>
    <t>弁天西</t>
    <rPh sb="0" eb="3">
      <t>べんてんにし</t>
    </rPh>
    <phoneticPr fontId="21" type="Hiragana" alignment="distributed"/>
  </si>
  <si>
    <t>弁天埠頭</t>
    <rPh sb="0" eb="4">
      <t>べんてんふとう</t>
    </rPh>
    <phoneticPr fontId="21" type="Hiragana" alignment="distributed"/>
  </si>
  <si>
    <t>石田</t>
    <rPh sb="0" eb="2">
      <t>いしだ</t>
    </rPh>
    <phoneticPr fontId="21" type="Hiragana" alignment="distributed"/>
  </si>
  <si>
    <t>港南</t>
    <rPh sb="0" eb="2">
      <t>こうなん</t>
    </rPh>
    <phoneticPr fontId="21" type="Hiragana" alignment="distributed"/>
  </si>
  <si>
    <t>市岡元町</t>
    <rPh sb="0" eb="4">
      <t>いちおかもとまち</t>
    </rPh>
    <phoneticPr fontId="21" type="Hiragana" alignment="distributed"/>
  </si>
  <si>
    <t>磯路中央</t>
    <rPh sb="0" eb="4">
      <t>いそじちゅうおう</t>
    </rPh>
    <phoneticPr fontId="21" type="Hiragana" alignment="distributed"/>
  </si>
  <si>
    <t>波除</t>
    <rPh sb="0" eb="2">
      <t>なみよけ</t>
    </rPh>
    <phoneticPr fontId="21" type="Hiragana" alignment="distributed"/>
  </si>
  <si>
    <t>抱月</t>
    <rPh sb="0" eb="2">
      <t>ほうげつ</t>
    </rPh>
    <phoneticPr fontId="21" type="Hiragana" alignment="distributed"/>
  </si>
  <si>
    <t>市岡小</t>
    <rPh sb="0" eb="3">
      <t>いちおかしょう</t>
    </rPh>
    <phoneticPr fontId="21" type="Hiragana" alignment="distributed"/>
  </si>
  <si>
    <t>弁天東</t>
    <rPh sb="0" eb="3">
      <t>べんてんひがし</t>
    </rPh>
    <phoneticPr fontId="21" type="Hiragana" alignment="distributed"/>
  </si>
  <si>
    <t>港晴北</t>
    <rPh sb="0" eb="3">
      <t>こうせいきた</t>
    </rPh>
    <phoneticPr fontId="21" type="Hiragana" alignment="distributed"/>
  </si>
  <si>
    <t>八幡屋南</t>
    <rPh sb="0" eb="4">
      <t>やはたやみなみ</t>
    </rPh>
    <phoneticPr fontId="21" type="Hiragana" alignment="distributed"/>
  </si>
  <si>
    <t>港晴南</t>
    <rPh sb="0" eb="3">
      <t>こうせいみなみ</t>
    </rPh>
    <phoneticPr fontId="21" type="Hiragana" alignment="distributed"/>
  </si>
  <si>
    <t>弁天</t>
    <rPh sb="0" eb="2">
      <t>べんてん</t>
    </rPh>
    <phoneticPr fontId="21" type="Hiragana" alignment="distributed"/>
  </si>
  <si>
    <t>池島</t>
    <rPh sb="0" eb="2">
      <t>いけじま</t>
    </rPh>
    <phoneticPr fontId="21" type="Hiragana" alignment="distributed"/>
  </si>
  <si>
    <t>市岡浜</t>
    <rPh sb="0" eb="3">
      <t>いちおかはま</t>
    </rPh>
    <phoneticPr fontId="21" type="Hiragana" alignment="distributed"/>
  </si>
  <si>
    <t>抱月小</t>
    <rPh sb="0" eb="3">
      <t>ほうげつしょう</t>
    </rPh>
    <phoneticPr fontId="21" type="Hiragana" alignment="distributed"/>
  </si>
  <si>
    <t>夕凪</t>
    <rPh sb="0" eb="2">
      <t>ゆうなぎ</t>
    </rPh>
    <phoneticPr fontId="21" type="Hiragana" alignment="distributed"/>
  </si>
  <si>
    <t>入舟</t>
    <rPh sb="0" eb="2">
      <t>いりふね</t>
    </rPh>
    <phoneticPr fontId="21" type="Hiragana" alignment="distributed"/>
  </si>
  <si>
    <t>入舟南</t>
    <rPh sb="0" eb="3">
      <t>いりふねみなみ</t>
    </rPh>
    <phoneticPr fontId="21" type="Hiragana" alignment="distributed"/>
  </si>
  <si>
    <t>南市岡</t>
    <rPh sb="0" eb="3">
      <t>みなみいちおか</t>
    </rPh>
    <phoneticPr fontId="21" type="Hiragana" alignment="distributed"/>
  </si>
  <si>
    <t>市岡西</t>
    <rPh sb="0" eb="3">
      <t>いちおかにし</t>
    </rPh>
    <phoneticPr fontId="21" type="Hiragana" alignment="distributed"/>
  </si>
  <si>
    <t>港晴東</t>
    <rPh sb="0" eb="3">
      <t>こうせいひがし</t>
    </rPh>
    <phoneticPr fontId="21" type="Hiragana" alignment="distributed"/>
  </si>
  <si>
    <t>市岡</t>
    <rPh sb="0" eb="2">
      <t>いちおか</t>
    </rPh>
    <phoneticPr fontId="21" type="Hiragana" alignment="distributed"/>
  </si>
  <si>
    <t>市岡中央</t>
    <rPh sb="0" eb="4">
      <t>いちおかちゅうおう</t>
    </rPh>
    <phoneticPr fontId="21" type="Hiragana" alignment="distributed"/>
  </si>
  <si>
    <t>南市岡西</t>
    <rPh sb="0" eb="4">
      <t>みなみいちおかにし</t>
    </rPh>
    <phoneticPr fontId="21" type="Hiragana" alignment="distributed"/>
  </si>
  <si>
    <t>大正橋</t>
    <rPh sb="0" eb="3">
      <t>たいしょうばし</t>
    </rPh>
    <phoneticPr fontId="21" type="Hiragana" alignment="distributed"/>
  </si>
  <si>
    <t>泉尾</t>
    <rPh sb="0" eb="2">
      <t>いずお</t>
    </rPh>
    <phoneticPr fontId="21" type="Hiragana" alignment="distributed"/>
  </si>
  <si>
    <t>鶴町中央</t>
    <rPh sb="0" eb="4">
      <t>つるまちちゅうおう</t>
    </rPh>
    <phoneticPr fontId="21" type="Hiragana" alignment="distributed"/>
  </si>
  <si>
    <t>泉尾上</t>
    <rPh sb="0" eb="3">
      <t>いずおかみ</t>
    </rPh>
    <phoneticPr fontId="21" type="Hiragana" alignment="distributed"/>
  </si>
  <si>
    <t>三軒家</t>
    <rPh sb="0" eb="3">
      <t>さんげんや</t>
    </rPh>
    <phoneticPr fontId="21" type="Hiragana" alignment="distributed"/>
  </si>
  <si>
    <t>南泉尾</t>
    <rPh sb="0" eb="3">
      <t>みなみいずお</t>
    </rPh>
    <phoneticPr fontId="21" type="Hiragana" alignment="distributed"/>
  </si>
  <si>
    <t>鶴町南</t>
    <rPh sb="0" eb="3">
      <t>つるまちみなみ</t>
    </rPh>
    <phoneticPr fontId="21" type="Hiragana" alignment="distributed"/>
  </si>
  <si>
    <t>南恩加島</t>
    <rPh sb="0" eb="4">
      <t>みなみおかじま</t>
    </rPh>
    <phoneticPr fontId="21" type="Hiragana" alignment="distributed"/>
  </si>
  <si>
    <t>鶴町北</t>
    <rPh sb="0" eb="3">
      <t>つるまちきた</t>
    </rPh>
    <phoneticPr fontId="21" type="Hiragana" alignment="distributed"/>
  </si>
  <si>
    <t>小林南</t>
    <rPh sb="0" eb="3">
      <t>こばやしみなみ</t>
    </rPh>
    <phoneticPr fontId="21" type="Hiragana" alignment="distributed"/>
  </si>
  <si>
    <t>岩崎橋</t>
    <rPh sb="0" eb="3">
      <t>いわさきばし</t>
    </rPh>
    <phoneticPr fontId="21" type="Hiragana" alignment="distributed"/>
  </si>
  <si>
    <t>小林</t>
    <rPh sb="0" eb="2">
      <t>こばやし</t>
    </rPh>
    <phoneticPr fontId="21" type="Hiragana" alignment="distributed"/>
  </si>
  <si>
    <t>泉尾浜</t>
    <rPh sb="0" eb="3">
      <t>いずおはま</t>
    </rPh>
    <phoneticPr fontId="21" type="Hiragana" alignment="distributed"/>
  </si>
  <si>
    <t>千林橋</t>
    <rPh sb="0" eb="3">
      <t>せんりんばし</t>
    </rPh>
    <phoneticPr fontId="21" type="Hiragana" alignment="distributed"/>
  </si>
  <si>
    <t>南恩加島西</t>
    <rPh sb="0" eb="5">
      <t>みなみおかじまにし</t>
    </rPh>
    <phoneticPr fontId="21" type="Hiragana" alignment="distributed"/>
  </si>
  <si>
    <t>千島</t>
    <rPh sb="0" eb="2">
      <t>ちしま</t>
    </rPh>
    <phoneticPr fontId="21" type="Hiragana" alignment="distributed"/>
  </si>
  <si>
    <t>泉尾中</t>
    <rPh sb="0" eb="3">
      <t>いずおなか</t>
    </rPh>
    <phoneticPr fontId="21" type="Hiragana" alignment="distributed"/>
  </si>
  <si>
    <t>北村</t>
    <rPh sb="0" eb="2">
      <t>きたむら</t>
    </rPh>
    <phoneticPr fontId="21" type="Hiragana" alignment="distributed"/>
  </si>
  <si>
    <t>平尾</t>
    <rPh sb="0" eb="2">
      <t>ひらお</t>
    </rPh>
    <phoneticPr fontId="21" type="Hiragana" alignment="distributed"/>
  </si>
  <si>
    <t>北村南</t>
    <rPh sb="0" eb="3">
      <t>きたむらみなみ</t>
    </rPh>
    <phoneticPr fontId="21" type="Hiragana" alignment="distributed"/>
  </si>
  <si>
    <t>泉尾２</t>
    <rPh sb="0" eb="3">
      <t>いずお　　</t>
    </rPh>
    <phoneticPr fontId="21" type="Hiragana" alignment="distributed"/>
  </si>
  <si>
    <t>泉尾東</t>
    <rPh sb="0" eb="3">
      <t>いずおひがし</t>
    </rPh>
    <phoneticPr fontId="21" type="Hiragana" alignment="distributed"/>
  </si>
  <si>
    <t>2･2･260</t>
  </si>
  <si>
    <t>2･2･255</t>
  </si>
  <si>
    <t>2･2･264</t>
  </si>
  <si>
    <t>2･2･253</t>
  </si>
  <si>
    <t>3･3･29</t>
  </si>
  <si>
    <t>2･2･257</t>
  </si>
  <si>
    <t>3･3･30</t>
  </si>
  <si>
    <t>2･2･266</t>
  </si>
  <si>
    <t>2･2･254</t>
  </si>
  <si>
    <t>2･2･252</t>
  </si>
  <si>
    <t>2･2･259</t>
  </si>
  <si>
    <t>2･2･258</t>
  </si>
  <si>
    <t>2･2･263</t>
  </si>
  <si>
    <t>2･2･262</t>
  </si>
  <si>
    <t>2･2･250</t>
  </si>
  <si>
    <t>2･2･267</t>
  </si>
  <si>
    <t>2･2･251</t>
  </si>
  <si>
    <t>日本橋3丁目</t>
  </si>
  <si>
    <t>浪速西3丁目</t>
  </si>
  <si>
    <t>久保吉2丁目</t>
  </si>
  <si>
    <t>大国2丁目</t>
  </si>
  <si>
    <t>塩草1丁目</t>
  </si>
  <si>
    <t>敷津西1丁目</t>
  </si>
  <si>
    <t>浪速東2丁目</t>
  </si>
  <si>
    <t>浪速西1丁目</t>
  </si>
  <si>
    <t>戎本町1丁目</t>
  </si>
  <si>
    <t>日本橋東3丁目</t>
  </si>
  <si>
    <t>下寺3丁目</t>
  </si>
  <si>
    <t>桜川4丁目</t>
  </si>
  <si>
    <t>元町1丁目</t>
  </si>
  <si>
    <t>立葉2丁目</t>
  </si>
  <si>
    <t>難波中3丁目</t>
  </si>
  <si>
    <t>敷津東3丁目</t>
  </si>
  <si>
    <t>浪速東3丁目</t>
  </si>
  <si>
    <t>桜川2丁目</t>
  </si>
  <si>
    <t>2･2･268</t>
  </si>
  <si>
    <t>木津川2丁目</t>
  </si>
  <si>
    <t>2･2･427</t>
  </si>
  <si>
    <t>恵美須西2丁目</t>
  </si>
  <si>
    <t>塩草2丁目</t>
  </si>
  <si>
    <t>2･2･256</t>
  </si>
  <si>
    <t>戎本町2丁目</t>
  </si>
  <si>
    <t>浪速西4丁目</t>
  </si>
  <si>
    <t>大国3丁目</t>
  </si>
  <si>
    <t>幸町3丁目</t>
  </si>
  <si>
    <t>日本橋西2丁目</t>
  </si>
  <si>
    <t>2･2･261</t>
  </si>
  <si>
    <t>平21.1.9
「難波敷津神田公園」から名称変更</t>
    <phoneticPr fontId="2"/>
  </si>
  <si>
    <t>平3.3.31
「新川公園」から名称変更</t>
    <phoneticPr fontId="2"/>
  </si>
  <si>
    <t>大国町北</t>
    <rPh sb="0" eb="4">
      <t>だいこくちょうきた</t>
    </rPh>
    <phoneticPr fontId="21" type="Hiragana" alignment="distributed"/>
  </si>
  <si>
    <t>戎</t>
    <rPh sb="0" eb="1">
      <t>えびす</t>
    </rPh>
    <phoneticPr fontId="21" type="Hiragana" alignment="distributed"/>
  </si>
  <si>
    <t>大国町南</t>
    <rPh sb="0" eb="4">
      <t>だいこくちょうみなみ</t>
    </rPh>
    <phoneticPr fontId="21" type="Hiragana" alignment="distributed"/>
  </si>
  <si>
    <t>浪速第１</t>
    <rPh sb="0" eb="4">
      <t>なにわだい　</t>
    </rPh>
    <phoneticPr fontId="21" type="Hiragana" alignment="distributed"/>
  </si>
  <si>
    <t>浪速東３</t>
    <rPh sb="0" eb="4">
      <t>なにわひがし　</t>
    </rPh>
    <phoneticPr fontId="21" type="Hiragana" alignment="distributed"/>
  </si>
  <si>
    <t>浪速玉姫</t>
    <rPh sb="0" eb="4">
      <t>なにわたまひめ</t>
    </rPh>
    <phoneticPr fontId="21" type="Hiragana" alignment="distributed"/>
  </si>
  <si>
    <t>元町2丁目、3丁目、
敷津西1丁目、2丁目</t>
  </si>
  <si>
    <t>日本橋</t>
    <rPh sb="0" eb="3">
      <t>にほんばし</t>
    </rPh>
    <phoneticPr fontId="21" type="Hiragana" alignment="distributed"/>
  </si>
  <si>
    <t>浪速西</t>
    <rPh sb="0" eb="3">
      <t>なにわにし</t>
    </rPh>
    <phoneticPr fontId="21" type="Hiragana" alignment="distributed"/>
  </si>
  <si>
    <t>芦原</t>
    <rPh sb="0" eb="2">
      <t>あしはら</t>
    </rPh>
    <phoneticPr fontId="21" type="Hiragana" alignment="distributed"/>
  </si>
  <si>
    <t>浪速</t>
    <rPh sb="0" eb="2">
      <t>なにわ</t>
    </rPh>
    <phoneticPr fontId="21" type="Hiragana" alignment="distributed"/>
  </si>
  <si>
    <t>鷗町</t>
    <rPh sb="0" eb="2">
      <t>かもめちょう</t>
    </rPh>
    <phoneticPr fontId="21" type="Hiragana" alignment="distributed"/>
  </si>
  <si>
    <t>浪速中</t>
    <rPh sb="0" eb="3">
      <t>なにわなか</t>
    </rPh>
    <phoneticPr fontId="21" type="Hiragana" alignment="distributed"/>
  </si>
  <si>
    <t>浪速北</t>
    <rPh sb="0" eb="3">
      <t>なにわきた</t>
    </rPh>
    <phoneticPr fontId="21" type="Hiragana" alignment="distributed"/>
  </si>
  <si>
    <t>日東</t>
    <rPh sb="0" eb="2">
      <t>にっとう</t>
    </rPh>
    <phoneticPr fontId="21" type="Hiragana" alignment="distributed"/>
  </si>
  <si>
    <t>愛染</t>
    <rPh sb="0" eb="2">
      <t>あいぜん</t>
    </rPh>
    <phoneticPr fontId="21" type="Hiragana" alignment="distributed"/>
  </si>
  <si>
    <t>桜川</t>
    <rPh sb="0" eb="2">
      <t>さくらがわ</t>
    </rPh>
    <phoneticPr fontId="21" type="Hiragana" alignment="distributed"/>
  </si>
  <si>
    <t>元町中</t>
    <rPh sb="0" eb="3">
      <t>もとまちなか</t>
    </rPh>
    <phoneticPr fontId="21" type="Hiragana" alignment="distributed"/>
  </si>
  <si>
    <t>立葉町</t>
    <rPh sb="0" eb="3">
      <t>たてばちょう</t>
    </rPh>
    <phoneticPr fontId="21" type="Hiragana" alignment="distributed"/>
  </si>
  <si>
    <t>難波中</t>
    <rPh sb="0" eb="3">
      <t>なんばなか</t>
    </rPh>
    <phoneticPr fontId="21" type="Hiragana" alignment="distributed"/>
  </si>
  <si>
    <t>高岸</t>
    <rPh sb="0" eb="2">
      <t>たかぎし</t>
    </rPh>
    <phoneticPr fontId="21" type="Hiragana" alignment="distributed"/>
  </si>
  <si>
    <t>浪速南</t>
    <rPh sb="0" eb="3">
      <t>なにわみなみ</t>
    </rPh>
    <phoneticPr fontId="21" type="Hiragana" alignment="distributed"/>
  </si>
  <si>
    <t>稲荷町</t>
    <rPh sb="0" eb="3">
      <t>いなりちょう</t>
    </rPh>
    <phoneticPr fontId="21" type="Hiragana" alignment="distributed"/>
  </si>
  <si>
    <t>木津川</t>
    <rPh sb="0" eb="3">
      <t>きづがわ</t>
    </rPh>
    <phoneticPr fontId="21" type="Hiragana" alignment="distributed"/>
  </si>
  <si>
    <t>恵美</t>
    <rPh sb="0" eb="2">
      <t>えみ</t>
    </rPh>
    <phoneticPr fontId="21" type="Hiragana" alignment="distributed"/>
  </si>
  <si>
    <t>塩草</t>
    <rPh sb="0" eb="2">
      <t>しおくさ</t>
    </rPh>
    <phoneticPr fontId="21" type="Hiragana" alignment="distributed"/>
  </si>
  <si>
    <t>久保吉</t>
    <rPh sb="0" eb="3">
      <t>くぼよし</t>
    </rPh>
    <phoneticPr fontId="21" type="Hiragana" alignment="distributed"/>
  </si>
  <si>
    <t>戎南</t>
    <rPh sb="0" eb="2">
      <t>えびすみなみ</t>
    </rPh>
    <phoneticPr fontId="21" type="Hiragana" alignment="distributed"/>
  </si>
  <si>
    <t>新浪速</t>
    <rPh sb="0" eb="3">
      <t>しんなにわ</t>
    </rPh>
    <phoneticPr fontId="21" type="Hiragana" alignment="distributed"/>
  </si>
  <si>
    <t>浪速東</t>
    <rPh sb="0" eb="3">
      <t>なにわひがし</t>
    </rPh>
    <phoneticPr fontId="21" type="Hiragana" alignment="distributed"/>
  </si>
  <si>
    <t>西栄緑道</t>
    <rPh sb="0" eb="4">
      <t>にしさかえりょくどう</t>
    </rPh>
    <phoneticPr fontId="21" type="Hiragana" alignment="distributed"/>
  </si>
  <si>
    <t>今宮駅前第１</t>
    <rPh sb="0" eb="6">
      <t>いまみやえきまえだい　</t>
    </rPh>
    <phoneticPr fontId="21" type="Hiragana" alignment="distributed"/>
  </si>
  <si>
    <t>今宮駅前第２</t>
    <rPh sb="0" eb="6">
      <t>いまみやえきまえだい　</t>
    </rPh>
    <phoneticPr fontId="21" type="Hiragana" alignment="distributed"/>
  </si>
  <si>
    <t>難波塩草敷津</t>
    <rPh sb="0" eb="6">
      <t>なにわしおくさしきつ</t>
    </rPh>
    <phoneticPr fontId="21" type="Hiragana" alignment="distributed"/>
  </si>
  <si>
    <t>幸町西</t>
    <rPh sb="0" eb="3">
      <t>さいわいちょうにし</t>
    </rPh>
    <phoneticPr fontId="21" type="Hiragana" alignment="distributed"/>
  </si>
  <si>
    <t>広田・関谷</t>
    <rPh sb="0" eb="5">
      <t>ひろた　せきや</t>
    </rPh>
    <phoneticPr fontId="21" type="Hiragana" alignment="distributed"/>
  </si>
  <si>
    <t>御幣島5丁目</t>
  </si>
  <si>
    <t>5･3･29</t>
  </si>
  <si>
    <t>佃5丁目</t>
  </si>
  <si>
    <t>2･2･372</t>
  </si>
  <si>
    <t>御幣島4丁目</t>
  </si>
  <si>
    <t>2･2･381</t>
  </si>
  <si>
    <t>千舟2丁目</t>
  </si>
  <si>
    <t>2･2･374</t>
  </si>
  <si>
    <t>歌島3丁目</t>
  </si>
  <si>
    <t>2･2･380</t>
  </si>
  <si>
    <t>柏里1丁目</t>
  </si>
  <si>
    <t>2･2･378</t>
  </si>
  <si>
    <t>野里1丁目</t>
  </si>
  <si>
    <t>2･2･377</t>
  </si>
  <si>
    <t>姫里2丁目</t>
  </si>
  <si>
    <t>2･2･376</t>
  </si>
  <si>
    <t>竹島3丁目</t>
  </si>
  <si>
    <t>2･2･385</t>
  </si>
  <si>
    <t>姫島4丁目</t>
  </si>
  <si>
    <t>2･2･367</t>
  </si>
  <si>
    <t>中島1丁目</t>
  </si>
  <si>
    <t>5･4･26</t>
  </si>
  <si>
    <t>佃2丁目</t>
  </si>
  <si>
    <t>2･2･373</t>
  </si>
  <si>
    <t>大和田5丁目</t>
  </si>
  <si>
    <t>2･2･368</t>
  </si>
  <si>
    <t>佃1丁目</t>
  </si>
  <si>
    <t>2･2･382</t>
  </si>
  <si>
    <t>姫島3丁目</t>
  </si>
  <si>
    <t>2･2･363</t>
  </si>
  <si>
    <t>竹島5丁目</t>
  </si>
  <si>
    <t>2･2･384</t>
  </si>
  <si>
    <t>百島1丁目</t>
  </si>
  <si>
    <t>2･2･365</t>
  </si>
  <si>
    <t>姫島6丁目</t>
  </si>
  <si>
    <t>2･2･366</t>
  </si>
  <si>
    <t>福町1丁目</t>
  </si>
  <si>
    <t>出来島3丁目</t>
  </si>
  <si>
    <t>2･2･370</t>
  </si>
  <si>
    <t>姫里3丁目</t>
  </si>
  <si>
    <t>2･2･375</t>
  </si>
  <si>
    <t>柏里3丁目</t>
  </si>
  <si>
    <t>2･2･379</t>
  </si>
  <si>
    <t>出来島1丁目</t>
  </si>
  <si>
    <t>5･3･27</t>
  </si>
  <si>
    <t>大和田1丁目</t>
  </si>
  <si>
    <t>5･3･28</t>
  </si>
  <si>
    <t>2･2･371</t>
  </si>
  <si>
    <t>竹島2丁目、4丁目</t>
  </si>
  <si>
    <t>2･2･383</t>
  </si>
  <si>
    <t>福町2丁目</t>
  </si>
  <si>
    <t>佃3丁目</t>
  </si>
  <si>
    <t>2･2･414</t>
  </si>
  <si>
    <t>大和田4丁目</t>
  </si>
  <si>
    <t>野里2丁目</t>
  </si>
  <si>
    <t>2･2･415</t>
  </si>
  <si>
    <t>花川2丁目</t>
  </si>
  <si>
    <t>2･2･472</t>
  </si>
  <si>
    <t>福町3丁目</t>
  </si>
  <si>
    <t>御幣島3丁目</t>
  </si>
  <si>
    <t>2･2･459</t>
  </si>
  <si>
    <t>姫島1丁目</t>
  </si>
  <si>
    <t>大和田3丁目</t>
  </si>
  <si>
    <t>出来島2丁目</t>
  </si>
  <si>
    <t>歌島1丁目</t>
  </si>
  <si>
    <t>中島2丁目</t>
  </si>
  <si>
    <t>御幣島6丁目</t>
  </si>
  <si>
    <t>風</t>
  </si>
  <si>
    <t>西島2丁目</t>
  </si>
  <si>
    <t>中島１丁目</t>
  </si>
  <si>
    <t>昭11.5.15</t>
    <phoneticPr fontId="2"/>
  </si>
  <si>
    <t>昭12.4.1</t>
    <phoneticPr fontId="2"/>
  </si>
  <si>
    <t>昭15.1.1</t>
    <phoneticPr fontId="2"/>
  </si>
  <si>
    <t>昭17.12.8</t>
    <phoneticPr fontId="2"/>
  </si>
  <si>
    <t>昭19.6.1</t>
    <phoneticPr fontId="2"/>
  </si>
  <si>
    <t>昭19.6.1</t>
    <phoneticPr fontId="2"/>
  </si>
  <si>
    <t>歌島</t>
    <rPh sb="0" eb="2">
      <t>うたじま</t>
    </rPh>
    <phoneticPr fontId="21" type="Hiragana" alignment="distributed"/>
  </si>
  <si>
    <t>佃</t>
    <rPh sb="0" eb="1">
      <t>つくだ</t>
    </rPh>
    <phoneticPr fontId="21" type="Hiragana" alignment="distributed"/>
  </si>
  <si>
    <t>御幣島</t>
    <rPh sb="0" eb="3">
      <t>みてじま</t>
    </rPh>
    <phoneticPr fontId="21" type="Hiragana" alignment="distributed"/>
  </si>
  <si>
    <t>千舟</t>
    <rPh sb="0" eb="2">
      <t>ちぶね</t>
    </rPh>
    <phoneticPr fontId="21" type="Hiragana" alignment="distributed"/>
  </si>
  <si>
    <t>北之町</t>
    <rPh sb="0" eb="3">
      <t>きたのちょう</t>
    </rPh>
    <phoneticPr fontId="21" type="Hiragana" alignment="distributed"/>
  </si>
  <si>
    <t>花川</t>
    <rPh sb="0" eb="2">
      <t>はなかわ</t>
    </rPh>
    <phoneticPr fontId="21" type="Hiragana" alignment="distributed"/>
  </si>
  <si>
    <t>野里</t>
    <rPh sb="0" eb="2">
      <t>のざと</t>
    </rPh>
    <phoneticPr fontId="21" type="Hiragana" alignment="distributed"/>
  </si>
  <si>
    <t>姫之里</t>
    <rPh sb="0" eb="3">
      <t>ひめのざと</t>
    </rPh>
    <phoneticPr fontId="21" type="Hiragana" alignment="distributed"/>
  </si>
  <si>
    <t>竹島</t>
    <rPh sb="0" eb="2">
      <t>たけじま</t>
    </rPh>
    <phoneticPr fontId="21" type="Hiragana" alignment="distributed"/>
  </si>
  <si>
    <t>姫島</t>
    <rPh sb="0" eb="2">
      <t>ひめじま</t>
    </rPh>
    <phoneticPr fontId="21" type="Hiragana" alignment="distributed"/>
  </si>
  <si>
    <t>中島</t>
    <rPh sb="0" eb="2">
      <t>なかじま</t>
    </rPh>
    <phoneticPr fontId="21" type="Hiragana" alignment="distributed"/>
  </si>
  <si>
    <t>新佃</t>
    <rPh sb="0" eb="2">
      <t>しんつくだ</t>
    </rPh>
    <phoneticPr fontId="21" type="Hiragana" alignment="distributed"/>
  </si>
  <si>
    <t>大和田北</t>
    <rPh sb="0" eb="4">
      <t>おおわだきた</t>
    </rPh>
    <phoneticPr fontId="21" type="Hiragana" alignment="distributed"/>
  </si>
  <si>
    <t>東佃</t>
    <rPh sb="0" eb="2">
      <t>ひがしつくだ</t>
    </rPh>
    <phoneticPr fontId="21" type="Hiragana" alignment="distributed"/>
  </si>
  <si>
    <t>南姫島</t>
    <rPh sb="0" eb="3">
      <t>みなみひめじま</t>
    </rPh>
    <phoneticPr fontId="21" type="Hiragana" alignment="distributed"/>
  </si>
  <si>
    <t>東姫島</t>
    <rPh sb="0" eb="3">
      <t>ひがしひめじま</t>
    </rPh>
    <phoneticPr fontId="21" type="Hiragana" alignment="distributed"/>
  </si>
  <si>
    <t>竹島西</t>
    <rPh sb="0" eb="3">
      <t>たけじまにし</t>
    </rPh>
    <phoneticPr fontId="21" type="Hiragana" alignment="distributed"/>
  </si>
  <si>
    <t>北姫島</t>
    <rPh sb="0" eb="3">
      <t>きたひめじま</t>
    </rPh>
    <phoneticPr fontId="21" type="Hiragana" alignment="distributed"/>
  </si>
  <si>
    <t>百島</t>
    <rPh sb="0" eb="2">
      <t>ひゃくしま</t>
    </rPh>
    <phoneticPr fontId="21" type="Hiragana" alignment="distributed"/>
  </si>
  <si>
    <t>姫島浜</t>
    <rPh sb="0" eb="3">
      <t>ひめじまはま</t>
    </rPh>
    <phoneticPr fontId="21" type="Hiragana" alignment="distributed"/>
  </si>
  <si>
    <t>西姫島</t>
    <rPh sb="0" eb="3">
      <t>にしひめじま</t>
    </rPh>
    <phoneticPr fontId="21" type="Hiragana" alignment="distributed"/>
  </si>
  <si>
    <t>福町東</t>
    <rPh sb="0" eb="3">
      <t>ふくまちひがし</t>
    </rPh>
    <phoneticPr fontId="21" type="Hiragana" alignment="distributed"/>
  </si>
  <si>
    <t>出来島西</t>
    <rPh sb="0" eb="4">
      <t>できじまにし</t>
    </rPh>
    <phoneticPr fontId="21" type="Hiragana" alignment="distributed"/>
  </si>
  <si>
    <t>上町</t>
    <rPh sb="0" eb="2">
      <t>うえまち</t>
    </rPh>
    <phoneticPr fontId="21" type="Hiragana" alignment="distributed"/>
  </si>
  <si>
    <t>柏里</t>
    <rPh sb="0" eb="2">
      <t>かしわざと</t>
    </rPh>
    <phoneticPr fontId="21" type="Hiragana" alignment="distributed"/>
  </si>
  <si>
    <t>出来島</t>
    <rPh sb="0" eb="3">
      <t>できじま</t>
    </rPh>
    <phoneticPr fontId="21" type="Hiragana" alignment="distributed"/>
  </si>
  <si>
    <t>西淀</t>
    <rPh sb="0" eb="2">
      <t>にしよど</t>
    </rPh>
    <phoneticPr fontId="21" type="Hiragana" alignment="distributed"/>
  </si>
  <si>
    <t>中島東</t>
    <rPh sb="0" eb="3">
      <t>なかじまひがし</t>
    </rPh>
    <phoneticPr fontId="21" type="Hiragana" alignment="distributed"/>
  </si>
  <si>
    <t>竹島南</t>
    <rPh sb="0" eb="3">
      <t>たけじまみなみ</t>
    </rPh>
    <phoneticPr fontId="21" type="Hiragana" alignment="distributed"/>
  </si>
  <si>
    <t>福町西</t>
    <rPh sb="0" eb="3">
      <t>ふくまちにし</t>
    </rPh>
    <phoneticPr fontId="21" type="Hiragana" alignment="distributed"/>
  </si>
  <si>
    <t>佃中</t>
    <rPh sb="0" eb="2">
      <t>つくだなか</t>
    </rPh>
    <phoneticPr fontId="21" type="Hiragana" alignment="distributed"/>
  </si>
  <si>
    <t>新淀川</t>
    <rPh sb="0" eb="3">
      <t>しんよどがわ</t>
    </rPh>
    <phoneticPr fontId="21" type="Hiragana" alignment="distributed"/>
  </si>
  <si>
    <t>大和田中央</t>
    <rPh sb="0" eb="5">
      <t>おおわだちゅうおう</t>
    </rPh>
    <phoneticPr fontId="21" type="Hiragana" alignment="distributed"/>
  </si>
  <si>
    <t>野里北</t>
    <rPh sb="0" eb="3">
      <t>のざときた</t>
    </rPh>
    <phoneticPr fontId="21" type="Hiragana" alignment="distributed"/>
  </si>
  <si>
    <t>花川西</t>
    <rPh sb="0" eb="3">
      <t>はなかわにし</t>
    </rPh>
    <phoneticPr fontId="21" type="Hiragana" alignment="distributed"/>
  </si>
  <si>
    <t>福町北</t>
    <rPh sb="0" eb="3">
      <t>ふくまちきた</t>
    </rPh>
    <phoneticPr fontId="21" type="Hiragana" alignment="distributed"/>
  </si>
  <si>
    <t>御幣島東</t>
    <rPh sb="0" eb="4">
      <t>みてじまひがし</t>
    </rPh>
    <phoneticPr fontId="21" type="Hiragana" alignment="distributed"/>
  </si>
  <si>
    <t>野里西</t>
    <rPh sb="0" eb="3">
      <t>のざとにし</t>
    </rPh>
    <phoneticPr fontId="21" type="Hiragana" alignment="distributed"/>
  </si>
  <si>
    <t>姫島東第一</t>
    <rPh sb="0" eb="5">
      <t>ひめじまひがしだいいち</t>
    </rPh>
    <phoneticPr fontId="21" type="Hiragana" alignment="distributed"/>
  </si>
  <si>
    <t>大和田中一</t>
    <rPh sb="0" eb="5">
      <t>おおわだなかいち</t>
    </rPh>
    <phoneticPr fontId="21" type="Hiragana" alignment="distributed"/>
  </si>
  <si>
    <t>大和田川</t>
    <rPh sb="0" eb="4">
      <t>おおわだがわ</t>
    </rPh>
    <phoneticPr fontId="21" type="Hiragana" alignment="distributed"/>
  </si>
  <si>
    <t>福町</t>
    <rPh sb="0" eb="2">
      <t>ふくまち</t>
    </rPh>
    <phoneticPr fontId="21" type="Hiragana" alignment="distributed"/>
  </si>
  <si>
    <t>柏里西</t>
    <rPh sb="0" eb="3">
      <t>かしわざとにし</t>
    </rPh>
    <phoneticPr fontId="21" type="Hiragana" alignment="distributed"/>
  </si>
  <si>
    <t>歌島三角</t>
    <rPh sb="0" eb="4">
      <t>うたじまさんかく</t>
    </rPh>
    <phoneticPr fontId="21" type="Hiragana" alignment="distributed"/>
  </si>
  <si>
    <t>中島西</t>
    <rPh sb="0" eb="3">
      <t>なかじまにし</t>
    </rPh>
    <phoneticPr fontId="21" type="Hiragana" alignment="distributed"/>
  </si>
  <si>
    <t>御幣六</t>
    <rPh sb="0" eb="3">
      <t>みてろく</t>
    </rPh>
    <phoneticPr fontId="21" type="Hiragana" alignment="distributed"/>
  </si>
  <si>
    <t>矢倉緑地</t>
    <rPh sb="0" eb="4">
      <t>やぐらりょくち</t>
    </rPh>
    <phoneticPr fontId="21" type="Hiragana" alignment="distributed"/>
  </si>
  <si>
    <t>佃ふれあい</t>
    <rPh sb="0" eb="5">
      <t>つくだ</t>
    </rPh>
    <phoneticPr fontId="21" type="Hiragana"/>
  </si>
  <si>
    <t>姫松</t>
    <rPh sb="0" eb="2">
      <t>ひめまつ</t>
    </rPh>
    <phoneticPr fontId="21" type="Hiragana" alignment="distributed"/>
  </si>
  <si>
    <t>中島中</t>
    <rPh sb="0" eb="3">
      <t>なかじまなか</t>
    </rPh>
    <phoneticPr fontId="21" type="Hiragana" alignment="distributed"/>
  </si>
  <si>
    <t>川北中央</t>
    <rPh sb="0" eb="4">
      <t>かわきたちゅうおう</t>
    </rPh>
    <phoneticPr fontId="21" type="Hiragana" alignment="distributed"/>
  </si>
  <si>
    <t>出来島第一</t>
    <rPh sb="0" eb="5">
      <t>できじまだいいち</t>
    </rPh>
    <phoneticPr fontId="21" type="Hiragana" alignment="distributed"/>
  </si>
  <si>
    <t>出来島第二</t>
    <rPh sb="0" eb="5">
      <t>できじまだいに</t>
    </rPh>
    <phoneticPr fontId="21" type="Hiragana" alignment="distributed"/>
  </si>
  <si>
    <t>平27.3.31
出来島から分割</t>
  </si>
  <si>
    <t>平27.3.31
出来島第一、
第二へ分割</t>
    <phoneticPr fontId="2"/>
  </si>
  <si>
    <t>木川西3丁目</t>
  </si>
  <si>
    <t>2･2･396</t>
  </si>
  <si>
    <t>十三元今里1丁目</t>
  </si>
  <si>
    <t>5･3･30</t>
  </si>
  <si>
    <t>西中島7丁目</t>
  </si>
  <si>
    <t>2･2･398</t>
  </si>
  <si>
    <t>塚本4丁目</t>
  </si>
  <si>
    <t>2･2･390</t>
  </si>
  <si>
    <t>十三東2丁目</t>
  </si>
  <si>
    <t>2･2･393</t>
  </si>
  <si>
    <t>新北野3丁目</t>
  </si>
  <si>
    <t>2･2･392</t>
  </si>
  <si>
    <t>加島1丁目
(高架下)</t>
  </si>
  <si>
    <t>三津屋南2丁目</t>
  </si>
  <si>
    <t>2･2･387</t>
  </si>
  <si>
    <t>新高4丁目</t>
  </si>
  <si>
    <t>2･2･395</t>
  </si>
  <si>
    <t>田川3丁目</t>
  </si>
  <si>
    <t>2･2･389</t>
  </si>
  <si>
    <t>三国本町1丁目</t>
  </si>
  <si>
    <t>十八条1丁目</t>
  </si>
  <si>
    <t>加島4丁目
(高架下)</t>
  </si>
  <si>
    <t>十八条3丁目</t>
  </si>
  <si>
    <t>2･2･402</t>
  </si>
  <si>
    <t>十三元今里3丁目</t>
  </si>
  <si>
    <t>野中北2丁目</t>
  </si>
  <si>
    <t>宮原5丁目</t>
  </si>
  <si>
    <t>東三国5丁目</t>
  </si>
  <si>
    <t>西三国3丁目</t>
  </si>
  <si>
    <t>加島3丁目</t>
  </si>
  <si>
    <t>2･2･416</t>
  </si>
  <si>
    <t>加島4丁目</t>
  </si>
  <si>
    <t>2･2･386</t>
  </si>
  <si>
    <t>田川2丁目</t>
  </si>
  <si>
    <t>三津屋北1丁目</t>
  </si>
  <si>
    <t>2･2･418</t>
  </si>
  <si>
    <t>田川北2丁目</t>
  </si>
  <si>
    <t>2･2･429</t>
  </si>
  <si>
    <t>東三国2丁目</t>
  </si>
  <si>
    <t>2･2･513</t>
  </si>
  <si>
    <t>加島2丁目</t>
  </si>
  <si>
    <t>木川東1丁目</t>
  </si>
  <si>
    <t>2･2･515</t>
  </si>
  <si>
    <t>三国本町2丁目</t>
  </si>
  <si>
    <t>西中島3丁目</t>
  </si>
  <si>
    <t>塚本1丁目</t>
  </si>
  <si>
    <t>加島1丁目</t>
  </si>
  <si>
    <t>三国本町3丁目</t>
  </si>
  <si>
    <t>3･3･60</t>
  </si>
  <si>
    <t>木川西2丁目</t>
  </si>
  <si>
    <t>2･2･557</t>
  </si>
  <si>
    <t>3･3･65</t>
  </si>
  <si>
    <t>野中南2丁目</t>
  </si>
  <si>
    <t>3･3･47</t>
  </si>
  <si>
    <t>三津屋南3丁目</t>
  </si>
  <si>
    <t>3･3･46</t>
  </si>
  <si>
    <t>木川東4丁目</t>
  </si>
  <si>
    <t>塚本2丁目</t>
  </si>
  <si>
    <t>新高3丁目</t>
  </si>
  <si>
    <t>3･3･73</t>
  </si>
  <si>
    <t>西宮原1丁目</t>
  </si>
  <si>
    <t>十八条２丁目</t>
  </si>
  <si>
    <t>3･3･49</t>
  </si>
  <si>
    <t>西三国4丁目</t>
  </si>
  <si>
    <t>野中北1丁目</t>
  </si>
  <si>
    <t>西三国１丁目</t>
  </si>
  <si>
    <t>昭12.4.1</t>
    <rPh sb="0" eb="1">
      <t>アキラ</t>
    </rPh>
    <phoneticPr fontId="2"/>
  </si>
  <si>
    <t>十三</t>
    <rPh sb="0" eb="2">
      <t>じゅうそう</t>
    </rPh>
    <phoneticPr fontId="21" type="Hiragana" alignment="distributed"/>
  </si>
  <si>
    <t>西町</t>
    <rPh sb="0" eb="2">
      <t>にしまち</t>
    </rPh>
    <phoneticPr fontId="21" type="Hiragana" alignment="distributed"/>
  </si>
  <si>
    <t>塚本</t>
    <rPh sb="0" eb="2">
      <t>つかもと</t>
    </rPh>
    <phoneticPr fontId="21" type="Hiragana" alignment="distributed"/>
  </si>
  <si>
    <t>十三東</t>
    <rPh sb="0" eb="3">
      <t>じゅうそうひがし</t>
    </rPh>
    <phoneticPr fontId="21" type="Hiragana" alignment="distributed"/>
  </si>
  <si>
    <t>2･2･388</t>
    <phoneticPr fontId="2"/>
  </si>
  <si>
    <t>2･2･400</t>
    <phoneticPr fontId="2"/>
  </si>
  <si>
    <t>新北野</t>
    <rPh sb="0" eb="3">
      <t>しんきたの</t>
    </rPh>
    <phoneticPr fontId="21" type="Hiragana" alignment="distributed"/>
  </si>
  <si>
    <t>淀川</t>
    <rPh sb="0" eb="2">
      <t>よどがわ</t>
    </rPh>
    <phoneticPr fontId="21" type="Hiragana" alignment="distributed"/>
  </si>
  <si>
    <t>加島小</t>
    <rPh sb="0" eb="3">
      <t>かしましょう</t>
    </rPh>
    <phoneticPr fontId="21" type="Hiragana" alignment="distributed"/>
  </si>
  <si>
    <t>三津屋</t>
    <rPh sb="0" eb="3">
      <t>みつや</t>
    </rPh>
    <phoneticPr fontId="21" type="Hiragana" alignment="distributed"/>
  </si>
  <si>
    <t>新高</t>
    <rPh sb="0" eb="2">
      <t>にいたか</t>
    </rPh>
    <phoneticPr fontId="21" type="Hiragana" alignment="distributed"/>
  </si>
  <si>
    <t>田川西</t>
    <rPh sb="0" eb="3">
      <t>たがわにし</t>
    </rPh>
    <phoneticPr fontId="21" type="Hiragana" alignment="distributed"/>
  </si>
  <si>
    <t>三国本町</t>
    <rPh sb="0" eb="4">
      <t>みくにほんまち</t>
    </rPh>
    <phoneticPr fontId="21" type="Hiragana" alignment="distributed"/>
  </si>
  <si>
    <t>十八条東</t>
    <rPh sb="0" eb="4">
      <t>じゅうはちじょうひがし</t>
    </rPh>
    <phoneticPr fontId="21" type="Hiragana" alignment="distributed"/>
  </si>
  <si>
    <t>加島浜</t>
    <rPh sb="0" eb="3">
      <t>かしまはま</t>
    </rPh>
    <phoneticPr fontId="21" type="Hiragana" alignment="distributed"/>
  </si>
  <si>
    <t>十八条西</t>
    <rPh sb="0" eb="4">
      <t>じゅうはちじょうにし</t>
    </rPh>
    <phoneticPr fontId="21" type="Hiragana" alignment="distributed"/>
  </si>
  <si>
    <t>田川東</t>
    <rPh sb="0" eb="3">
      <t>たがわひがし</t>
    </rPh>
    <phoneticPr fontId="21" type="Hiragana" alignment="distributed"/>
  </si>
  <si>
    <t>野中北</t>
    <rPh sb="0" eb="3">
      <t>のなかきた</t>
    </rPh>
    <phoneticPr fontId="21" type="Hiragana" alignment="distributed"/>
  </si>
  <si>
    <t>北中島</t>
    <rPh sb="0" eb="3">
      <t>きたなかじま</t>
    </rPh>
    <phoneticPr fontId="21" type="Hiragana" alignment="distributed"/>
  </si>
  <si>
    <t>東三国西</t>
    <rPh sb="0" eb="4">
      <t>ひがしみくににし</t>
    </rPh>
    <phoneticPr fontId="21" type="Hiragana" alignment="distributed"/>
  </si>
  <si>
    <t>三国</t>
    <rPh sb="0" eb="2">
      <t>みくに</t>
    </rPh>
    <phoneticPr fontId="21" type="Hiragana" alignment="distributed"/>
  </si>
  <si>
    <t>加島中</t>
    <rPh sb="0" eb="3">
      <t>かしまなか</t>
    </rPh>
    <phoneticPr fontId="21" type="Hiragana" alignment="distributed"/>
  </si>
  <si>
    <t>加島北</t>
    <rPh sb="0" eb="3">
      <t>かしまきた</t>
    </rPh>
    <phoneticPr fontId="21" type="Hiragana" alignment="distributed"/>
  </si>
  <si>
    <t>田川中</t>
    <rPh sb="0" eb="3">
      <t>たがわなか</t>
    </rPh>
    <phoneticPr fontId="21" type="Hiragana" alignment="distributed"/>
  </si>
  <si>
    <t>三津屋東</t>
    <rPh sb="0" eb="4">
      <t>みつやひがし</t>
    </rPh>
    <phoneticPr fontId="21" type="Hiragana" alignment="distributed"/>
  </si>
  <si>
    <t>田川北</t>
    <rPh sb="0" eb="3">
      <t>たがわきた</t>
    </rPh>
    <phoneticPr fontId="21" type="Hiragana" alignment="distributed"/>
  </si>
  <si>
    <t>東三国東</t>
    <rPh sb="0" eb="4">
      <t>ひがしみくにひがし</t>
    </rPh>
    <phoneticPr fontId="21" type="Hiragana" alignment="distributed"/>
  </si>
  <si>
    <t>加島西</t>
    <rPh sb="0" eb="3">
      <t>かしまにし</t>
    </rPh>
    <phoneticPr fontId="21" type="Hiragana" alignment="distributed"/>
  </si>
  <si>
    <t>加島今之町</t>
    <rPh sb="0" eb="5">
      <t>かしまいまのちょう</t>
    </rPh>
    <phoneticPr fontId="21" type="Hiragana" alignment="distributed"/>
  </si>
  <si>
    <t>三国中</t>
    <rPh sb="0" eb="3">
      <t>みくになか</t>
    </rPh>
    <phoneticPr fontId="21" type="Hiragana" alignment="distributed"/>
  </si>
  <si>
    <t>西中島東</t>
    <rPh sb="0" eb="4">
      <t>にしなかじまひがし</t>
    </rPh>
    <phoneticPr fontId="21" type="Hiragana" alignment="distributed"/>
  </si>
  <si>
    <t>塚本南</t>
    <rPh sb="0" eb="3">
      <t>つかもとみなみ</t>
    </rPh>
    <phoneticPr fontId="21" type="Hiragana" alignment="distributed"/>
  </si>
  <si>
    <t>新加島</t>
    <rPh sb="0" eb="3">
      <t>しんかしま</t>
    </rPh>
    <phoneticPr fontId="21" type="Hiragana" alignment="distributed"/>
  </si>
  <si>
    <t>三国西</t>
    <rPh sb="0" eb="3">
      <t>みくににし</t>
    </rPh>
    <phoneticPr fontId="21" type="Hiragana" alignment="distributed"/>
  </si>
  <si>
    <t>加島中央</t>
    <rPh sb="0" eb="4">
      <t>かしまちゅうおう</t>
    </rPh>
    <phoneticPr fontId="21" type="Hiragana" alignment="distributed"/>
  </si>
  <si>
    <t>加島中住宅前</t>
    <rPh sb="0" eb="6">
      <t>かしまなかじゅうたくまえ</t>
    </rPh>
    <phoneticPr fontId="21" type="Hiragana" alignment="distributed"/>
  </si>
  <si>
    <t>田川</t>
    <rPh sb="0" eb="2">
      <t>たがわ</t>
    </rPh>
    <phoneticPr fontId="21" type="Hiragana" alignment="distributed"/>
  </si>
  <si>
    <t>野中南</t>
    <rPh sb="0" eb="3">
      <t>のなかみなみ</t>
    </rPh>
    <phoneticPr fontId="21" type="Hiragana" alignment="distributed"/>
  </si>
  <si>
    <t>三津屋中央</t>
    <rPh sb="0" eb="5">
      <t>みつやちゅうおう</t>
    </rPh>
    <phoneticPr fontId="21" type="Hiragana" alignment="distributed"/>
  </si>
  <si>
    <t>木川北</t>
    <rPh sb="0" eb="3">
      <t>きかわきた</t>
    </rPh>
    <phoneticPr fontId="21" type="Hiragana" alignment="distributed"/>
  </si>
  <si>
    <t>塚本駅前</t>
    <rPh sb="0" eb="4">
      <t>つかもとえきまえ</t>
    </rPh>
    <phoneticPr fontId="21" type="Hiragana" alignment="distributed"/>
  </si>
  <si>
    <t>加島南</t>
    <rPh sb="0" eb="3">
      <t>かしまみなみ</t>
    </rPh>
    <phoneticPr fontId="21" type="Hiragana" alignment="distributed"/>
  </si>
  <si>
    <t>新高東</t>
    <rPh sb="0" eb="3">
      <t>にいたかひがし</t>
    </rPh>
    <phoneticPr fontId="21" type="Hiragana" alignment="distributed"/>
  </si>
  <si>
    <t>新高中央</t>
    <rPh sb="0" eb="4">
      <t>にいたかちゅうおう</t>
    </rPh>
    <phoneticPr fontId="21" type="Hiragana" alignment="distributed"/>
  </si>
  <si>
    <t>宮原</t>
    <rPh sb="0" eb="2">
      <t>みやはら</t>
    </rPh>
    <phoneticPr fontId="21" type="Hiragana" alignment="distributed"/>
  </si>
  <si>
    <t>十八条中央</t>
    <rPh sb="0" eb="5">
      <t>じゅうはちじょうちゅうおう</t>
    </rPh>
    <phoneticPr fontId="21" type="Hiragana" alignment="distributed"/>
  </si>
  <si>
    <t>三国駅前</t>
    <rPh sb="0" eb="4">
      <t>みくにえきまえ</t>
    </rPh>
    <phoneticPr fontId="21" type="Hiragana" alignment="distributed"/>
  </si>
  <si>
    <t>加島駅前</t>
    <rPh sb="0" eb="4">
      <t>かしまえきまえ</t>
    </rPh>
    <phoneticPr fontId="21" type="Hiragana" alignment="distributed"/>
  </si>
  <si>
    <t>野中北１</t>
    <rPh sb="0" eb="4">
      <t>のなかきた　</t>
    </rPh>
    <phoneticPr fontId="21" type="Hiragana" alignment="distributed"/>
  </si>
  <si>
    <t>西三国高須</t>
    <rPh sb="0" eb="5">
      <t>にしみくにたかす</t>
    </rPh>
    <phoneticPr fontId="21" type="Hiragana" alignment="distributed"/>
  </si>
  <si>
    <t>瑞光2丁目</t>
  </si>
  <si>
    <t>3･3･2</t>
  </si>
  <si>
    <t>淡路5丁目</t>
  </si>
  <si>
    <t>2･2･7</t>
  </si>
  <si>
    <t>下新庄1丁目</t>
  </si>
  <si>
    <t>2･2･8</t>
  </si>
  <si>
    <t>小松4丁目</t>
  </si>
  <si>
    <t>2･2･30</t>
  </si>
  <si>
    <t>小松2丁目</t>
  </si>
  <si>
    <t>2･2･29</t>
  </si>
  <si>
    <t>大桐5丁目</t>
  </si>
  <si>
    <t>2･2･31</t>
  </si>
  <si>
    <t>菅原3丁目</t>
  </si>
  <si>
    <t>下新庄4丁目</t>
  </si>
  <si>
    <t>2･2･9</t>
  </si>
  <si>
    <t>菅原6丁目</t>
  </si>
  <si>
    <t>下新庄5丁目</t>
  </si>
  <si>
    <t>2･2･10</t>
  </si>
  <si>
    <t>西淡路4丁目</t>
  </si>
  <si>
    <t>柴島3丁目</t>
  </si>
  <si>
    <t>2･2･5</t>
  </si>
  <si>
    <t>菅原7丁目</t>
  </si>
  <si>
    <t>柴島2丁目</t>
  </si>
  <si>
    <t>2･2･4</t>
  </si>
  <si>
    <t>豊里5丁目</t>
  </si>
  <si>
    <t>3･3･3</t>
  </si>
  <si>
    <t>大隅1丁目</t>
  </si>
  <si>
    <t>豊里7丁目</t>
  </si>
  <si>
    <t>(豊里5号)
2･2･23</t>
  </si>
  <si>
    <t>豊里2丁目</t>
  </si>
  <si>
    <t>(豊里6号)
2･2･21</t>
  </si>
  <si>
    <t>(豊里8号)
2･2･20</t>
  </si>
  <si>
    <t>豊里1丁目</t>
  </si>
  <si>
    <t>菅原4丁目</t>
  </si>
  <si>
    <t>(豊里西3号)
2･2･14</t>
  </si>
  <si>
    <t>豊新3丁目</t>
  </si>
  <si>
    <t>大桐2丁目</t>
  </si>
  <si>
    <t>(豊里4号)
2･2･26</t>
  </si>
  <si>
    <t>東淡路4丁目</t>
  </si>
  <si>
    <t>豊新2丁目</t>
  </si>
  <si>
    <t>豊里3丁目</t>
  </si>
  <si>
    <t>西淡路1丁目</t>
  </si>
  <si>
    <t>2･2･1</t>
  </si>
  <si>
    <t>南江口3丁目</t>
  </si>
  <si>
    <t>2･2･32</t>
  </si>
  <si>
    <t>豊新4丁目</t>
  </si>
  <si>
    <t>菅原2丁目</t>
  </si>
  <si>
    <t>大道南3丁目</t>
  </si>
  <si>
    <t>柴島1丁目</t>
  </si>
  <si>
    <t>東中島2丁目</t>
  </si>
  <si>
    <t>2･2･2</t>
  </si>
  <si>
    <t>豊新1丁目</t>
  </si>
  <si>
    <t>大桐3丁目</t>
  </si>
  <si>
    <t>(大隅西)
2･2･27</t>
  </si>
  <si>
    <t>北江口2丁目</t>
  </si>
  <si>
    <t>2･2･403</t>
  </si>
  <si>
    <t>大桐4丁目</t>
  </si>
  <si>
    <t>上新庄2丁目</t>
  </si>
  <si>
    <t>東中島1丁目</t>
  </si>
  <si>
    <t>井高野3丁目</t>
  </si>
  <si>
    <t>3･3･1</t>
  </si>
  <si>
    <t>2･2･473</t>
  </si>
  <si>
    <t>2･2･304</t>
  </si>
  <si>
    <t>東中島4丁目</t>
  </si>
  <si>
    <t>2･2･33</t>
  </si>
  <si>
    <t>2･2･486</t>
  </si>
  <si>
    <t>西淡路3丁目</t>
  </si>
  <si>
    <t>2･2･420</t>
  </si>
  <si>
    <t>東淡路2丁目</t>
  </si>
  <si>
    <t>瑞光4丁目</t>
  </si>
  <si>
    <t>西淡路2丁目</t>
  </si>
  <si>
    <t>3･3･64</t>
  </si>
  <si>
    <t>大道南1丁目</t>
  </si>
  <si>
    <t>井高野1丁目</t>
  </si>
  <si>
    <t>2･2･594</t>
  </si>
  <si>
    <t>淡路2丁目</t>
  </si>
  <si>
    <t>2･2･559</t>
  </si>
  <si>
    <t>東中島5丁目</t>
  </si>
  <si>
    <t>淡路4丁目</t>
  </si>
  <si>
    <t>大道南2丁目</t>
  </si>
  <si>
    <t>淡路3丁目</t>
  </si>
  <si>
    <t>下新庄２丁目</t>
  </si>
  <si>
    <t>昭58.2.3
「菅原東公園」から名称変更</t>
  </si>
  <si>
    <t>昭58.2.3
「豊里3号公園」から名称変更</t>
  </si>
  <si>
    <t>昭58.2.3
「豊里5号公園」から名称変更</t>
  </si>
  <si>
    <t>昭58.2.3
「豊里6号公園」から名称変更</t>
  </si>
  <si>
    <t>昭58.2.3
「豊里8号公園」から名称変更</t>
  </si>
  <si>
    <t>昭58.2.3
「豊里西2号公園」から名称変更</t>
  </si>
  <si>
    <t>昭58.2.3
「豊里西3号公園」から名称変更</t>
  </si>
  <si>
    <t>昭58.2.3
「豊里1号公園」から名称変更</t>
  </si>
  <si>
    <t>昭58.2.3
「豊里4号公園」から名称変更</t>
  </si>
  <si>
    <t>昭58.2.3
「豊里西1号公園」から名称変更</t>
  </si>
  <si>
    <t>昭58.2.3
「豊里9号公園」から名称変更</t>
  </si>
  <si>
    <t>昭58.2.3
「豊里2号公園」から名称変更</t>
  </si>
  <si>
    <t>昭58.2.3
「豊里西4号公園」から名称変更</t>
  </si>
  <si>
    <t>昭58.2.3
「豊里10号公園」から名称変更</t>
  </si>
  <si>
    <t>昭58.2.3
「豊里11号公園」から名称変更</t>
  </si>
  <si>
    <t>昭58.2.3
「豊里12号公園」から名称変更</t>
  </si>
  <si>
    <t>平9.3.31
「上新庄北公園」から名称変更</t>
  </si>
  <si>
    <t>かぶと</t>
    <phoneticPr fontId="21" type="Hiragana" alignment="distributed"/>
  </si>
  <si>
    <t>瑞光寺</t>
    <rPh sb="0" eb="3">
      <t>ずいこうじ</t>
    </rPh>
    <phoneticPr fontId="21" type="Hiragana" alignment="distributed"/>
  </si>
  <si>
    <t>淡路</t>
    <rPh sb="0" eb="2">
      <t>あわじ</t>
    </rPh>
    <phoneticPr fontId="21" type="Hiragana" alignment="distributed"/>
  </si>
  <si>
    <t>鳩ヶ瀬</t>
    <rPh sb="0" eb="3">
      <t>はとがせ</t>
    </rPh>
    <phoneticPr fontId="21" type="Hiragana" alignment="distributed"/>
  </si>
  <si>
    <t>松山</t>
    <rPh sb="0" eb="2">
      <t>まつやま</t>
    </rPh>
    <phoneticPr fontId="21" type="Hiragana" alignment="distributed"/>
  </si>
  <si>
    <t>小松</t>
    <rPh sb="0" eb="2">
      <t>こまつ</t>
    </rPh>
    <phoneticPr fontId="21" type="Hiragana" alignment="distributed"/>
  </si>
  <si>
    <t>大隅</t>
    <rPh sb="0" eb="2">
      <t>おおすみ</t>
    </rPh>
    <phoneticPr fontId="21" type="Hiragana" alignment="distributed"/>
  </si>
  <si>
    <t>菅原</t>
    <rPh sb="0" eb="2">
      <t>すがはら</t>
    </rPh>
    <phoneticPr fontId="21" type="Hiragana" alignment="distributed"/>
  </si>
  <si>
    <t>下新庄北</t>
    <rPh sb="0" eb="4">
      <t>しもしんじょうきた</t>
    </rPh>
    <phoneticPr fontId="21" type="Hiragana" alignment="distributed"/>
  </si>
  <si>
    <t>菅原西</t>
    <rPh sb="0" eb="3">
      <t>すがはらにし</t>
    </rPh>
    <phoneticPr fontId="21" type="Hiragana" alignment="distributed"/>
  </si>
  <si>
    <t>下新庄</t>
    <rPh sb="0" eb="3">
      <t>しもしんじょう</t>
    </rPh>
    <phoneticPr fontId="21" type="Hiragana" alignment="distributed"/>
  </si>
  <si>
    <t>須賀森</t>
    <rPh sb="0" eb="3">
      <t>すがのもり</t>
    </rPh>
    <phoneticPr fontId="21" type="Hiragana" alignment="distributed"/>
  </si>
  <si>
    <t>柴島西</t>
    <rPh sb="0" eb="3">
      <t>くにじまにし</t>
    </rPh>
    <phoneticPr fontId="21" type="Hiragana" alignment="distributed"/>
  </si>
  <si>
    <t>菅原北</t>
    <rPh sb="0" eb="3">
      <t>すがはらきた</t>
    </rPh>
    <phoneticPr fontId="21" type="Hiragana" alignment="distributed"/>
  </si>
  <si>
    <t>柴島東</t>
    <rPh sb="0" eb="3">
      <t>くにじまひがし</t>
    </rPh>
    <phoneticPr fontId="21" type="Hiragana" alignment="distributed"/>
  </si>
  <si>
    <t>豊里中央</t>
    <rPh sb="0" eb="4">
      <t>とよさとちゅうおう</t>
    </rPh>
    <phoneticPr fontId="21" type="Hiragana" alignment="distributed"/>
  </si>
  <si>
    <t>大門</t>
    <rPh sb="0" eb="2">
      <t>だいもん</t>
    </rPh>
    <phoneticPr fontId="21" type="Hiragana" alignment="distributed"/>
  </si>
  <si>
    <t>豊里さつき</t>
    <rPh sb="0" eb="5">
      <t>とよさと</t>
    </rPh>
    <phoneticPr fontId="21" type="Hiragana"/>
  </si>
  <si>
    <t>豊里三角</t>
    <rPh sb="0" eb="4">
      <t>とよさとさんかく</t>
    </rPh>
    <phoneticPr fontId="21" type="Hiragana" alignment="distributed"/>
  </si>
  <si>
    <t>三番</t>
    <rPh sb="0" eb="2">
      <t>さんば</t>
    </rPh>
    <phoneticPr fontId="21" type="Hiragana" alignment="distributed"/>
  </si>
  <si>
    <t>北淀</t>
    <rPh sb="0" eb="2">
      <t>きたよど</t>
    </rPh>
    <phoneticPr fontId="21" type="Hiragana" alignment="distributed"/>
  </si>
  <si>
    <t>菅原東</t>
    <rPh sb="0" eb="3">
      <t>すがはらひがし</t>
    </rPh>
    <phoneticPr fontId="21" type="Hiragana" alignment="distributed"/>
  </si>
  <si>
    <t>六原</t>
    <rPh sb="0" eb="2">
      <t>ろくはら</t>
    </rPh>
    <phoneticPr fontId="21" type="Hiragana" alignment="distributed"/>
  </si>
  <si>
    <t>今在家</t>
    <rPh sb="0" eb="3">
      <t>いまざいけ</t>
    </rPh>
    <phoneticPr fontId="21" type="Hiragana" alignment="distributed"/>
  </si>
  <si>
    <t>東淡路町</t>
    <rPh sb="0" eb="4">
      <t>ひがしあわじちょう</t>
    </rPh>
    <phoneticPr fontId="21" type="Hiragana" alignment="distributed"/>
  </si>
  <si>
    <t>多幸</t>
    <rPh sb="0" eb="2">
      <t>たこう</t>
    </rPh>
    <phoneticPr fontId="21" type="Hiragana" alignment="distributed"/>
  </si>
  <si>
    <t>野村</t>
    <rPh sb="0" eb="2">
      <t>のむら</t>
    </rPh>
    <phoneticPr fontId="21" type="Hiragana" alignment="distributed"/>
  </si>
  <si>
    <t>下新庄小</t>
    <rPh sb="0" eb="4">
      <t>しもしんじょうしょう</t>
    </rPh>
    <phoneticPr fontId="21" type="Hiragana" alignment="distributed"/>
  </si>
  <si>
    <t>日之出</t>
    <rPh sb="0" eb="3">
      <t>ひので</t>
    </rPh>
    <phoneticPr fontId="21" type="Hiragana" alignment="distributed"/>
  </si>
  <si>
    <t>南江口</t>
    <rPh sb="0" eb="3">
      <t>みなみえぐち</t>
    </rPh>
    <phoneticPr fontId="21" type="Hiragana" alignment="distributed"/>
  </si>
  <si>
    <t>菅原天満宮</t>
    <rPh sb="0" eb="5">
      <t>すがはらてんまんぐう</t>
    </rPh>
    <phoneticPr fontId="21" type="Hiragana" alignment="distributed"/>
  </si>
  <si>
    <t>能條</t>
    <rPh sb="0" eb="2">
      <t>のうじょう</t>
    </rPh>
    <phoneticPr fontId="21" type="Hiragana" alignment="distributed"/>
  </si>
  <si>
    <t>飛鳥町</t>
    <rPh sb="0" eb="3">
      <t>あすかちょう</t>
    </rPh>
    <phoneticPr fontId="21" type="Hiragana" alignment="distributed"/>
  </si>
  <si>
    <t>南方</t>
    <rPh sb="0" eb="2">
      <t>みなみかた</t>
    </rPh>
    <phoneticPr fontId="21" type="Hiragana" alignment="distributed"/>
  </si>
  <si>
    <t>豊北</t>
    <rPh sb="0" eb="2">
      <t>とよきた</t>
    </rPh>
    <phoneticPr fontId="21" type="Hiragana" alignment="distributed"/>
  </si>
  <si>
    <t>大桐</t>
    <rPh sb="0" eb="2">
      <t>だいどう</t>
    </rPh>
    <phoneticPr fontId="21" type="Hiragana" alignment="distributed"/>
  </si>
  <si>
    <t>北江口</t>
    <rPh sb="0" eb="3">
      <t>きたえぐち</t>
    </rPh>
    <phoneticPr fontId="21" type="Hiragana" alignment="distributed"/>
  </si>
  <si>
    <t>東大道</t>
    <rPh sb="0" eb="3">
      <t>ひがしだいどう</t>
    </rPh>
    <phoneticPr fontId="21" type="Hiragana" alignment="distributed"/>
  </si>
  <si>
    <t>新庄</t>
    <rPh sb="0" eb="2">
      <t>しんじょう</t>
    </rPh>
    <phoneticPr fontId="21" type="Hiragana" alignment="distributed"/>
  </si>
  <si>
    <t>山口本町</t>
    <rPh sb="0" eb="4">
      <t>やまぐちほんまち</t>
    </rPh>
    <phoneticPr fontId="21" type="Hiragana" alignment="distributed"/>
  </si>
  <si>
    <t>南方北</t>
    <rPh sb="0" eb="3">
      <t>みなみかたきた</t>
    </rPh>
    <phoneticPr fontId="21" type="Hiragana" alignment="distributed"/>
  </si>
  <si>
    <t>井高野</t>
    <rPh sb="0" eb="3">
      <t>いたかの</t>
    </rPh>
    <phoneticPr fontId="21" type="Hiragana" alignment="distributed"/>
  </si>
  <si>
    <t>南江口北</t>
    <rPh sb="0" eb="4">
      <t>みなみえぐちきた</t>
    </rPh>
    <phoneticPr fontId="21" type="Hiragana" alignment="distributed"/>
  </si>
  <si>
    <t>新駅２号</t>
    <rPh sb="0" eb="4">
      <t>しんえき　　ごう</t>
    </rPh>
    <phoneticPr fontId="21" type="Hiragana" alignment="distributed"/>
  </si>
  <si>
    <t>日之出北</t>
    <rPh sb="0" eb="4">
      <t>ひのできた</t>
    </rPh>
    <phoneticPr fontId="21" type="Hiragana" alignment="distributed"/>
  </si>
  <si>
    <t>西淡路</t>
    <rPh sb="0" eb="3">
      <t>にしあわじ</t>
    </rPh>
    <phoneticPr fontId="21" type="Hiragana" alignment="distributed"/>
  </si>
  <si>
    <t>和合</t>
    <rPh sb="0" eb="2">
      <t>わごう</t>
    </rPh>
    <phoneticPr fontId="21" type="Hiragana" alignment="distributed"/>
  </si>
  <si>
    <t>東淡路南</t>
    <rPh sb="0" eb="4">
      <t>ひがしあわじみなみ</t>
    </rPh>
    <phoneticPr fontId="21" type="Hiragana" alignment="distributed"/>
  </si>
  <si>
    <t>大隅東</t>
    <rPh sb="0" eb="3">
      <t>おおすみひがし</t>
    </rPh>
    <phoneticPr fontId="21" type="Hiragana" alignment="distributed"/>
  </si>
  <si>
    <t>日之出南</t>
    <rPh sb="0" eb="4">
      <t>ひのでみなみ</t>
    </rPh>
    <phoneticPr fontId="21" type="Hiragana" alignment="distributed"/>
  </si>
  <si>
    <t>北江口中央</t>
    <rPh sb="0" eb="5">
      <t>きたえぐちちゅうおう</t>
    </rPh>
    <phoneticPr fontId="21" type="Hiragana" alignment="distributed"/>
  </si>
  <si>
    <t>竹間</t>
    <rPh sb="0" eb="2">
      <t>たかま</t>
    </rPh>
    <phoneticPr fontId="21" type="Hiragana" alignment="distributed"/>
  </si>
  <si>
    <t>能条東</t>
    <rPh sb="0" eb="3">
      <t>のうじょうひがし</t>
    </rPh>
    <phoneticPr fontId="21" type="Hiragana" alignment="distributed"/>
  </si>
  <si>
    <t>井高野南</t>
    <rPh sb="0" eb="4">
      <t>いたかのみなみ</t>
    </rPh>
    <phoneticPr fontId="21" type="Hiragana" alignment="distributed"/>
  </si>
  <si>
    <t>淡路２</t>
    <rPh sb="0" eb="3">
      <t>あわじ　　</t>
    </rPh>
    <phoneticPr fontId="21" type="Hiragana" alignment="distributed"/>
  </si>
  <si>
    <t>日之出東</t>
    <rPh sb="0" eb="4">
      <t>ひのでひがし</t>
    </rPh>
    <phoneticPr fontId="21" type="Hiragana" alignment="distributed"/>
  </si>
  <si>
    <t>大道南</t>
    <rPh sb="0" eb="3">
      <t>だいどうみなみ</t>
    </rPh>
    <phoneticPr fontId="21" type="Hiragana" alignment="distributed"/>
  </si>
  <si>
    <t>淡路４</t>
    <rPh sb="0" eb="3">
      <t>あわじ　　</t>
    </rPh>
    <phoneticPr fontId="21" type="Hiragana" alignment="distributed"/>
  </si>
  <si>
    <t>大道</t>
    <rPh sb="0" eb="2">
      <t>だいどう</t>
    </rPh>
    <phoneticPr fontId="21" type="Hiragana" alignment="distributed"/>
  </si>
  <si>
    <t>瑞光４</t>
    <rPh sb="0" eb="3">
      <t>ずいこう　　</t>
    </rPh>
    <phoneticPr fontId="21" type="Hiragana" alignment="distributed"/>
  </si>
  <si>
    <t>淡路３</t>
    <rPh sb="0" eb="3">
      <t>あわじ　　</t>
    </rPh>
    <phoneticPr fontId="21" type="Hiragana" alignment="distributed"/>
  </si>
  <si>
    <t>大道北</t>
    <rPh sb="0" eb="3">
      <t>だいどうきた</t>
    </rPh>
    <phoneticPr fontId="21" type="Hiragana" alignment="distributed"/>
  </si>
  <si>
    <t>下新庄南</t>
    <rPh sb="0" eb="4">
      <t>しもしんじょうみなみ</t>
    </rPh>
    <phoneticPr fontId="21" type="Hiragana" alignment="distributed"/>
  </si>
  <si>
    <t>昭58.2.3
「下新庄南公園」から名称変更</t>
    <phoneticPr fontId="2"/>
  </si>
  <si>
    <t>大開4丁目</t>
    <phoneticPr fontId="2"/>
  </si>
  <si>
    <t>平29.3.31</t>
    <rPh sb="0" eb="1">
      <t>ヒラ</t>
    </rPh>
    <phoneticPr fontId="2"/>
  </si>
  <si>
    <t>昭10.1.1</t>
    <phoneticPr fontId="2"/>
  </si>
  <si>
    <t>昭13.5.1</t>
    <rPh sb="0" eb="1">
      <t>アキラ</t>
    </rPh>
    <phoneticPr fontId="2"/>
  </si>
  <si>
    <t>「豊里西5号公園」から名称変更</t>
    <phoneticPr fontId="2"/>
  </si>
  <si>
    <t>深江北2丁目</t>
  </si>
  <si>
    <t>2･2･88</t>
  </si>
  <si>
    <t>深江南1丁目</t>
  </si>
  <si>
    <t>2･2･91</t>
  </si>
  <si>
    <t>東中本2丁目</t>
  </si>
  <si>
    <t>3･3･9</t>
  </si>
  <si>
    <t>大今里西2丁目</t>
  </si>
  <si>
    <t>2･2･100</t>
  </si>
  <si>
    <t>大今里3丁目</t>
  </si>
  <si>
    <t>2･2･94</t>
  </si>
  <si>
    <t>東中本3丁目</t>
  </si>
  <si>
    <t>2･2･95</t>
  </si>
  <si>
    <t>深江南2丁目</t>
  </si>
  <si>
    <t>2･2･89</t>
  </si>
  <si>
    <t>大今里西1丁目</t>
  </si>
  <si>
    <t>2･2･99</t>
  </si>
  <si>
    <t>大今里南1丁目</t>
  </si>
  <si>
    <t>玉津1丁目</t>
  </si>
  <si>
    <t>2･2･101</t>
  </si>
  <si>
    <t>深江北1丁目</t>
  </si>
  <si>
    <t>2･2･90</t>
  </si>
  <si>
    <t>東小橋2丁目</t>
  </si>
  <si>
    <t>3･3･11</t>
  </si>
  <si>
    <t>東小橋1丁目</t>
  </si>
  <si>
    <t>2･2･102</t>
  </si>
  <si>
    <t>大今里4丁目</t>
  </si>
  <si>
    <t>2･2･93</t>
  </si>
  <si>
    <t>深江北3丁目</t>
  </si>
  <si>
    <t>2･2･87</t>
  </si>
  <si>
    <t>中道2丁目</t>
  </si>
  <si>
    <t>2･2･98</t>
  </si>
  <si>
    <t>中本2丁目</t>
  </si>
  <si>
    <t>2･2･97</t>
  </si>
  <si>
    <t>大今里南4丁目</t>
  </si>
  <si>
    <t>2･2･92</t>
  </si>
  <si>
    <t>中本1丁目、
城東区中浜3丁目</t>
  </si>
  <si>
    <t>2･2･96</t>
  </si>
  <si>
    <t>中道4丁目</t>
  </si>
  <si>
    <t>東今里１丁目</t>
  </si>
  <si>
    <t>2･2･357</t>
  </si>
  <si>
    <t>玉津3丁目</t>
  </si>
  <si>
    <t>2･2･604</t>
  </si>
  <si>
    <t>大今里2丁目</t>
  </si>
  <si>
    <t>中本5丁目</t>
  </si>
  <si>
    <t>深江</t>
    <rPh sb="0" eb="2">
      <t>ふかえ</t>
    </rPh>
    <phoneticPr fontId="21" type="Hiragana" alignment="distributed"/>
  </si>
  <si>
    <t>西深江</t>
    <rPh sb="0" eb="3">
      <t>にしふかえ</t>
    </rPh>
    <phoneticPr fontId="21" type="Hiragana" alignment="distributed"/>
  </si>
  <si>
    <t>神路</t>
    <rPh sb="0" eb="2">
      <t>かみじ</t>
    </rPh>
    <phoneticPr fontId="21" type="Hiragana" alignment="distributed"/>
  </si>
  <si>
    <t>平戸</t>
    <rPh sb="0" eb="2">
      <t>ひらど</t>
    </rPh>
    <phoneticPr fontId="21" type="Hiragana" alignment="distributed"/>
  </si>
  <si>
    <t>今里西之口</t>
    <rPh sb="0" eb="5">
      <t>いまざとにしのぐち</t>
    </rPh>
    <phoneticPr fontId="21" type="Hiragana" alignment="distributed"/>
  </si>
  <si>
    <t>東中本</t>
    <rPh sb="0" eb="3">
      <t>ひがしなかもと</t>
    </rPh>
    <phoneticPr fontId="21" type="Hiragana" alignment="distributed"/>
  </si>
  <si>
    <t>南深江</t>
    <rPh sb="0" eb="3">
      <t>みなみふかえ</t>
    </rPh>
    <phoneticPr fontId="21" type="Hiragana" alignment="distributed"/>
  </si>
  <si>
    <t>南中本</t>
    <rPh sb="0" eb="3">
      <t>みなみなかもと</t>
    </rPh>
    <phoneticPr fontId="21" type="Hiragana" alignment="distributed"/>
  </si>
  <si>
    <t>今里南</t>
    <rPh sb="0" eb="3">
      <t>いまざとみなみ</t>
    </rPh>
    <phoneticPr fontId="21" type="Hiragana" alignment="distributed"/>
  </si>
  <si>
    <t>玉津</t>
    <rPh sb="0" eb="2">
      <t>たまつ</t>
    </rPh>
    <phoneticPr fontId="21" type="Hiragana" alignment="distributed"/>
  </si>
  <si>
    <t>阪陽</t>
    <rPh sb="0" eb="2">
      <t>はんよう</t>
    </rPh>
    <phoneticPr fontId="21" type="Hiragana" alignment="distributed"/>
  </si>
  <si>
    <t>大今里</t>
    <rPh sb="0" eb="3">
      <t>おおいまざと</t>
    </rPh>
    <phoneticPr fontId="21" type="Hiragana" alignment="distributed"/>
  </si>
  <si>
    <t>東深江</t>
    <rPh sb="0" eb="3">
      <t>ひがしふかえ</t>
    </rPh>
    <phoneticPr fontId="21" type="Hiragana" alignment="distributed"/>
  </si>
  <si>
    <t>北中道</t>
    <rPh sb="0" eb="3">
      <t>きたなかみち</t>
    </rPh>
    <phoneticPr fontId="21" type="Hiragana" alignment="distributed"/>
  </si>
  <si>
    <t>北中本</t>
    <rPh sb="0" eb="3">
      <t>きたなかもと</t>
    </rPh>
    <phoneticPr fontId="21" type="Hiragana" alignment="distributed"/>
  </si>
  <si>
    <t>大今里南</t>
    <rPh sb="0" eb="4">
      <t>おおいまざとみなみ</t>
    </rPh>
    <phoneticPr fontId="21" type="Hiragana" alignment="distributed"/>
  </si>
  <si>
    <t>千間川</t>
    <rPh sb="0" eb="3">
      <t>せんげんがわ</t>
    </rPh>
    <phoneticPr fontId="21" type="Hiragana" alignment="distributed"/>
  </si>
  <si>
    <t>中道中央</t>
    <rPh sb="0" eb="4">
      <t>なかみちちゅうおう</t>
    </rPh>
    <phoneticPr fontId="21" type="Hiragana" alignment="distributed"/>
  </si>
  <si>
    <t>千間川みどり</t>
    <rPh sb="0" eb="6">
      <t>せんげんがわ</t>
    </rPh>
    <phoneticPr fontId="21" type="Hiragana"/>
  </si>
  <si>
    <t>玉津南</t>
    <rPh sb="0" eb="3">
      <t>たまつみなみ</t>
    </rPh>
    <phoneticPr fontId="21" type="Hiragana" alignment="distributed"/>
  </si>
  <si>
    <t>大今里ふれあい</t>
    <rPh sb="0" eb="7">
      <t>おおいまざと</t>
    </rPh>
    <phoneticPr fontId="21" type="Hiragana"/>
  </si>
  <si>
    <t>中本くすのき</t>
    <rPh sb="0" eb="6">
      <t>なかもと</t>
    </rPh>
    <phoneticPr fontId="21" type="Hiragana"/>
  </si>
  <si>
    <t>平7.3.31</t>
    <rPh sb="0" eb="1">
      <t>ヒラ</t>
    </rPh>
    <phoneticPr fontId="2"/>
  </si>
  <si>
    <t>新今里2丁目</t>
  </si>
  <si>
    <t>2･2･138</t>
  </si>
  <si>
    <t>田島3丁目</t>
  </si>
  <si>
    <t>2･2･142</t>
  </si>
  <si>
    <t>舎利寺3丁目</t>
  </si>
  <si>
    <t>新今里7丁目</t>
  </si>
  <si>
    <t>2･2･140</t>
  </si>
  <si>
    <t>勝山北3丁目</t>
  </si>
  <si>
    <t>2･2･134</t>
  </si>
  <si>
    <t>桃谷1丁目</t>
  </si>
  <si>
    <t>3･3･13</t>
  </si>
  <si>
    <t>生野東3丁目</t>
  </si>
  <si>
    <t>3･3･15</t>
  </si>
  <si>
    <t>田島5丁目</t>
  </si>
  <si>
    <t>巽西1丁目、２丁目</t>
  </si>
  <si>
    <t>5･4･6</t>
  </si>
  <si>
    <t>中川2丁目</t>
  </si>
  <si>
    <t>2･2･139</t>
  </si>
  <si>
    <t>新今里1丁目</t>
  </si>
  <si>
    <t>2･2･137</t>
  </si>
  <si>
    <t>中川西2丁目</t>
  </si>
  <si>
    <t>2･2･136</t>
  </si>
  <si>
    <t>巽南1丁目</t>
  </si>
  <si>
    <t>2･2･143</t>
  </si>
  <si>
    <t>巽東4丁目</t>
  </si>
  <si>
    <t>2･2･145</t>
  </si>
  <si>
    <t>巽北4丁目</t>
  </si>
  <si>
    <t>2･2･144</t>
  </si>
  <si>
    <t>小路東2丁目</t>
  </si>
  <si>
    <t>桃谷5丁目</t>
  </si>
  <si>
    <t>2･2･135</t>
  </si>
  <si>
    <t>勝山南3丁目</t>
  </si>
  <si>
    <t>巽東1丁目</t>
  </si>
  <si>
    <t>勝山北1丁目</t>
  </si>
  <si>
    <t>中川5丁目</t>
  </si>
  <si>
    <t>2･2･141</t>
  </si>
  <si>
    <t>林寺4丁目</t>
  </si>
  <si>
    <t>小路2丁目</t>
  </si>
  <si>
    <t>2･2･407</t>
  </si>
  <si>
    <t>勝山南1丁目</t>
  </si>
  <si>
    <t>2･2･424</t>
  </si>
  <si>
    <t>巽中2丁目</t>
  </si>
  <si>
    <t>鶴橋3丁目</t>
  </si>
  <si>
    <t>2･2･440</t>
  </si>
  <si>
    <t>巽西4丁目</t>
  </si>
  <si>
    <t>2･2･442</t>
  </si>
  <si>
    <t>巽中3丁目</t>
  </si>
  <si>
    <t>2･2･441</t>
  </si>
  <si>
    <t>小路3丁目</t>
  </si>
  <si>
    <t>2･2･477</t>
  </si>
  <si>
    <t>生野西3丁目</t>
  </si>
  <si>
    <t>2･2･503</t>
  </si>
  <si>
    <t>2･2･522</t>
  </si>
  <si>
    <t>桃谷3丁目</t>
  </si>
  <si>
    <t>巽中1丁目</t>
  </si>
  <si>
    <t>2･2･549</t>
  </si>
  <si>
    <t>中川東2丁目</t>
  </si>
  <si>
    <t>巽東3丁目</t>
  </si>
  <si>
    <t>2･2･532</t>
  </si>
  <si>
    <t>生野西4丁目</t>
  </si>
  <si>
    <t>2･2･584</t>
  </si>
  <si>
    <t>巽南3丁目</t>
  </si>
  <si>
    <t>巽西1丁目</t>
  </si>
  <si>
    <t>2･2･548</t>
  </si>
  <si>
    <t>生野東4丁目</t>
  </si>
  <si>
    <t>2･2･550</t>
  </si>
  <si>
    <t>巽北1丁目</t>
  </si>
  <si>
    <t>2･2･605</t>
  </si>
  <si>
    <t>林寺2丁目</t>
  </si>
  <si>
    <t>2･2･576</t>
  </si>
  <si>
    <t>鶴橋4丁目</t>
  </si>
  <si>
    <t>巽西3丁目</t>
  </si>
  <si>
    <t>中川6丁目</t>
  </si>
  <si>
    <t>勝山南4丁目</t>
  </si>
  <si>
    <t>生野西1丁目</t>
  </si>
  <si>
    <t>鶴橋1丁目</t>
  </si>
  <si>
    <t>巽北2丁目</t>
  </si>
  <si>
    <t>巽南4丁目</t>
  </si>
  <si>
    <t>巽中4丁目</t>
  </si>
  <si>
    <t>巽南5丁目</t>
  </si>
  <si>
    <t>(林寺)
2･2･132</t>
  </si>
  <si>
    <t>新今里</t>
    <rPh sb="0" eb="3">
      <t>しんいまざと</t>
    </rPh>
    <phoneticPr fontId="21" type="Hiragana" alignment="distributed"/>
  </si>
  <si>
    <t>みゆき</t>
    <phoneticPr fontId="21" type="Hiragana" alignment="distributed"/>
  </si>
  <si>
    <t>田島</t>
    <rPh sb="0" eb="2">
      <t>たじま</t>
    </rPh>
    <phoneticPr fontId="21" type="Hiragana" alignment="distributed"/>
  </si>
  <si>
    <t>舎利寺</t>
    <rPh sb="0" eb="3">
      <t>しゃりじ</t>
    </rPh>
    <phoneticPr fontId="21" type="Hiragana" alignment="distributed"/>
  </si>
  <si>
    <t>東中川</t>
    <rPh sb="0" eb="3">
      <t>ひがしなかがわ</t>
    </rPh>
    <phoneticPr fontId="21" type="Hiragana" alignment="distributed"/>
  </si>
  <si>
    <t>御勝山</t>
    <rPh sb="0" eb="3">
      <t>おかちやま</t>
    </rPh>
    <phoneticPr fontId="21" type="Hiragana" alignment="distributed"/>
  </si>
  <si>
    <t>桃谷</t>
    <rPh sb="0" eb="2">
      <t>ももだに</t>
    </rPh>
    <phoneticPr fontId="21" type="Hiragana" alignment="distributed"/>
  </si>
  <si>
    <t>生野東</t>
    <rPh sb="0" eb="3">
      <t>いくのひがし</t>
    </rPh>
    <phoneticPr fontId="21" type="Hiragana" alignment="distributed"/>
  </si>
  <si>
    <t>田島南</t>
    <rPh sb="0" eb="3">
      <t>たじまみなみ</t>
    </rPh>
    <phoneticPr fontId="21" type="Hiragana" alignment="distributed"/>
  </si>
  <si>
    <t>巽</t>
    <rPh sb="0" eb="1">
      <t>たつみ</t>
    </rPh>
    <phoneticPr fontId="21" type="Hiragana" alignment="distributed"/>
  </si>
  <si>
    <t>中川</t>
    <rPh sb="0" eb="2">
      <t>なかがわ</t>
    </rPh>
    <phoneticPr fontId="21" type="Hiragana" alignment="distributed"/>
  </si>
  <si>
    <t>西の川</t>
    <rPh sb="0" eb="3">
      <t>にし　　　　かわ</t>
    </rPh>
    <phoneticPr fontId="21" type="Hiragana" alignment="distributed"/>
  </si>
  <si>
    <t>中川西</t>
    <rPh sb="0" eb="3">
      <t>なかがわにし</t>
    </rPh>
    <phoneticPr fontId="21" type="Hiragana" alignment="distributed"/>
  </si>
  <si>
    <t>巽南</t>
    <rPh sb="0" eb="2">
      <t>たつみみなみ</t>
    </rPh>
    <phoneticPr fontId="21" type="Hiragana" alignment="distributed"/>
  </si>
  <si>
    <t>巽東</t>
    <rPh sb="0" eb="2">
      <t>たつみひがし</t>
    </rPh>
    <phoneticPr fontId="21" type="Hiragana" alignment="distributed"/>
  </si>
  <si>
    <t>巽北</t>
    <rPh sb="0" eb="2">
      <t>たつみきた</t>
    </rPh>
    <phoneticPr fontId="21" type="Hiragana" alignment="distributed"/>
  </si>
  <si>
    <t>小路</t>
    <rPh sb="0" eb="2">
      <t>しょうじ</t>
    </rPh>
    <phoneticPr fontId="21" type="Hiragana" alignment="distributed"/>
  </si>
  <si>
    <t>御幸森</t>
    <rPh sb="0" eb="3">
      <t>みゆきもり</t>
    </rPh>
    <phoneticPr fontId="21" type="Hiragana" alignment="distributed"/>
  </si>
  <si>
    <t>御勝山南</t>
    <rPh sb="0" eb="4">
      <t>おかちやまみなみ</t>
    </rPh>
    <phoneticPr fontId="21" type="Hiragana" alignment="distributed"/>
  </si>
  <si>
    <t>巽矢柄</t>
    <rPh sb="0" eb="3">
      <t>たつみやがら</t>
    </rPh>
    <phoneticPr fontId="21" type="Hiragana" alignment="distributed"/>
  </si>
  <si>
    <t>勝山北</t>
    <rPh sb="0" eb="3">
      <t>かつやまきた</t>
    </rPh>
    <phoneticPr fontId="21" type="Hiragana" alignment="distributed"/>
  </si>
  <si>
    <t>中川南</t>
    <rPh sb="0" eb="3">
      <t>なかがわみなみ</t>
    </rPh>
    <phoneticPr fontId="21" type="Hiragana" alignment="distributed"/>
  </si>
  <si>
    <t>生野南</t>
    <rPh sb="0" eb="3">
      <t>いくのみなみ</t>
    </rPh>
    <phoneticPr fontId="21" type="Hiragana" alignment="distributed"/>
  </si>
  <si>
    <t>小路西</t>
    <rPh sb="0" eb="3">
      <t>しょうじにし</t>
    </rPh>
    <phoneticPr fontId="21" type="Hiragana" alignment="distributed"/>
  </si>
  <si>
    <t>勝山西</t>
    <rPh sb="0" eb="3">
      <t>かつやまにし</t>
    </rPh>
    <phoneticPr fontId="21" type="Hiragana" alignment="distributed"/>
  </si>
  <si>
    <t>伊賀ヶ西</t>
    <rPh sb="0" eb="4">
      <t>いががにし</t>
    </rPh>
    <phoneticPr fontId="21" type="Hiragana" alignment="distributed"/>
  </si>
  <si>
    <t>北鶴橋</t>
    <rPh sb="0" eb="3">
      <t>きたつるはし</t>
    </rPh>
    <phoneticPr fontId="21" type="Hiragana" alignment="distributed"/>
  </si>
  <si>
    <t>巽西</t>
    <rPh sb="0" eb="2">
      <t>たつみにし</t>
    </rPh>
    <phoneticPr fontId="21" type="Hiragana" alignment="distributed"/>
  </si>
  <si>
    <t>巽大地</t>
    <rPh sb="0" eb="3">
      <t>たつみだいち</t>
    </rPh>
    <phoneticPr fontId="21" type="Hiragana" alignment="distributed"/>
  </si>
  <si>
    <t>小路南</t>
    <rPh sb="0" eb="3">
      <t>しょうじみなみ</t>
    </rPh>
    <phoneticPr fontId="21" type="Hiragana" alignment="distributed"/>
  </si>
  <si>
    <t>巽東第一</t>
    <rPh sb="0" eb="4">
      <t>たつみひがしだいいち</t>
    </rPh>
    <phoneticPr fontId="21" type="Hiragana" alignment="distributed"/>
  </si>
  <si>
    <t>生野西</t>
    <rPh sb="0" eb="3">
      <t>いくのにし</t>
    </rPh>
    <phoneticPr fontId="21" type="Hiragana" alignment="distributed"/>
  </si>
  <si>
    <t>小路東</t>
    <rPh sb="0" eb="3">
      <t>しょうじひがし</t>
    </rPh>
    <phoneticPr fontId="21" type="Hiragana" alignment="distributed"/>
  </si>
  <si>
    <t>巽大地北</t>
    <rPh sb="0" eb="4">
      <t>たつみだいちきた</t>
    </rPh>
    <phoneticPr fontId="21" type="Hiragana" alignment="distributed"/>
  </si>
  <si>
    <t>巽中東</t>
    <rPh sb="0" eb="3">
      <t>たつみなかひがし</t>
    </rPh>
    <phoneticPr fontId="21" type="Hiragana" alignment="distributed"/>
  </si>
  <si>
    <t>桃谷南</t>
    <rPh sb="0" eb="3">
      <t>ももだにみなみ</t>
    </rPh>
    <phoneticPr fontId="21" type="Hiragana" alignment="distributed"/>
  </si>
  <si>
    <t>巽東３</t>
    <rPh sb="0" eb="3">
      <t>たつみひがし　　</t>
    </rPh>
    <phoneticPr fontId="21" type="Hiragana" alignment="distributed"/>
  </si>
  <si>
    <t>中川東２</t>
    <rPh sb="0" eb="4">
      <t>なかがわひがし　　</t>
    </rPh>
    <phoneticPr fontId="21" type="Hiragana" alignment="distributed"/>
  </si>
  <si>
    <t>巽西足代</t>
    <rPh sb="0" eb="4">
      <t>たつみにしあじろ</t>
    </rPh>
    <phoneticPr fontId="21" type="Hiragana" alignment="distributed"/>
  </si>
  <si>
    <t>巽伊賀ヶ</t>
    <rPh sb="0" eb="4">
      <t>たつみいがが</t>
    </rPh>
    <phoneticPr fontId="21" type="Hiragana" alignment="distributed"/>
  </si>
  <si>
    <t>生野西４</t>
    <rPh sb="0" eb="4">
      <t>いくのにし　</t>
    </rPh>
    <phoneticPr fontId="21" type="Hiragana" alignment="distributed"/>
  </si>
  <si>
    <t>南巽</t>
    <rPh sb="0" eb="2">
      <t>みなみたつみ</t>
    </rPh>
    <phoneticPr fontId="21" type="Hiragana" alignment="distributed"/>
  </si>
  <si>
    <t>御幸森第２</t>
    <rPh sb="0" eb="5">
      <t>みゆきもりだい　</t>
    </rPh>
    <phoneticPr fontId="21" type="Hiragana" alignment="distributed"/>
  </si>
  <si>
    <t>巽西１</t>
    <rPh sb="0" eb="3">
      <t>たつみにし　　</t>
    </rPh>
    <phoneticPr fontId="21" type="Hiragana" alignment="distributed"/>
  </si>
  <si>
    <t>生野東４</t>
    <rPh sb="0" eb="4">
      <t>いくのひがし　　</t>
    </rPh>
    <phoneticPr fontId="21" type="Hiragana" alignment="distributed"/>
  </si>
  <si>
    <t>巽北西</t>
    <rPh sb="0" eb="3">
      <t>たつみきたにし</t>
    </rPh>
    <phoneticPr fontId="21" type="Hiragana" alignment="distributed"/>
  </si>
  <si>
    <t>林寺西</t>
    <rPh sb="0" eb="3">
      <t>はやしじにし</t>
    </rPh>
    <phoneticPr fontId="21" type="Hiragana" alignment="distributed"/>
  </si>
  <si>
    <t>北鶴橋第２</t>
    <rPh sb="0" eb="5">
      <t>きたつるはしだい　</t>
    </rPh>
    <phoneticPr fontId="21" type="Hiragana" alignment="distributed"/>
  </si>
  <si>
    <t>中川６</t>
    <rPh sb="0" eb="3">
      <t>なかがわ　　</t>
    </rPh>
    <phoneticPr fontId="21" type="Hiragana" alignment="distributed"/>
  </si>
  <si>
    <t>舎利寺中央</t>
    <rPh sb="0" eb="5">
      <t>しゃりじちゅうおう</t>
    </rPh>
    <phoneticPr fontId="21" type="Hiragana" alignment="distributed"/>
  </si>
  <si>
    <t>巽東緑地</t>
    <rPh sb="0" eb="4">
      <t>たつみひがしりょくち</t>
    </rPh>
    <phoneticPr fontId="21" type="Hiragana" alignment="distributed"/>
  </si>
  <si>
    <t>猫間川</t>
    <rPh sb="0" eb="3">
      <t>ねこまがわ</t>
    </rPh>
    <phoneticPr fontId="21" type="Hiragana" alignment="distributed"/>
  </si>
  <si>
    <t>北鶴ふれあい</t>
    <rPh sb="0" eb="6">
      <t>きたつる</t>
    </rPh>
    <phoneticPr fontId="21" type="Hiragana"/>
  </si>
  <si>
    <t>新田島</t>
    <rPh sb="0" eb="3">
      <t>しんたじま</t>
    </rPh>
    <phoneticPr fontId="21" type="Hiragana" alignment="distributed"/>
  </si>
  <si>
    <t>つるのはし跡</t>
    <rPh sb="0" eb="6">
      <t>　　　　　　　　あと</t>
    </rPh>
    <phoneticPr fontId="21" type="Hiragana" alignment="distributed"/>
  </si>
  <si>
    <t>巽北さくら</t>
    <rPh sb="0" eb="5">
      <t>たつみきた</t>
    </rPh>
    <phoneticPr fontId="21" type="Hiragana"/>
  </si>
  <si>
    <t>楠正長史跡</t>
    <rPh sb="0" eb="5">
      <t>くすのきまさながしせき</t>
    </rPh>
    <phoneticPr fontId="21" type="Hiragana" alignment="distributed"/>
  </si>
  <si>
    <t>巽中４</t>
    <rPh sb="0" eb="3">
      <t>たつみなか　　</t>
    </rPh>
    <phoneticPr fontId="21" type="Hiragana" alignment="distributed"/>
  </si>
  <si>
    <t>新森4丁目</t>
  </si>
  <si>
    <t>2･2･42</t>
  </si>
  <si>
    <t>生江3丁目</t>
  </si>
  <si>
    <t>5･5･1</t>
  </si>
  <si>
    <t>中宮2丁目</t>
  </si>
  <si>
    <t>2･2･45</t>
  </si>
  <si>
    <t>大宮3丁目</t>
  </si>
  <si>
    <t>2･2･36</t>
  </si>
  <si>
    <t>高殿5丁目</t>
  </si>
  <si>
    <t>5･3･2</t>
  </si>
  <si>
    <t>新森3丁目</t>
  </si>
  <si>
    <t>2･2･43</t>
  </si>
  <si>
    <t>新森1丁目</t>
  </si>
  <si>
    <t>2･2･47</t>
  </si>
  <si>
    <t>千林2丁目</t>
  </si>
  <si>
    <t>2･2･37</t>
  </si>
  <si>
    <t>清水2丁目</t>
  </si>
  <si>
    <t>2･2･41</t>
  </si>
  <si>
    <t>太子橋1丁目</t>
  </si>
  <si>
    <t>2･2･34</t>
  </si>
  <si>
    <t>清水3丁目</t>
  </si>
  <si>
    <t>2･2･38</t>
  </si>
  <si>
    <t>太子橋2丁目</t>
  </si>
  <si>
    <t>3･3･55</t>
  </si>
  <si>
    <t>新森6丁目</t>
  </si>
  <si>
    <t>2･2･40</t>
  </si>
  <si>
    <t>2･2･35</t>
  </si>
  <si>
    <t>高殿1丁目</t>
  </si>
  <si>
    <t>2･2･48</t>
  </si>
  <si>
    <t>清水4丁目</t>
  </si>
  <si>
    <t>2･2･39</t>
  </si>
  <si>
    <t>大宮1丁目</t>
  </si>
  <si>
    <t>2･2･46</t>
  </si>
  <si>
    <t>太子橋3丁目</t>
  </si>
  <si>
    <t>森小路2丁目</t>
  </si>
  <si>
    <t>(千林西)
2･2･44</t>
  </si>
  <si>
    <t>今市2丁目</t>
  </si>
  <si>
    <t>大宮5丁目
(高架下)</t>
  </si>
  <si>
    <t>赤川4丁目</t>
  </si>
  <si>
    <t>2･2･421</t>
  </si>
  <si>
    <t>高殿2丁目</t>
  </si>
  <si>
    <t>2･2･435</t>
  </si>
  <si>
    <t>生江1丁目</t>
  </si>
  <si>
    <t>2･2･434</t>
  </si>
  <si>
    <t>高殿3丁目</t>
  </si>
  <si>
    <t>(高殿3)
2･2･518</t>
  </si>
  <si>
    <t>高殿4丁目</t>
  </si>
  <si>
    <t>森小路1丁目</t>
  </si>
  <si>
    <t>赤川1丁目</t>
  </si>
  <si>
    <t>生江2丁目</t>
  </si>
  <si>
    <t>(生江東)
2･2･613</t>
  </si>
  <si>
    <t>中宮1丁目</t>
  </si>
  <si>
    <t>大宮4丁目</t>
  </si>
  <si>
    <t>高殿7丁目</t>
  </si>
  <si>
    <t>(高殿)
2･2･517</t>
  </si>
  <si>
    <t>新森中央</t>
    <rPh sb="0" eb="4">
      <t>しんもりちゅうおう</t>
    </rPh>
    <phoneticPr fontId="21" type="Hiragana" alignment="distributed"/>
  </si>
  <si>
    <t>城北</t>
    <rPh sb="0" eb="2">
      <t>しろきた</t>
    </rPh>
    <phoneticPr fontId="21" type="Hiragana" alignment="distributed"/>
  </si>
  <si>
    <t>江野</t>
    <rPh sb="0" eb="2">
      <t>えの</t>
    </rPh>
    <phoneticPr fontId="21" type="Hiragana" alignment="distributed"/>
  </si>
  <si>
    <t>大宮中</t>
    <rPh sb="0" eb="3">
      <t>おおみやなか</t>
    </rPh>
    <phoneticPr fontId="21" type="Hiragana" alignment="distributed"/>
  </si>
  <si>
    <t>旭</t>
    <rPh sb="0" eb="1">
      <t>あさひ</t>
    </rPh>
    <phoneticPr fontId="21" type="Hiragana" alignment="distributed"/>
  </si>
  <si>
    <t>新森北</t>
    <rPh sb="0" eb="3">
      <t>しんもりきた</t>
    </rPh>
    <phoneticPr fontId="21" type="Hiragana" alignment="distributed"/>
  </si>
  <si>
    <t>新森南</t>
    <rPh sb="0" eb="3">
      <t>しんもりみなみ</t>
    </rPh>
    <phoneticPr fontId="21" type="Hiragana" alignment="distributed"/>
  </si>
  <si>
    <t>千林</t>
    <rPh sb="0" eb="2">
      <t>せんばやし</t>
    </rPh>
    <phoneticPr fontId="21" type="Hiragana" alignment="distributed"/>
  </si>
  <si>
    <t>清水南</t>
    <rPh sb="0" eb="3">
      <t>しみずみなみ</t>
    </rPh>
    <phoneticPr fontId="21" type="Hiragana" alignment="distributed"/>
  </si>
  <si>
    <t>太子橋西</t>
    <rPh sb="0" eb="4">
      <t>たいしばしにし</t>
    </rPh>
    <phoneticPr fontId="21" type="Hiragana" alignment="distributed"/>
  </si>
  <si>
    <t>清水中</t>
    <rPh sb="0" eb="3">
      <t>しみずなか</t>
    </rPh>
    <phoneticPr fontId="21" type="Hiragana" alignment="distributed"/>
  </si>
  <si>
    <t>清水北</t>
    <rPh sb="0" eb="3">
      <t>しみずきた</t>
    </rPh>
    <phoneticPr fontId="21" type="Hiragana" alignment="distributed"/>
  </si>
  <si>
    <t>太子橋中</t>
    <rPh sb="0" eb="4">
      <t>たいしばしなか</t>
    </rPh>
    <phoneticPr fontId="21" type="Hiragana" alignment="distributed"/>
  </si>
  <si>
    <t>新森東</t>
    <rPh sb="0" eb="3">
      <t>しんもりひがし</t>
    </rPh>
    <phoneticPr fontId="21" type="Hiragana" alignment="distributed"/>
  </si>
  <si>
    <t>太子橋南</t>
    <rPh sb="0" eb="4">
      <t>たいしばしみなみ</t>
    </rPh>
    <phoneticPr fontId="21" type="Hiragana" alignment="distributed"/>
  </si>
  <si>
    <t>高殿西</t>
    <rPh sb="0" eb="3">
      <t>たかどのにし</t>
    </rPh>
    <phoneticPr fontId="21" type="Hiragana" alignment="distributed"/>
  </si>
  <si>
    <t>清水小</t>
    <rPh sb="0" eb="3">
      <t>しみずしょう</t>
    </rPh>
    <phoneticPr fontId="21" type="Hiragana" alignment="distributed"/>
  </si>
  <si>
    <t>両国町</t>
    <rPh sb="0" eb="3">
      <t>りょうごくちょう</t>
    </rPh>
    <phoneticPr fontId="21" type="Hiragana" alignment="distributed"/>
  </si>
  <si>
    <t>大宮南</t>
    <rPh sb="0" eb="3">
      <t>おおみやみなみ</t>
    </rPh>
    <phoneticPr fontId="21" type="Hiragana" alignment="distributed"/>
  </si>
  <si>
    <t>太子橋東</t>
    <rPh sb="0" eb="4">
      <t>たいしばしひがし</t>
    </rPh>
    <phoneticPr fontId="21" type="Hiragana" alignment="distributed"/>
  </si>
  <si>
    <t>森小路</t>
    <rPh sb="0" eb="3">
      <t>もりしょうじ</t>
    </rPh>
    <phoneticPr fontId="21" type="Hiragana" alignment="distributed"/>
  </si>
  <si>
    <t>今市</t>
    <rPh sb="0" eb="2">
      <t>いまいち</t>
    </rPh>
    <phoneticPr fontId="21" type="Hiragana" alignment="distributed"/>
  </si>
  <si>
    <t>大宮北</t>
    <rPh sb="0" eb="3">
      <t>おおみやきた</t>
    </rPh>
    <phoneticPr fontId="21" type="Hiragana" alignment="distributed"/>
  </si>
  <si>
    <t>赤川</t>
    <rPh sb="0" eb="2">
      <t>あかがわ</t>
    </rPh>
    <phoneticPr fontId="21" type="Hiragana" alignment="distributed"/>
  </si>
  <si>
    <t>高殿南</t>
    <rPh sb="0" eb="3">
      <t>たかどのみなみ</t>
    </rPh>
    <phoneticPr fontId="21" type="Hiragana" alignment="distributed"/>
  </si>
  <si>
    <t>生江南</t>
    <rPh sb="0" eb="3">
      <t>いくえみなみ</t>
    </rPh>
    <phoneticPr fontId="21" type="Hiragana" alignment="distributed"/>
  </si>
  <si>
    <t>高殿南三</t>
    <rPh sb="0" eb="4">
      <t>たかどのみなみさん</t>
    </rPh>
    <phoneticPr fontId="21" type="Hiragana" alignment="distributed"/>
  </si>
  <si>
    <t>高殿南四</t>
    <rPh sb="0" eb="4">
      <t>たかどのみなみよん</t>
    </rPh>
    <phoneticPr fontId="21" type="Hiragana" alignment="distributed"/>
  </si>
  <si>
    <t>新森南小</t>
    <rPh sb="0" eb="4">
      <t>しんもりみなみしょう</t>
    </rPh>
    <phoneticPr fontId="21" type="Hiragana" alignment="distributed"/>
  </si>
  <si>
    <t>森小路南</t>
    <rPh sb="0" eb="4">
      <t>もりしょうじみなみ</t>
    </rPh>
    <phoneticPr fontId="21" type="Hiragana" alignment="distributed"/>
  </si>
  <si>
    <t>森小路東</t>
    <rPh sb="0" eb="4">
      <t>もりしょうじひがし</t>
    </rPh>
    <phoneticPr fontId="21" type="Hiragana" alignment="distributed"/>
  </si>
  <si>
    <t>赤川南</t>
    <rPh sb="0" eb="3">
      <t>あかがわみなみ</t>
    </rPh>
    <phoneticPr fontId="21" type="Hiragana" alignment="distributed"/>
  </si>
  <si>
    <t>生江東</t>
    <rPh sb="0" eb="3">
      <t>いくえひがし</t>
    </rPh>
    <phoneticPr fontId="21" type="Hiragana" alignment="distributed"/>
  </si>
  <si>
    <t>中宮１</t>
    <rPh sb="0" eb="3">
      <t>なかみや　　</t>
    </rPh>
    <phoneticPr fontId="21" type="Hiragana" alignment="distributed"/>
  </si>
  <si>
    <t>生江西</t>
    <rPh sb="0" eb="3">
      <t>いくえにし</t>
    </rPh>
    <phoneticPr fontId="21" type="Hiragana" alignment="distributed"/>
  </si>
  <si>
    <t>大宮ふれあい</t>
    <rPh sb="0" eb="6">
      <t>おおみや</t>
    </rPh>
    <phoneticPr fontId="21" type="Hiragana"/>
  </si>
  <si>
    <t>西浪橋</t>
    <rPh sb="0" eb="3">
      <t>にしなみばし</t>
    </rPh>
    <phoneticPr fontId="21" type="Hiragana" alignment="distributed"/>
  </si>
  <si>
    <t>高殿７</t>
    <rPh sb="0" eb="3">
      <t>たかどの　　</t>
    </rPh>
    <phoneticPr fontId="21" type="Hiragana" alignment="distributed"/>
  </si>
  <si>
    <t>関目4丁目</t>
  </si>
  <si>
    <t>中央3丁目</t>
  </si>
  <si>
    <t>3･3･5</t>
  </si>
  <si>
    <t>今福西6丁目</t>
  </si>
  <si>
    <t>3･3･6</t>
  </si>
  <si>
    <t>中浜3丁目</t>
  </si>
  <si>
    <t>関目6丁目</t>
  </si>
  <si>
    <t>関目1丁目</t>
  </si>
  <si>
    <t>(南古市)
2･2･67</t>
  </si>
  <si>
    <t>成育3丁目</t>
  </si>
  <si>
    <t>2･2･62</t>
  </si>
  <si>
    <t>永田2丁目</t>
  </si>
  <si>
    <t>2･2･81</t>
  </si>
  <si>
    <t>今福南4丁目</t>
  </si>
  <si>
    <t>2･2･79</t>
  </si>
  <si>
    <t>東中浜5丁目</t>
  </si>
  <si>
    <t>新喜多東1丁目</t>
  </si>
  <si>
    <t>2･2･71</t>
  </si>
  <si>
    <t>関目2丁目</t>
  </si>
  <si>
    <t>(古市下)
2･2･68</t>
  </si>
  <si>
    <t>古市2丁目</t>
  </si>
  <si>
    <t>2･2･77</t>
  </si>
  <si>
    <t>永田4丁目</t>
  </si>
  <si>
    <t>2･2･82</t>
  </si>
  <si>
    <t>古市3丁目</t>
  </si>
  <si>
    <t>2･2･76</t>
  </si>
  <si>
    <t>今福東2丁目</t>
  </si>
  <si>
    <t>2･2･78</t>
  </si>
  <si>
    <t>東中浜7丁目</t>
  </si>
  <si>
    <t>2･2･74</t>
  </si>
  <si>
    <t>野江1丁目</t>
  </si>
  <si>
    <t>鴫野東3丁目</t>
  </si>
  <si>
    <t>2･2･73</t>
  </si>
  <si>
    <t>放出西2丁目</t>
  </si>
  <si>
    <t>2･2･80</t>
  </si>
  <si>
    <t>今福西5丁目</t>
  </si>
  <si>
    <t>2･2･69</t>
  </si>
  <si>
    <t>天王田</t>
  </si>
  <si>
    <t>2･2･72</t>
  </si>
  <si>
    <t>今福西1丁目</t>
  </si>
  <si>
    <t>2･2･70</t>
  </si>
  <si>
    <t>蒲生3丁目</t>
  </si>
  <si>
    <t>関目5丁目</t>
  </si>
  <si>
    <t>鴫野西4丁目</t>
  </si>
  <si>
    <t>2･2･64</t>
  </si>
  <si>
    <t>野江2丁目</t>
  </si>
  <si>
    <t>(野江西)
2･2･405</t>
  </si>
  <si>
    <t>新喜多東2丁目</t>
  </si>
  <si>
    <t>(新喜多)
2･2･438</t>
  </si>
  <si>
    <t>新喜多1丁目</t>
  </si>
  <si>
    <t>3･3･56</t>
  </si>
  <si>
    <t>中央1丁目</t>
  </si>
  <si>
    <t>2･2･423</t>
  </si>
  <si>
    <t>中浜1丁目</t>
  </si>
  <si>
    <t>(中浜北)
2･2･501</t>
  </si>
  <si>
    <t>鴫野東1丁目</t>
  </si>
  <si>
    <t>2･2･520</t>
  </si>
  <si>
    <t>放出西3丁目</t>
  </si>
  <si>
    <t>永田1丁目</t>
  </si>
  <si>
    <t>中浜2丁目</t>
  </si>
  <si>
    <t>(新喜多東)
2･2･546</t>
  </si>
  <si>
    <t>成育1丁目</t>
  </si>
  <si>
    <t>(野江北)
2･2･436</t>
  </si>
  <si>
    <t>中央2丁目</t>
  </si>
  <si>
    <t>今福西2丁目</t>
  </si>
  <si>
    <t>東中浜6丁目、9丁目</t>
  </si>
  <si>
    <t>2･2･460</t>
  </si>
  <si>
    <t>今福南2丁目</t>
  </si>
  <si>
    <t>鴫野西2丁目</t>
  </si>
  <si>
    <t>今福東1丁目</t>
  </si>
  <si>
    <t>鴫野東2丁目</t>
  </si>
  <si>
    <t>蒲生２丁目</t>
  </si>
  <si>
    <t>東成区域内
　979ｍ2
総面積
　2,009ｍ2</t>
    <phoneticPr fontId="2"/>
  </si>
  <si>
    <t>(中浜)
2･2･75</t>
  </si>
  <si>
    <t>(野江)
2･2･63</t>
  </si>
  <si>
    <t>関目中央</t>
    <rPh sb="0" eb="4">
      <t>せきめちゅうおう</t>
    </rPh>
    <phoneticPr fontId="21" type="Hiragana" alignment="distributed"/>
  </si>
  <si>
    <t>蒲生</t>
    <rPh sb="0" eb="2">
      <t>がもう</t>
    </rPh>
    <phoneticPr fontId="21" type="Hiragana" alignment="distributed"/>
  </si>
  <si>
    <t>鯰江</t>
    <rPh sb="0" eb="2">
      <t>なまずえ</t>
    </rPh>
    <phoneticPr fontId="21" type="Hiragana" alignment="distributed"/>
  </si>
  <si>
    <t>白山</t>
    <rPh sb="0" eb="2">
      <t>しろやま</t>
    </rPh>
    <phoneticPr fontId="21" type="Hiragana" alignment="distributed"/>
  </si>
  <si>
    <t>北関目</t>
    <rPh sb="0" eb="3">
      <t>きたせきめ</t>
    </rPh>
    <phoneticPr fontId="21" type="Hiragana" alignment="distributed"/>
  </si>
  <si>
    <t>西関目</t>
    <rPh sb="0" eb="3">
      <t>にしせきめ</t>
    </rPh>
    <phoneticPr fontId="21" type="Hiragana" alignment="distributed"/>
  </si>
  <si>
    <t>成育</t>
    <rPh sb="0" eb="2">
      <t>せいいく</t>
    </rPh>
    <phoneticPr fontId="21" type="Hiragana" alignment="distributed"/>
  </si>
  <si>
    <t>左専道</t>
    <rPh sb="0" eb="3">
      <t>させんどう</t>
    </rPh>
    <phoneticPr fontId="21" type="Hiragana" alignment="distributed"/>
  </si>
  <si>
    <t>南今福</t>
    <rPh sb="0" eb="3">
      <t>みなみいまふく</t>
    </rPh>
    <phoneticPr fontId="21" type="Hiragana" alignment="distributed"/>
  </si>
  <si>
    <t>東中浜</t>
    <rPh sb="0" eb="3">
      <t>ひがしなかはま</t>
    </rPh>
    <phoneticPr fontId="21" type="Hiragana" alignment="distributed"/>
  </si>
  <si>
    <t>布屋</t>
    <rPh sb="0" eb="2">
      <t>ぬのや</t>
    </rPh>
    <phoneticPr fontId="21" type="Hiragana" alignment="distributed"/>
  </si>
  <si>
    <t>南関目</t>
    <rPh sb="0" eb="3">
      <t>みなみせきめ</t>
    </rPh>
    <phoneticPr fontId="21" type="Hiragana" alignment="distributed"/>
  </si>
  <si>
    <t>古市中</t>
    <rPh sb="0" eb="3">
      <t>ふるいちなか</t>
    </rPh>
    <phoneticPr fontId="21" type="Hiragana" alignment="distributed"/>
  </si>
  <si>
    <t>永田</t>
    <rPh sb="0" eb="2">
      <t>ながた</t>
    </rPh>
    <phoneticPr fontId="21" type="Hiragana" alignment="distributed"/>
  </si>
  <si>
    <t>古市西北</t>
    <rPh sb="0" eb="4">
      <t>ふるいちにしきた</t>
    </rPh>
    <phoneticPr fontId="21" type="Hiragana" alignment="distributed"/>
  </si>
  <si>
    <t>東今福</t>
    <rPh sb="0" eb="3">
      <t>ひがしいまふく</t>
    </rPh>
    <phoneticPr fontId="21" type="Hiragana" alignment="distributed"/>
  </si>
  <si>
    <t>天王田</t>
    <rPh sb="0" eb="3">
      <t>てんのうでん</t>
    </rPh>
    <phoneticPr fontId="21" type="Hiragana" alignment="distributed"/>
  </si>
  <si>
    <t>野江</t>
    <rPh sb="0" eb="2">
      <t>のえ</t>
    </rPh>
    <phoneticPr fontId="21" type="Hiragana" alignment="distributed"/>
  </si>
  <si>
    <t>鴫野東</t>
    <rPh sb="0" eb="3">
      <t>しぎのひがし</t>
    </rPh>
    <phoneticPr fontId="21" type="Hiragana" alignment="distributed"/>
  </si>
  <si>
    <t>西放出</t>
    <rPh sb="0" eb="3">
      <t>にしはなてん</t>
    </rPh>
    <phoneticPr fontId="21" type="Hiragana" alignment="distributed"/>
  </si>
  <si>
    <t>鯰江北</t>
    <rPh sb="0" eb="3">
      <t>なまずえきた</t>
    </rPh>
    <phoneticPr fontId="21" type="Hiragana" alignment="distributed"/>
  </si>
  <si>
    <t>天王田楠根</t>
    <rPh sb="0" eb="5">
      <t>てんのうでんくすね</t>
    </rPh>
    <phoneticPr fontId="21" type="Hiragana" alignment="distributed"/>
  </si>
  <si>
    <t>西今福</t>
    <rPh sb="0" eb="3">
      <t>にしいまふく</t>
    </rPh>
    <phoneticPr fontId="21" type="Hiragana" alignment="distributed"/>
  </si>
  <si>
    <t>蒲生南</t>
    <rPh sb="0" eb="3">
      <t>がもうみなみ</t>
    </rPh>
    <phoneticPr fontId="21" type="Hiragana" alignment="distributed"/>
  </si>
  <si>
    <t>関目駅前小</t>
    <rPh sb="0" eb="5">
      <t>せきめえきまえしょう</t>
    </rPh>
    <phoneticPr fontId="21" type="Hiragana" alignment="distributed"/>
  </si>
  <si>
    <t>鴫野西</t>
    <rPh sb="0" eb="3">
      <t>しぎのにし</t>
    </rPh>
    <phoneticPr fontId="21" type="Hiragana" alignment="distributed"/>
  </si>
  <si>
    <t>榎並</t>
    <rPh sb="0" eb="2">
      <t>えなみ</t>
    </rPh>
    <phoneticPr fontId="21" type="Hiragana" alignment="distributed"/>
  </si>
  <si>
    <t>新喜多東</t>
    <rPh sb="0" eb="4">
      <t>しぎたひがし</t>
    </rPh>
    <phoneticPr fontId="21" type="Hiragana" alignment="distributed"/>
  </si>
  <si>
    <t>新喜多</t>
    <rPh sb="0" eb="3">
      <t>しぎた</t>
    </rPh>
    <phoneticPr fontId="21" type="Hiragana" alignment="distributed"/>
  </si>
  <si>
    <t>鴫野</t>
    <rPh sb="0" eb="2">
      <t>しぎの</t>
    </rPh>
    <phoneticPr fontId="21" type="Hiragana" alignment="distributed"/>
  </si>
  <si>
    <t>蒲生中</t>
    <rPh sb="0" eb="3">
      <t>がもうなか</t>
    </rPh>
    <phoneticPr fontId="21" type="Hiragana" alignment="distributed"/>
  </si>
  <si>
    <t>中浜</t>
    <rPh sb="0" eb="2">
      <t>なかはま</t>
    </rPh>
    <phoneticPr fontId="21" type="Hiragana" alignment="distributed"/>
  </si>
  <si>
    <t>鴫野北</t>
    <rPh sb="0" eb="3">
      <t>しぎのきた</t>
    </rPh>
    <phoneticPr fontId="21" type="Hiragana" alignment="distributed"/>
  </si>
  <si>
    <t>古市北</t>
    <rPh sb="0" eb="3">
      <t>ふるいちきた</t>
    </rPh>
    <phoneticPr fontId="21" type="Hiragana" alignment="distributed"/>
  </si>
  <si>
    <t>放出西三</t>
    <rPh sb="0" eb="4">
      <t>はなてんにしさん</t>
    </rPh>
    <phoneticPr fontId="21" type="Hiragana" alignment="distributed"/>
  </si>
  <si>
    <t>専永</t>
    <rPh sb="0" eb="2">
      <t>せんえい</t>
    </rPh>
    <phoneticPr fontId="21" type="Hiragana" alignment="distributed"/>
  </si>
  <si>
    <t>中浜中央</t>
    <rPh sb="0" eb="4">
      <t>なかはまちゅうおう</t>
    </rPh>
    <phoneticPr fontId="21" type="Hiragana" alignment="distributed"/>
  </si>
  <si>
    <t>新喜多東中央</t>
    <rPh sb="0" eb="6">
      <t>しぎたひがしちゅうおう</t>
    </rPh>
    <phoneticPr fontId="21" type="Hiragana" alignment="distributed"/>
  </si>
  <si>
    <t>成育西</t>
    <rPh sb="0" eb="3">
      <t>せいいくにし</t>
    </rPh>
    <phoneticPr fontId="21" type="Hiragana" alignment="distributed"/>
  </si>
  <si>
    <t>成育南</t>
    <rPh sb="0" eb="3">
      <t>せいいくみなみ</t>
    </rPh>
    <phoneticPr fontId="21" type="Hiragana" alignment="distributed"/>
  </si>
  <si>
    <t>南今福北</t>
    <rPh sb="0" eb="4">
      <t>みなみいまふくきた</t>
    </rPh>
    <phoneticPr fontId="21" type="Hiragana" alignment="distributed"/>
  </si>
  <si>
    <t>中今福</t>
    <rPh sb="0" eb="3">
      <t>なかいまふく</t>
    </rPh>
    <phoneticPr fontId="21" type="Hiragana" alignment="distributed"/>
  </si>
  <si>
    <t>鯰江南</t>
    <rPh sb="0" eb="3">
      <t>なまずえみなみ</t>
    </rPh>
    <phoneticPr fontId="21" type="Hiragana" alignment="distributed"/>
  </si>
  <si>
    <t>今福南中央</t>
    <rPh sb="0" eb="5">
      <t>いまふくみなみちゅうおう</t>
    </rPh>
    <phoneticPr fontId="21" type="Hiragana" alignment="distributed"/>
  </si>
  <si>
    <t>鴫野の森</t>
    <rPh sb="0" eb="4">
      <t>しぎの　　　もり</t>
    </rPh>
    <phoneticPr fontId="21" type="Hiragana" alignment="distributed"/>
  </si>
  <si>
    <t>鯰江東</t>
    <rPh sb="0" eb="3">
      <t>なまずえひがし</t>
    </rPh>
    <phoneticPr fontId="21" type="Hiragana" alignment="distributed"/>
  </si>
  <si>
    <t>鴫野東２</t>
    <rPh sb="0" eb="4">
      <t>しぎのひがし　　</t>
    </rPh>
    <phoneticPr fontId="21" type="Hiragana" alignment="distributed"/>
  </si>
  <si>
    <t>今福南古堤</t>
    <rPh sb="0" eb="5">
      <t>いまふくみなみふるつつみ</t>
    </rPh>
    <phoneticPr fontId="21" type="Hiragana" alignment="distributed"/>
  </si>
  <si>
    <t>蒲生二ふれあい</t>
    <rPh sb="0" eb="7">
      <t>がもうに</t>
    </rPh>
    <phoneticPr fontId="21" type="Hiragana"/>
  </si>
  <si>
    <t>放出東2丁目</t>
  </si>
  <si>
    <t>2･2･84</t>
  </si>
  <si>
    <t>緑1丁目</t>
  </si>
  <si>
    <t>放出東3丁目
(高架下)</t>
  </si>
  <si>
    <t>今津中2丁目</t>
  </si>
  <si>
    <t>3･3･7</t>
  </si>
  <si>
    <t>都緑地1</t>
  </si>
  <si>
    <t>今津北4丁目</t>
  </si>
  <si>
    <t>2･2･85</t>
  </si>
  <si>
    <t>今津南3丁目</t>
  </si>
  <si>
    <t>2･2･86</t>
  </si>
  <si>
    <t>横堤3丁目</t>
  </si>
  <si>
    <t>鶴見4丁目</t>
  </si>
  <si>
    <t>横堤5丁目</t>
  </si>
  <si>
    <t>諸口2丁目</t>
  </si>
  <si>
    <t>鶴見2丁目</t>
  </si>
  <si>
    <t>2･2･439</t>
  </si>
  <si>
    <t>焼野2丁目</t>
  </si>
  <si>
    <t>2･2･500</t>
  </si>
  <si>
    <t>今津北1丁目</t>
  </si>
  <si>
    <t>今津中1丁目</t>
  </si>
  <si>
    <t>鶴見1丁目</t>
  </si>
  <si>
    <t>2･2･581</t>
  </si>
  <si>
    <t>昭63.3.31
「みどり公園」から名称変更</t>
  </si>
  <si>
    <t>大阪市鶴見区緑地公園、
緑3丁目、
浜1丁目、
横堤4丁目、5丁目
守口市大字高瀬旧馬場、
大字高瀬旧世木、
大字高瀬旧大枝、
大字寺方旧南寺方、
南寺方東通1丁目、4丁目</t>
    <phoneticPr fontId="2"/>
  </si>
  <si>
    <t>横堤2丁目</t>
  </si>
  <si>
    <t>浜4丁目</t>
  </si>
  <si>
    <t>安田4丁目</t>
  </si>
  <si>
    <t>焼野1丁目</t>
  </si>
  <si>
    <t>茨田大宮2丁目</t>
  </si>
  <si>
    <t>茨田大宮3丁目</t>
  </si>
  <si>
    <t>茨田大宮4丁目</t>
  </si>
  <si>
    <t>中茶屋1丁目</t>
  </si>
  <si>
    <t>放出東3丁目</t>
  </si>
  <si>
    <t>諸口1丁目</t>
  </si>
  <si>
    <t>3･3･74</t>
  </si>
  <si>
    <t>放出</t>
    <rPh sb="0" eb="2">
      <t>はなてん</t>
    </rPh>
    <phoneticPr fontId="21" type="Hiragana" alignment="distributed"/>
  </si>
  <si>
    <t>緑第一</t>
    <rPh sb="0" eb="3">
      <t>みどりだいいち</t>
    </rPh>
    <phoneticPr fontId="21" type="Hiragana" alignment="distributed"/>
  </si>
  <si>
    <t>放出小</t>
    <rPh sb="0" eb="3">
      <t>はなてんしょう</t>
    </rPh>
    <phoneticPr fontId="21" type="Hiragana" alignment="distributed"/>
  </si>
  <si>
    <t>今津</t>
    <rPh sb="0" eb="2">
      <t>いまづ</t>
    </rPh>
    <phoneticPr fontId="21" type="Hiragana" alignment="distributed"/>
  </si>
  <si>
    <t>鶴見緑地</t>
    <rPh sb="0" eb="4">
      <t>つるみりょくち</t>
    </rPh>
    <phoneticPr fontId="21" type="Hiragana" alignment="distributed"/>
  </si>
  <si>
    <t>今津東</t>
    <rPh sb="0" eb="3">
      <t>いまづひがし</t>
    </rPh>
    <phoneticPr fontId="21" type="Hiragana" alignment="distributed"/>
  </si>
  <si>
    <t>今津南</t>
    <rPh sb="0" eb="3">
      <t>いまづみなみ</t>
    </rPh>
    <phoneticPr fontId="21" type="Hiragana" alignment="distributed"/>
  </si>
  <si>
    <t>横堤東</t>
    <rPh sb="0" eb="3">
      <t>よこづつみひがし</t>
    </rPh>
    <phoneticPr fontId="21" type="Hiragana" alignment="distributed"/>
  </si>
  <si>
    <t>鶴見北</t>
    <rPh sb="0" eb="3">
      <t>つるみきた</t>
    </rPh>
    <phoneticPr fontId="21" type="Hiragana" alignment="distributed"/>
  </si>
  <si>
    <t>横堤北</t>
    <rPh sb="0" eb="3">
      <t>よこづつみきた</t>
    </rPh>
    <phoneticPr fontId="21" type="Hiragana" alignment="distributed"/>
  </si>
  <si>
    <t>諸口東</t>
    <rPh sb="0" eb="3">
      <t>もろぐちひがし</t>
    </rPh>
    <phoneticPr fontId="21" type="Hiragana" alignment="distributed"/>
  </si>
  <si>
    <t>鶴見南</t>
    <rPh sb="0" eb="3">
      <t>つるみみなみ</t>
    </rPh>
    <phoneticPr fontId="21" type="Hiragana" alignment="distributed"/>
  </si>
  <si>
    <t>焼野</t>
    <rPh sb="0" eb="2">
      <t>やけの</t>
    </rPh>
    <phoneticPr fontId="21" type="Hiragana" alignment="distributed"/>
  </si>
  <si>
    <t>榎本</t>
    <rPh sb="0" eb="2">
      <t>えのもと</t>
    </rPh>
    <phoneticPr fontId="21" type="Hiragana" alignment="distributed"/>
  </si>
  <si>
    <t>榎本南</t>
    <rPh sb="0" eb="3">
      <t>えのもとみなみ</t>
    </rPh>
    <phoneticPr fontId="21" type="Hiragana" alignment="distributed"/>
  </si>
  <si>
    <t>緑第二</t>
    <rPh sb="0" eb="3">
      <t>みどりだいに</t>
    </rPh>
    <phoneticPr fontId="21" type="Hiragana" alignment="distributed"/>
  </si>
  <si>
    <t>鶴見１</t>
    <rPh sb="0" eb="3">
      <t>つるみ　　</t>
    </rPh>
    <phoneticPr fontId="21" type="Hiragana" alignment="distributed"/>
  </si>
  <si>
    <t>横堤南</t>
    <rPh sb="0" eb="3">
      <t>よこづつみみなみ</t>
    </rPh>
    <phoneticPr fontId="21" type="Hiragana" alignment="distributed"/>
  </si>
  <si>
    <t>焼野南</t>
    <rPh sb="0" eb="3">
      <t>やけのみなみ</t>
    </rPh>
    <phoneticPr fontId="21" type="Hiragana" alignment="distributed"/>
  </si>
  <si>
    <t>浜北</t>
    <rPh sb="0" eb="2">
      <t>はまきた</t>
    </rPh>
    <phoneticPr fontId="21" type="Hiragana" alignment="distributed"/>
  </si>
  <si>
    <t>安田</t>
    <rPh sb="0" eb="2">
      <t>やすだ</t>
    </rPh>
    <phoneticPr fontId="21" type="Hiragana" alignment="distributed"/>
  </si>
  <si>
    <t>横堤中</t>
    <rPh sb="0" eb="3">
      <t>よこづつみなか</t>
    </rPh>
    <phoneticPr fontId="21" type="Hiragana" alignment="distributed"/>
  </si>
  <si>
    <t>焼野南さくら</t>
    <rPh sb="0" eb="6">
      <t>やけのみなみ</t>
    </rPh>
    <phoneticPr fontId="21" type="Hiragana"/>
  </si>
  <si>
    <t>茨田大宮西</t>
    <rPh sb="0" eb="5">
      <t>まったおおみやにし</t>
    </rPh>
    <phoneticPr fontId="21" type="Hiragana" alignment="distributed"/>
  </si>
  <si>
    <t>茨田大宮南</t>
    <rPh sb="0" eb="5">
      <t>まったおおみやみなみ</t>
    </rPh>
    <phoneticPr fontId="21" type="Hiragana" alignment="distributed"/>
  </si>
  <si>
    <t>茨田大宮中央</t>
    <rPh sb="0" eb="6">
      <t>まったおおみやちゅうおう</t>
    </rPh>
    <phoneticPr fontId="21" type="Hiragana" alignment="distributed"/>
  </si>
  <si>
    <t>鶴見北中央</t>
    <rPh sb="0" eb="5">
      <t>つるみきたちゅうおう</t>
    </rPh>
    <phoneticPr fontId="21" type="Hiragana" alignment="distributed"/>
  </si>
  <si>
    <t>中徳</t>
    <rPh sb="0" eb="2">
      <t>なかとく</t>
    </rPh>
    <phoneticPr fontId="21" type="Hiragana" alignment="distributed"/>
  </si>
  <si>
    <t>放出駅南</t>
    <rPh sb="0" eb="4">
      <t>はなてんえきみなみ</t>
    </rPh>
    <phoneticPr fontId="21" type="Hiragana" alignment="distributed"/>
  </si>
  <si>
    <t>諸口中</t>
    <rPh sb="0" eb="3">
      <t>もろぐちなか</t>
    </rPh>
    <phoneticPr fontId="21" type="Hiragana" alignment="distributed"/>
  </si>
  <si>
    <t>鶴見中央</t>
    <rPh sb="0" eb="4">
      <t>つるみちゅうおう</t>
    </rPh>
    <phoneticPr fontId="21" type="Hiragana" alignment="distributed"/>
  </si>
  <si>
    <t>放出駅南第２</t>
    <rPh sb="0" eb="6">
      <t>はなてんえきみなみだい</t>
    </rPh>
    <phoneticPr fontId="21" type="Hiragana"/>
  </si>
  <si>
    <t>昭57.3.31
「茨田諸口東公園」から名称変更</t>
    <phoneticPr fontId="21" type="Hiragana" alignment="distributed"/>
  </si>
  <si>
    <t>5･4･11</t>
  </si>
  <si>
    <t>桃ヶ池町1丁目</t>
  </si>
  <si>
    <t>5･5･10</t>
  </si>
  <si>
    <t>松崎町3丁目</t>
  </si>
  <si>
    <t>2･2･212</t>
  </si>
  <si>
    <t>天王寺町北3丁目</t>
  </si>
  <si>
    <t>2･2･209</t>
  </si>
  <si>
    <t>王子町3丁目</t>
  </si>
  <si>
    <t>三明町1丁目</t>
  </si>
  <si>
    <t>2･2･210</t>
  </si>
  <si>
    <t>文の里3丁目</t>
  </si>
  <si>
    <t>2･2･207</t>
  </si>
  <si>
    <t>松虫通3丁目</t>
  </si>
  <si>
    <t>3･3･25</t>
  </si>
  <si>
    <t>天王寺町南3丁目</t>
  </si>
  <si>
    <t>王子町4丁目</t>
  </si>
  <si>
    <t>2･2･203</t>
  </si>
  <si>
    <t>阪南町1丁目</t>
  </si>
  <si>
    <t>2･2･206</t>
  </si>
  <si>
    <t>三明町2丁目</t>
  </si>
  <si>
    <t>2･2･211</t>
  </si>
  <si>
    <t>旭町3丁目</t>
  </si>
  <si>
    <t>阪南町3丁目</t>
  </si>
  <si>
    <t>2･2･204</t>
  </si>
  <si>
    <t>美章園2丁目</t>
  </si>
  <si>
    <t>2･2･208</t>
  </si>
  <si>
    <t>阿倍野元町</t>
  </si>
  <si>
    <t>2･2･205</t>
  </si>
  <si>
    <t>播磨町3丁目</t>
  </si>
  <si>
    <t>北畠3丁目</t>
  </si>
  <si>
    <t>北畠1丁目</t>
  </si>
  <si>
    <t>旭町1丁目</t>
  </si>
  <si>
    <t>相生通2丁目</t>
  </si>
  <si>
    <t>阿倍野筋3丁目</t>
  </si>
  <si>
    <t>阿倍野筋1丁目</t>
  </si>
  <si>
    <t>長池町、
西田辺町1丁目</t>
  </si>
  <si>
    <t>長池</t>
    <rPh sb="0" eb="2">
      <t>ながいけ</t>
    </rPh>
    <phoneticPr fontId="21" type="Hiragana" alignment="distributed"/>
  </si>
  <si>
    <t>桃ヶ池</t>
    <rPh sb="0" eb="3">
      <t>ももがいけ</t>
    </rPh>
    <phoneticPr fontId="21" type="Hiragana" alignment="distributed"/>
  </si>
  <si>
    <t>常盤</t>
    <rPh sb="0" eb="2">
      <t>ときわ</t>
    </rPh>
    <phoneticPr fontId="21" type="Hiragana" alignment="distributed"/>
  </si>
  <si>
    <t>高松</t>
    <rPh sb="0" eb="2">
      <t>たかまつ</t>
    </rPh>
    <phoneticPr fontId="21" type="Hiragana" alignment="distributed"/>
  </si>
  <si>
    <t>北畠</t>
    <rPh sb="0" eb="2">
      <t>きたばたけ</t>
    </rPh>
    <phoneticPr fontId="21" type="Hiragana" alignment="distributed"/>
  </si>
  <si>
    <t>三明町北</t>
    <rPh sb="0" eb="4">
      <t>さんめいちょうきた</t>
    </rPh>
    <phoneticPr fontId="21" type="Hiragana" alignment="distributed"/>
  </si>
  <si>
    <t>文の里</t>
    <rPh sb="0" eb="3">
      <t>ふみ　　　　さと</t>
    </rPh>
    <phoneticPr fontId="21" type="Hiragana" alignment="distributed"/>
  </si>
  <si>
    <t>聖天山</t>
    <rPh sb="0" eb="3">
      <t>しょうてんやま</t>
    </rPh>
    <phoneticPr fontId="21" type="Hiragana" alignment="distributed"/>
  </si>
  <si>
    <t>高松南</t>
    <rPh sb="0" eb="3">
      <t>たかまつみなみ</t>
    </rPh>
    <phoneticPr fontId="21" type="Hiragana" alignment="distributed"/>
  </si>
  <si>
    <t>阪南</t>
    <rPh sb="0" eb="2">
      <t>はんなん</t>
    </rPh>
    <phoneticPr fontId="21" type="Hiragana" alignment="distributed"/>
  </si>
  <si>
    <t>阪南中</t>
    <rPh sb="0" eb="3">
      <t>はんなんなか</t>
    </rPh>
    <phoneticPr fontId="21" type="Hiragana" alignment="distributed"/>
  </si>
  <si>
    <t>三明町</t>
    <rPh sb="0" eb="3">
      <t>さんめいちょう</t>
    </rPh>
    <phoneticPr fontId="21" type="Hiragana" alignment="distributed"/>
  </si>
  <si>
    <t>新阪南</t>
    <rPh sb="0" eb="3">
      <t>しんはんなん</t>
    </rPh>
    <phoneticPr fontId="21" type="Hiragana" alignment="distributed"/>
  </si>
  <si>
    <t>美章園</t>
    <rPh sb="0" eb="3">
      <t>びしょうえん</t>
    </rPh>
    <phoneticPr fontId="21" type="Hiragana" alignment="distributed"/>
  </si>
  <si>
    <t>晴明丘</t>
    <rPh sb="0" eb="3">
      <t>せいめいがおか</t>
    </rPh>
    <phoneticPr fontId="21" type="Hiragana" alignment="distributed"/>
  </si>
  <si>
    <t>阪南北</t>
    <rPh sb="0" eb="3">
      <t>はんなんきた</t>
    </rPh>
    <phoneticPr fontId="21" type="Hiragana" alignment="distributed"/>
  </si>
  <si>
    <t>松崎</t>
    <rPh sb="0" eb="2">
      <t>まつざき</t>
    </rPh>
    <phoneticPr fontId="21" type="Hiragana" alignment="distributed"/>
  </si>
  <si>
    <t>播磨大領</t>
    <rPh sb="0" eb="4">
      <t>はりまだいりょう</t>
    </rPh>
    <phoneticPr fontId="21" type="Hiragana" alignment="distributed"/>
  </si>
  <si>
    <t>阪南西</t>
    <rPh sb="0" eb="3">
      <t>はんなんにし</t>
    </rPh>
    <phoneticPr fontId="21" type="Hiragana" alignment="distributed"/>
  </si>
  <si>
    <t>晴明丘西</t>
    <rPh sb="0" eb="4">
      <t>せいめいがおかにし</t>
    </rPh>
    <phoneticPr fontId="21" type="Hiragana" alignment="distributed"/>
  </si>
  <si>
    <t>晴明丘中央</t>
    <rPh sb="0" eb="5">
      <t>せいめいがおかちゅうおう</t>
    </rPh>
    <phoneticPr fontId="21" type="Hiragana" alignment="distributed"/>
  </si>
  <si>
    <t>阿倍野旭</t>
    <rPh sb="0" eb="4">
      <t>あべのあさひ</t>
    </rPh>
    <phoneticPr fontId="21" type="Hiragana" alignment="distributed"/>
  </si>
  <si>
    <t>晴明丘相生</t>
    <rPh sb="0" eb="5">
      <t>せいめいがおかあいおい</t>
    </rPh>
    <phoneticPr fontId="21" type="Hiragana" alignment="distributed"/>
  </si>
  <si>
    <t>金塚ふれあい東</t>
    <rPh sb="0" eb="7">
      <t>かなづか　　　　　ひがし</t>
    </rPh>
    <phoneticPr fontId="21" type="Hiragana" alignment="distributed"/>
  </si>
  <si>
    <t>金塚ふれあい中央</t>
    <rPh sb="0" eb="8">
      <t>かなづか　　　　ちゅうおう</t>
    </rPh>
    <phoneticPr fontId="21" type="Hiragana" alignment="distributed"/>
  </si>
  <si>
    <t>(播磨町)
2･2･492</t>
  </si>
  <si>
    <t>平15.5.30
「旭町公園」から名称変更</t>
    <phoneticPr fontId="2"/>
  </si>
  <si>
    <t>中加賀屋1丁目</t>
  </si>
  <si>
    <t>3･3･24</t>
  </si>
  <si>
    <t>浜口西2丁目</t>
  </si>
  <si>
    <t>2･2･192</t>
  </si>
  <si>
    <t>西住之江1丁目</t>
  </si>
  <si>
    <t>2･2･191</t>
  </si>
  <si>
    <t>北加賀屋5丁目</t>
  </si>
  <si>
    <t>3･3･23</t>
  </si>
  <si>
    <t>中加賀屋3丁目</t>
  </si>
  <si>
    <t>2･2･194</t>
  </si>
  <si>
    <t>住之江3丁目</t>
  </si>
  <si>
    <t>2･2･189</t>
  </si>
  <si>
    <t>北加賀屋1丁目</t>
  </si>
  <si>
    <t>2･2･202</t>
  </si>
  <si>
    <t>西加賀屋3丁目</t>
  </si>
  <si>
    <t>2･2･195</t>
  </si>
  <si>
    <t>新北島2丁目</t>
  </si>
  <si>
    <t>2･2･198</t>
  </si>
  <si>
    <t>粉浜西2丁目</t>
  </si>
  <si>
    <t>2･2･193</t>
  </si>
  <si>
    <t>新北島3丁目</t>
  </si>
  <si>
    <t>2･2･199</t>
  </si>
  <si>
    <t>緑木2丁目</t>
  </si>
  <si>
    <t>2･2･200</t>
  </si>
  <si>
    <t>南加賀屋3丁目</t>
  </si>
  <si>
    <t>新北島7丁目</t>
  </si>
  <si>
    <t>平林北1丁目</t>
  </si>
  <si>
    <t>粉浜西1丁目</t>
  </si>
  <si>
    <t>浜口西3丁目</t>
  </si>
  <si>
    <t>2･2･449</t>
  </si>
  <si>
    <t>平林南2丁目</t>
  </si>
  <si>
    <t>2･2･450</t>
  </si>
  <si>
    <t>御崎7丁目</t>
  </si>
  <si>
    <t>柴谷2丁目</t>
  </si>
  <si>
    <t>北島3丁目</t>
  </si>
  <si>
    <t>安立1丁目</t>
  </si>
  <si>
    <t>安立2丁目</t>
  </si>
  <si>
    <t>御崎3丁目</t>
  </si>
  <si>
    <t>御崎5丁目</t>
  </si>
  <si>
    <t>南加賀屋4丁目</t>
  </si>
  <si>
    <t>粉浜1丁目</t>
  </si>
  <si>
    <t>2･2･535</t>
  </si>
  <si>
    <t>西住之江3丁目</t>
  </si>
  <si>
    <t>南港中4丁目</t>
  </si>
  <si>
    <t>南港中2丁目</t>
  </si>
  <si>
    <t>南港中3丁目</t>
  </si>
  <si>
    <t>南港中5丁目</t>
  </si>
  <si>
    <t>南港東8丁目</t>
  </si>
  <si>
    <t>5･5･15</t>
  </si>
  <si>
    <t>東加賀屋2丁目</t>
  </si>
  <si>
    <t>2･2･505</t>
  </si>
  <si>
    <t>2･2･586</t>
  </si>
  <si>
    <t>安立3丁目</t>
  </si>
  <si>
    <t>粉浜3丁目</t>
  </si>
  <si>
    <t>新北島5丁目</t>
  </si>
  <si>
    <t>御崎1丁目</t>
  </si>
  <si>
    <t>西住之江2丁目</t>
  </si>
  <si>
    <t>新北島8丁目</t>
  </si>
  <si>
    <t>東加賀屋1丁目</t>
  </si>
  <si>
    <t>泉2丁目</t>
  </si>
  <si>
    <t>南港東1丁目、2丁目</t>
  </si>
  <si>
    <t>3･3･62</t>
  </si>
  <si>
    <t>平19.4.20
「新北島中学校北公園」から名称変更</t>
  </si>
  <si>
    <t>平15.3.31
「泉2公園」から名称変更</t>
  </si>
  <si>
    <t>中加賀屋</t>
    <rPh sb="0" eb="4">
      <t>なかかがや</t>
    </rPh>
    <phoneticPr fontId="21" type="Hiragana" alignment="distributed"/>
  </si>
  <si>
    <t>浜口西</t>
    <rPh sb="0" eb="3">
      <t>はまぐちにし</t>
    </rPh>
    <phoneticPr fontId="21" type="Hiragana" alignment="distributed"/>
  </si>
  <si>
    <t>浜口東</t>
    <rPh sb="0" eb="3">
      <t>はまぐちひがし</t>
    </rPh>
    <phoneticPr fontId="21" type="Hiragana" alignment="distributed"/>
  </si>
  <si>
    <t>北加賀屋</t>
    <rPh sb="0" eb="4">
      <t>きたかがや</t>
    </rPh>
    <phoneticPr fontId="21" type="Hiragana" alignment="distributed"/>
  </si>
  <si>
    <t>加賀屋</t>
    <rPh sb="0" eb="3">
      <t>かがや</t>
    </rPh>
    <phoneticPr fontId="21" type="Hiragana" alignment="distributed"/>
  </si>
  <si>
    <t>安住</t>
    <rPh sb="0" eb="2">
      <t>あずみ</t>
    </rPh>
    <phoneticPr fontId="21" type="Hiragana" alignment="distributed"/>
  </si>
  <si>
    <t>西住之江</t>
    <rPh sb="0" eb="4">
      <t>にしすみのえ</t>
    </rPh>
    <phoneticPr fontId="21" type="Hiragana" alignment="distributed"/>
  </si>
  <si>
    <t>加賀屋北</t>
    <rPh sb="0" eb="4">
      <t>かがやきた</t>
    </rPh>
    <phoneticPr fontId="21" type="Hiragana" alignment="distributed"/>
  </si>
  <si>
    <t>西加賀屋</t>
    <rPh sb="0" eb="4">
      <t>にしかがや</t>
    </rPh>
    <phoneticPr fontId="21" type="Hiragana" alignment="distributed"/>
  </si>
  <si>
    <t>新北島南</t>
    <rPh sb="0" eb="4">
      <t>しんきたじまみなみ</t>
    </rPh>
    <phoneticPr fontId="21" type="Hiragana" alignment="distributed"/>
  </si>
  <si>
    <t>粉浜</t>
    <rPh sb="0" eb="2">
      <t>こはま</t>
    </rPh>
    <phoneticPr fontId="21" type="Hiragana" alignment="distributed"/>
  </si>
  <si>
    <t>新北島東</t>
    <rPh sb="0" eb="4">
      <t>しんきたじまひがし</t>
    </rPh>
    <phoneticPr fontId="21" type="Hiragana" alignment="distributed"/>
  </si>
  <si>
    <t>緑木</t>
    <rPh sb="0" eb="2">
      <t>みどりぎ</t>
    </rPh>
    <phoneticPr fontId="21" type="Hiragana" alignment="distributed"/>
  </si>
  <si>
    <t>南加賀屋</t>
    <rPh sb="0" eb="4">
      <t>みなみかがや</t>
    </rPh>
    <phoneticPr fontId="21" type="Hiragana" alignment="distributed"/>
  </si>
  <si>
    <t>新北島西</t>
    <rPh sb="0" eb="4">
      <t>しんきたじまにし</t>
    </rPh>
    <phoneticPr fontId="21" type="Hiragana" alignment="distributed"/>
  </si>
  <si>
    <t>平林北</t>
    <rPh sb="0" eb="3">
      <t>ひらばやしきた</t>
    </rPh>
    <phoneticPr fontId="21" type="Hiragana" alignment="distributed"/>
  </si>
  <si>
    <t>粉浜北</t>
    <rPh sb="0" eb="3">
      <t>こはまきた</t>
    </rPh>
    <phoneticPr fontId="21" type="Hiragana" alignment="distributed"/>
  </si>
  <si>
    <t>浜口</t>
    <rPh sb="0" eb="2">
      <t>はまぐち</t>
    </rPh>
    <phoneticPr fontId="21" type="Hiragana" alignment="distributed"/>
  </si>
  <si>
    <t>平林南</t>
    <rPh sb="0" eb="3">
      <t>ひらばやしみなみ</t>
    </rPh>
    <phoneticPr fontId="21" type="Hiragana" alignment="distributed"/>
  </si>
  <si>
    <t>御崎南</t>
    <rPh sb="0" eb="3">
      <t>みさきみなみ</t>
    </rPh>
    <phoneticPr fontId="21" type="Hiragana" alignment="distributed"/>
  </si>
  <si>
    <t>柴谷</t>
    <rPh sb="0" eb="2">
      <t>しばたに</t>
    </rPh>
    <phoneticPr fontId="21" type="Hiragana" alignment="distributed"/>
  </si>
  <si>
    <t>北島</t>
    <rPh sb="0" eb="2">
      <t>きたじま</t>
    </rPh>
    <phoneticPr fontId="21" type="Hiragana" alignment="distributed"/>
  </si>
  <si>
    <t>安立北</t>
    <rPh sb="0" eb="3">
      <t>あんりゅうきた</t>
    </rPh>
    <phoneticPr fontId="21" type="Hiragana" alignment="distributed"/>
  </si>
  <si>
    <t>霰松原</t>
    <rPh sb="0" eb="3">
      <t>あられまつばら</t>
    </rPh>
    <phoneticPr fontId="21" type="Hiragana" alignment="distributed"/>
  </si>
  <si>
    <t>御崎東</t>
    <rPh sb="0" eb="3">
      <t>みさきひがし</t>
    </rPh>
    <phoneticPr fontId="21" type="Hiragana" alignment="distributed"/>
  </si>
  <si>
    <t>御崎中</t>
    <rPh sb="0" eb="3">
      <t>みさきなか</t>
    </rPh>
    <phoneticPr fontId="21" type="Hiragana" alignment="distributed"/>
  </si>
  <si>
    <t>敷津浦東</t>
    <rPh sb="0" eb="4">
      <t>しきつうらひがし</t>
    </rPh>
    <phoneticPr fontId="21" type="Hiragana" alignment="distributed"/>
  </si>
  <si>
    <t>南加賀屋西</t>
    <rPh sb="0" eb="5">
      <t>みなみかがやにし</t>
    </rPh>
    <phoneticPr fontId="21" type="Hiragana" alignment="distributed"/>
  </si>
  <si>
    <t>粉浜東</t>
    <rPh sb="0" eb="3">
      <t>こはまひがし</t>
    </rPh>
    <phoneticPr fontId="21" type="Hiragana" alignment="distributed"/>
  </si>
  <si>
    <t>西住之江南</t>
    <rPh sb="0" eb="5">
      <t>にしすみのえみなみ</t>
    </rPh>
    <phoneticPr fontId="21" type="Hiragana" alignment="distributed"/>
  </si>
  <si>
    <t>南港太陽のまち</t>
    <rPh sb="0" eb="7">
      <t>なんこうたいよう</t>
    </rPh>
    <phoneticPr fontId="21" type="Hiragana"/>
  </si>
  <si>
    <t>南港緑</t>
    <rPh sb="0" eb="3">
      <t>なんこうみどり</t>
    </rPh>
    <phoneticPr fontId="21" type="Hiragana" alignment="distributed"/>
  </si>
  <si>
    <t>南港海のまち</t>
    <rPh sb="0" eb="6">
      <t>なんこううみ</t>
    </rPh>
    <phoneticPr fontId="21" type="Hiragana"/>
  </si>
  <si>
    <t>南港花のまち</t>
    <rPh sb="0" eb="6">
      <t>なんこうはな</t>
    </rPh>
    <phoneticPr fontId="21" type="Hiragana"/>
  </si>
  <si>
    <t>南港</t>
    <rPh sb="0" eb="2">
      <t>なんこう</t>
    </rPh>
    <phoneticPr fontId="21" type="Hiragana" alignment="distributed"/>
  </si>
  <si>
    <t>南港中央</t>
    <rPh sb="0" eb="4">
      <t>なんこうちゅうおう</t>
    </rPh>
    <phoneticPr fontId="21" type="Hiragana" alignment="distributed"/>
  </si>
  <si>
    <t>東加賀屋</t>
    <rPh sb="0" eb="4">
      <t>ひがしかがや</t>
    </rPh>
    <phoneticPr fontId="21" type="Hiragana" alignment="distributed"/>
  </si>
  <si>
    <t>平林西</t>
    <rPh sb="0" eb="3">
      <t>ひらばやしにし</t>
    </rPh>
    <phoneticPr fontId="21" type="Hiragana" alignment="distributed"/>
  </si>
  <si>
    <t>安立南</t>
    <rPh sb="0" eb="3">
      <t>あんりゅうみなみ</t>
    </rPh>
    <phoneticPr fontId="21" type="Hiragana" alignment="distributed"/>
  </si>
  <si>
    <t>新北島中</t>
    <rPh sb="0" eb="4">
      <t>しんきたじまなか</t>
    </rPh>
    <phoneticPr fontId="21" type="Hiragana" alignment="distributed"/>
  </si>
  <si>
    <t>北加賀屋東</t>
    <rPh sb="0" eb="5">
      <t>きたかがやひがし</t>
    </rPh>
    <phoneticPr fontId="21" type="Hiragana" alignment="distributed"/>
  </si>
  <si>
    <t>粉浜南</t>
    <rPh sb="0" eb="3">
      <t>こはまみなみ</t>
    </rPh>
    <phoneticPr fontId="21" type="Hiragana" alignment="distributed"/>
  </si>
  <si>
    <t xml:space="preserve"> 新北島会館南</t>
    <rPh sb="1" eb="7">
      <t>しんきたじまかいかんみなみ</t>
    </rPh>
    <phoneticPr fontId="21" type="Hiragana" alignment="distributed"/>
  </si>
  <si>
    <t>御崎北</t>
    <rPh sb="0" eb="3">
      <t>みさききた</t>
    </rPh>
    <phoneticPr fontId="21" type="Hiragana" alignment="distributed"/>
  </si>
  <si>
    <t>西住之江中</t>
    <rPh sb="0" eb="5">
      <t>にしすみのえなか</t>
    </rPh>
    <phoneticPr fontId="21" type="Hiragana" alignment="distributed"/>
  </si>
  <si>
    <t>大和川北</t>
    <rPh sb="0" eb="4">
      <t>やまとがわきた</t>
    </rPh>
    <phoneticPr fontId="21" type="Hiragana" alignment="distributed"/>
  </si>
  <si>
    <t>東加賀屋１</t>
    <rPh sb="0" eb="5">
      <t>ひがしかがや　　</t>
    </rPh>
    <phoneticPr fontId="21" type="Hiragana" alignment="distributed"/>
  </si>
  <si>
    <t>加賀屋緑地</t>
    <rPh sb="0" eb="5">
      <t>かがやりょくち</t>
    </rPh>
    <phoneticPr fontId="21" type="Hiragana" alignment="distributed"/>
  </si>
  <si>
    <t>平林泉</t>
    <rPh sb="0" eb="3">
      <t>ひらばやしいずみ</t>
    </rPh>
    <phoneticPr fontId="21" type="Hiragana" alignment="distributed"/>
  </si>
  <si>
    <t>南港東</t>
    <rPh sb="0" eb="3">
      <t>なんこうひがし</t>
    </rPh>
    <phoneticPr fontId="21" type="Hiragana" alignment="distributed"/>
  </si>
  <si>
    <t>清水丘2丁目</t>
  </si>
  <si>
    <t>2･2･186</t>
  </si>
  <si>
    <t>遠里小野7丁目</t>
  </si>
  <si>
    <t>2･2･185</t>
  </si>
  <si>
    <t>万代3丁目</t>
  </si>
  <si>
    <t>5･4･12</t>
  </si>
  <si>
    <t>南住吉3丁目</t>
  </si>
  <si>
    <t>3･3･20</t>
  </si>
  <si>
    <t>我孫子5丁目</t>
  </si>
  <si>
    <t>2･2･180</t>
  </si>
  <si>
    <t>杉本2丁目</t>
  </si>
  <si>
    <t>2･2･179</t>
  </si>
  <si>
    <t>清水丘3丁目</t>
  </si>
  <si>
    <t>(墨江西)
2･2･188</t>
  </si>
  <si>
    <t>長居西1丁目</t>
  </si>
  <si>
    <t>2･2･181</t>
  </si>
  <si>
    <t>浅香2丁目</t>
  </si>
  <si>
    <t>2･2･178</t>
  </si>
  <si>
    <t>苅田2丁目</t>
  </si>
  <si>
    <t>2･2･177</t>
  </si>
  <si>
    <t>万代東1丁目</t>
  </si>
  <si>
    <t>2･2･184</t>
  </si>
  <si>
    <t>遠里小野5丁目</t>
  </si>
  <si>
    <t>苅田6丁目</t>
  </si>
  <si>
    <t>2･2･176</t>
  </si>
  <si>
    <t>山之内5丁目</t>
  </si>
  <si>
    <t>帝塚山東5丁目</t>
  </si>
  <si>
    <t>2･2･412</t>
  </si>
  <si>
    <t>帝塚山西2丁目</t>
  </si>
  <si>
    <t>東粉浜3丁目</t>
  </si>
  <si>
    <t>2･2･468</t>
  </si>
  <si>
    <t>墨江4丁目</t>
  </si>
  <si>
    <t>長居東1丁目</t>
  </si>
  <si>
    <t>苅田9丁目</t>
  </si>
  <si>
    <t>2･2･481</t>
  </si>
  <si>
    <t>庭井2丁目</t>
  </si>
  <si>
    <t>苅田10丁目</t>
  </si>
  <si>
    <t>上住吉2丁目</t>
  </si>
  <si>
    <t>上住吉1丁目</t>
  </si>
  <si>
    <t>2･2･552</t>
  </si>
  <si>
    <t>我孫子東2丁目</t>
  </si>
  <si>
    <t>千躰2丁目</t>
  </si>
  <si>
    <t>2･2･572</t>
  </si>
  <si>
    <t>浅香1丁目、2丁目</t>
  </si>
  <si>
    <t>浅香1丁目</t>
  </si>
  <si>
    <t>東粉浜1丁目</t>
  </si>
  <si>
    <t>大領2丁目</t>
  </si>
  <si>
    <t>万代東4丁目</t>
  </si>
  <si>
    <t>万代東3丁目</t>
  </si>
  <si>
    <t>住吉1丁目</t>
  </si>
  <si>
    <t>山之内3丁目</t>
  </si>
  <si>
    <t>山之内1丁目</t>
  </si>
  <si>
    <t>苅田3丁目</t>
  </si>
  <si>
    <t>大領3丁目</t>
  </si>
  <si>
    <t>2･2･182</t>
  </si>
  <si>
    <t>平9.3.31
「墨江中公園」から名称変更</t>
  </si>
  <si>
    <t>平9.3.31
「墨江西公園」から名称変更</t>
  </si>
  <si>
    <t>(大和川)
7･5･3</t>
  </si>
  <si>
    <t>(墨江)
2･2･482</t>
  </si>
  <si>
    <t>(庭井町)
2･2･491</t>
  </si>
  <si>
    <t>(上住吉)
2･2･534</t>
  </si>
  <si>
    <t>(万代西)
2･2･183</t>
  </si>
  <si>
    <t>(墨江中)
2･2･187</t>
  </si>
  <si>
    <r>
      <t>*都島区域内
　181,417ｍ</t>
    </r>
    <r>
      <rPr>
        <vertAlign val="superscript"/>
        <sz val="7"/>
        <rFont val="ＭＳ 明朝"/>
        <family val="1"/>
        <charset val="128"/>
      </rPr>
      <t>2</t>
    </r>
    <r>
      <rPr>
        <sz val="7"/>
        <rFont val="ＭＳ 明朝"/>
        <family val="1"/>
        <charset val="128"/>
      </rPr>
      <t xml:space="preserve">
総面積
　237,236ｍ</t>
    </r>
    <r>
      <rPr>
        <vertAlign val="superscript"/>
        <sz val="7"/>
        <rFont val="ＭＳ 明朝"/>
        <family val="1"/>
        <charset val="128"/>
      </rPr>
      <t>2</t>
    </r>
    <rPh sb="1" eb="3">
      <t>ミヤコジマ</t>
    </rPh>
    <rPh sb="3" eb="5">
      <t>クイキ</t>
    </rPh>
    <rPh sb="5" eb="6">
      <t>ナイ</t>
    </rPh>
    <rPh sb="18" eb="21">
      <t>ソウメンセキ</t>
    </rPh>
    <phoneticPr fontId="3"/>
  </si>
  <si>
    <r>
      <t>*福島区域内
　3,869ｍ</t>
    </r>
    <r>
      <rPr>
        <vertAlign val="superscript"/>
        <sz val="7"/>
        <rFont val="ＭＳ 明朝"/>
        <family val="1"/>
        <charset val="128"/>
      </rPr>
      <t>2</t>
    </r>
    <r>
      <rPr>
        <sz val="7"/>
        <rFont val="ＭＳ 明朝"/>
        <family val="1"/>
        <charset val="128"/>
      </rPr>
      <t xml:space="preserve">
総面積
　5,601ｍ</t>
    </r>
    <r>
      <rPr>
        <vertAlign val="superscript"/>
        <sz val="7"/>
        <rFont val="ＭＳ 明朝"/>
        <family val="1"/>
        <charset val="128"/>
      </rPr>
      <t>2</t>
    </r>
    <rPh sb="1" eb="3">
      <t>フクシマ</t>
    </rPh>
    <rPh sb="3" eb="6">
      <t>クイキナイ</t>
    </rPh>
    <rPh sb="16" eb="19">
      <t>ソウメンセキ</t>
    </rPh>
    <phoneticPr fontId="4"/>
  </si>
  <si>
    <t>*城東区域内
　1,030ｍ2
総面積
　2,009ｍ2</t>
    <phoneticPr fontId="2"/>
  </si>
  <si>
    <t>ヵ所</t>
    <phoneticPr fontId="2"/>
  </si>
  <si>
    <t>清水丘</t>
    <rPh sb="0" eb="3">
      <t>しみずがおか</t>
    </rPh>
    <phoneticPr fontId="21" type="Hiragana" alignment="distributed"/>
  </si>
  <si>
    <t>おりおの南</t>
    <rPh sb="0" eb="5">
      <t>　　　　　　みなみ</t>
    </rPh>
    <phoneticPr fontId="21" type="Hiragana" alignment="distributed"/>
  </si>
  <si>
    <t>遠沢</t>
    <rPh sb="0" eb="2">
      <t>おざわ</t>
    </rPh>
    <phoneticPr fontId="21" type="Hiragana" alignment="distributed"/>
  </si>
  <si>
    <t>万代池</t>
    <rPh sb="0" eb="3">
      <t>ばんだいいけ</t>
    </rPh>
    <phoneticPr fontId="21" type="Hiragana" alignment="distributed"/>
  </si>
  <si>
    <t>沢之町</t>
    <rPh sb="0" eb="3">
      <t>さわのちょう</t>
    </rPh>
    <phoneticPr fontId="21" type="Hiragana" alignment="distributed"/>
  </si>
  <si>
    <t>我孫子</t>
    <rPh sb="0" eb="3">
      <t>あびこ</t>
    </rPh>
    <phoneticPr fontId="21" type="Hiragana" alignment="distributed"/>
  </si>
  <si>
    <t>杉本町</t>
    <rPh sb="0" eb="3">
      <t>すぎもとちょう</t>
    </rPh>
    <phoneticPr fontId="21" type="Hiragana" alignment="distributed"/>
  </si>
  <si>
    <t>清水丘ふれあい</t>
    <rPh sb="0" eb="7">
      <t>しみずがおか</t>
    </rPh>
    <phoneticPr fontId="21" type="Hiragana"/>
  </si>
  <si>
    <t>西長居</t>
    <rPh sb="0" eb="3">
      <t>にしながい</t>
    </rPh>
    <phoneticPr fontId="21" type="Hiragana" alignment="distributed"/>
  </si>
  <si>
    <t>浅香町</t>
    <rPh sb="0" eb="3">
      <t>あさかちょう</t>
    </rPh>
    <phoneticPr fontId="21" type="Hiragana" alignment="distributed"/>
  </si>
  <si>
    <t>万代東</t>
    <rPh sb="0" eb="3">
      <t>ばんだいひがし</t>
    </rPh>
    <phoneticPr fontId="21" type="Hiragana" alignment="distributed"/>
  </si>
  <si>
    <t>遠里小野</t>
    <rPh sb="0" eb="4">
      <t>おりおの</t>
    </rPh>
    <phoneticPr fontId="21" type="Hiragana" alignment="distributed"/>
  </si>
  <si>
    <t>山之内</t>
    <rPh sb="0" eb="3">
      <t>やまのうち</t>
    </rPh>
    <phoneticPr fontId="21" type="Hiragana" alignment="distributed"/>
  </si>
  <si>
    <t>神ノ木</t>
    <rPh sb="0" eb="3">
      <t>かみのき</t>
    </rPh>
    <phoneticPr fontId="21" type="Hiragana" alignment="distributed"/>
  </si>
  <si>
    <t>帝塚山小</t>
    <rPh sb="0" eb="4">
      <t>てづかやましょう</t>
    </rPh>
    <phoneticPr fontId="21" type="Hiragana" alignment="distributed"/>
  </si>
  <si>
    <t>東粉浜</t>
    <rPh sb="0" eb="3">
      <t>ひがしこはま</t>
    </rPh>
    <phoneticPr fontId="21" type="Hiragana" alignment="distributed"/>
  </si>
  <si>
    <t>墨江丘</t>
    <rPh sb="0" eb="3">
      <t>すみえがおか</t>
    </rPh>
    <phoneticPr fontId="21" type="Hiragana" alignment="distributed"/>
  </si>
  <si>
    <t>長居東</t>
    <rPh sb="0" eb="3">
      <t>ながいひがし</t>
    </rPh>
    <phoneticPr fontId="21" type="Hiragana" alignment="distributed"/>
  </si>
  <si>
    <t>山之内西</t>
    <rPh sb="0" eb="4">
      <t>やまのうちにし</t>
    </rPh>
    <phoneticPr fontId="21" type="Hiragana" alignment="distributed"/>
  </si>
  <si>
    <t>庭井</t>
    <rPh sb="0" eb="2">
      <t>にわい</t>
    </rPh>
    <phoneticPr fontId="21" type="Hiragana" alignment="distributed"/>
  </si>
  <si>
    <t>苅田１０</t>
    <rPh sb="0" eb="4">
      <t>かりた　　　</t>
    </rPh>
    <phoneticPr fontId="21" type="Hiragana" alignment="distributed"/>
  </si>
  <si>
    <t>*阿倍野区域内
　2,194㎡
総面積
　3,122㎡</t>
    <phoneticPr fontId="2"/>
  </si>
  <si>
    <t>苅田北</t>
    <rPh sb="0" eb="3">
      <t>かりたきた</t>
    </rPh>
    <phoneticPr fontId="21" type="Hiragana" alignment="distributed"/>
  </si>
  <si>
    <t>苅田中</t>
    <rPh sb="0" eb="3">
      <t>かりたなか</t>
    </rPh>
    <phoneticPr fontId="21" type="Hiragana" alignment="distributed"/>
  </si>
  <si>
    <t>苅田南</t>
    <rPh sb="0" eb="3">
      <t>かりたみなみ</t>
    </rPh>
    <phoneticPr fontId="21" type="Hiragana" alignment="distributed"/>
  </si>
  <si>
    <t>上住吉西</t>
    <rPh sb="0" eb="4">
      <t>うえすみよしにし</t>
    </rPh>
    <phoneticPr fontId="21" type="Hiragana" alignment="distributed"/>
  </si>
  <si>
    <t>上住吉東</t>
    <rPh sb="0" eb="4">
      <t>うえすみよしひがし</t>
    </rPh>
    <phoneticPr fontId="21" type="Hiragana" alignment="distributed"/>
  </si>
  <si>
    <t>我孫子東</t>
    <rPh sb="0" eb="4">
      <t>あびこひがし</t>
    </rPh>
    <phoneticPr fontId="21" type="Hiragana" alignment="distributed"/>
  </si>
  <si>
    <t>千躰</t>
    <rPh sb="0" eb="2">
      <t>せんたい</t>
    </rPh>
    <phoneticPr fontId="21" type="Hiragana" alignment="distributed"/>
  </si>
  <si>
    <t>大和川西</t>
    <rPh sb="0" eb="4">
      <t>やまとがわにし</t>
    </rPh>
    <phoneticPr fontId="21" type="Hiragana" alignment="distributed"/>
  </si>
  <si>
    <t>浅香南</t>
    <rPh sb="0" eb="3">
      <t>あさかみなみ</t>
    </rPh>
    <phoneticPr fontId="21" type="Hiragana" alignment="distributed"/>
  </si>
  <si>
    <t>東粉浜１</t>
    <rPh sb="0" eb="4">
      <t>ひがしこはま　　</t>
    </rPh>
    <phoneticPr fontId="21" type="Hiragana" alignment="distributed"/>
  </si>
  <si>
    <t>播磨大領</t>
    <rPh sb="0" eb="4">
      <t>はりまだいりょう</t>
    </rPh>
    <phoneticPr fontId="21" type="Hiragana" alignment="distributed"/>
  </si>
  <si>
    <t>庭井２号</t>
    <rPh sb="0" eb="4">
      <t>にわい　　　ごう</t>
    </rPh>
    <phoneticPr fontId="21" type="Hiragana" alignment="distributed"/>
  </si>
  <si>
    <t>南万領</t>
    <rPh sb="0" eb="3">
      <t>みなみまんりょう</t>
    </rPh>
    <phoneticPr fontId="21" type="Hiragana" alignment="distributed"/>
  </si>
  <si>
    <t>浅香中央</t>
    <rPh sb="0" eb="4">
      <t>あさかちゅうおう</t>
    </rPh>
    <phoneticPr fontId="21" type="Hiragana" alignment="distributed"/>
  </si>
  <si>
    <t>万領中央</t>
    <rPh sb="0" eb="4">
      <t>まんりょうちゅうおう</t>
    </rPh>
    <phoneticPr fontId="21" type="Hiragana" alignment="distributed"/>
  </si>
  <si>
    <t>住吉一二三</t>
    <rPh sb="0" eb="5">
      <t>すみよしひふみ</t>
    </rPh>
    <phoneticPr fontId="21" type="Hiragana" alignment="distributed"/>
  </si>
  <si>
    <t>山之内中央</t>
    <rPh sb="0" eb="5">
      <t>やまのうちちゅうおう</t>
    </rPh>
    <phoneticPr fontId="21" type="Hiragana" alignment="distributed"/>
  </si>
  <si>
    <t>山之内北</t>
    <rPh sb="0" eb="4">
      <t>やまのうちきた</t>
    </rPh>
    <phoneticPr fontId="21" type="Hiragana" alignment="distributed"/>
  </si>
  <si>
    <t>苅田どんぐり</t>
    <rPh sb="0" eb="6">
      <t>かりた</t>
    </rPh>
    <phoneticPr fontId="21" type="Hiragana"/>
  </si>
  <si>
    <t>大領</t>
    <rPh sb="0" eb="2">
      <t>だいりょう</t>
    </rPh>
    <phoneticPr fontId="21" type="Hiragana" alignment="distributed"/>
  </si>
  <si>
    <t>山坂2丁目</t>
  </si>
  <si>
    <t>杭全8丁目</t>
  </si>
  <si>
    <t>今川6丁目</t>
  </si>
  <si>
    <t>5･3･8</t>
  </si>
  <si>
    <t>鷹合2丁目</t>
  </si>
  <si>
    <t>2･2･168</t>
  </si>
  <si>
    <t>駒川2丁目</t>
  </si>
  <si>
    <t>2･2･166</t>
  </si>
  <si>
    <t>鷹合4丁目</t>
  </si>
  <si>
    <t>2･2･169</t>
  </si>
  <si>
    <t>運</t>
  </si>
  <si>
    <t>6･6･1</t>
  </si>
  <si>
    <t>桑津4丁目</t>
  </si>
  <si>
    <t>2･2･164</t>
  </si>
  <si>
    <t>駒川1丁目</t>
  </si>
  <si>
    <t>2･2･165</t>
  </si>
  <si>
    <t>桑津1丁目</t>
  </si>
  <si>
    <t>2･2･162</t>
  </si>
  <si>
    <t>桑津3丁目</t>
  </si>
  <si>
    <t>2･2･163</t>
  </si>
  <si>
    <t>今川4丁目、7丁目</t>
  </si>
  <si>
    <t>中野1丁目、
今川7丁目</t>
  </si>
  <si>
    <t>中野3丁目</t>
  </si>
  <si>
    <t>今林4丁目</t>
  </si>
  <si>
    <t>2･2･160</t>
  </si>
  <si>
    <t>住道矢田1丁目</t>
  </si>
  <si>
    <t>2･2･173</t>
  </si>
  <si>
    <t>公園南矢田4丁目</t>
  </si>
  <si>
    <t>2･2･175</t>
  </si>
  <si>
    <t>住道矢田2丁目</t>
  </si>
  <si>
    <t>2･2･172</t>
  </si>
  <si>
    <t>矢田1丁目</t>
  </si>
  <si>
    <t>2･2･171</t>
  </si>
  <si>
    <t>公園南矢田3丁目</t>
  </si>
  <si>
    <t>2･2･174</t>
  </si>
  <si>
    <t>住道矢田6丁目</t>
  </si>
  <si>
    <t>2･2･170</t>
  </si>
  <si>
    <t>矢田7丁目</t>
  </si>
  <si>
    <t>2･2･448</t>
  </si>
  <si>
    <t>照ヶ丘矢田3丁目</t>
  </si>
  <si>
    <t>今川1丁目</t>
  </si>
  <si>
    <t>杭全4丁目</t>
  </si>
  <si>
    <t>駒川3丁目</t>
  </si>
  <si>
    <t>北田辺1丁目</t>
  </si>
  <si>
    <t>今川4丁目</t>
  </si>
  <si>
    <t>照ヶ丘矢田1丁目</t>
  </si>
  <si>
    <t>矢田3丁目</t>
  </si>
  <si>
    <t>北田辺３丁目</t>
  </si>
  <si>
    <t>矢田4丁目</t>
  </si>
  <si>
    <t>矢田5丁目</t>
  </si>
  <si>
    <t>3･3･19</t>
  </si>
  <si>
    <t>矢田6丁目</t>
  </si>
  <si>
    <t>2･2･556</t>
  </si>
  <si>
    <t>矢田5丁目、6丁目</t>
  </si>
  <si>
    <t>東田辺1丁目</t>
  </si>
  <si>
    <t>2･2･599</t>
  </si>
  <si>
    <t>公園南矢田2丁目</t>
  </si>
  <si>
    <t>(矢田西2)
2･2･585</t>
  </si>
  <si>
    <t>北田辺4丁目</t>
  </si>
  <si>
    <t>田辺6丁目</t>
  </si>
  <si>
    <t>(駒川西)
2･2･607</t>
  </si>
  <si>
    <t>(東田辺1)
2･2･610</t>
  </si>
  <si>
    <t>東田辺3丁目</t>
  </si>
  <si>
    <t>針中野1丁目</t>
  </si>
  <si>
    <t>針中野4丁目</t>
  </si>
  <si>
    <t>(百済)
5･5･9</t>
  </si>
  <si>
    <t>(長池)
5･4･11</t>
  </si>
  <si>
    <t>(昭43.5.30)
昭46.3.1</t>
  </si>
  <si>
    <t>(西平野)
2･2･161</t>
  </si>
  <si>
    <t>(住道)
2･2･467</t>
  </si>
  <si>
    <t>(白鷺西)
2･2･466</t>
  </si>
  <si>
    <t>(育和東)
2･2･480</t>
  </si>
  <si>
    <t>(駒川南)
2･2･490</t>
  </si>
  <si>
    <t>(矢田富田)
2･2･504</t>
  </si>
  <si>
    <t>(矢田部南)
2･2･525</t>
  </si>
  <si>
    <t>山坂</t>
    <rPh sb="0" eb="2">
      <t>やまさか</t>
    </rPh>
    <phoneticPr fontId="21" type="Hiragana" alignment="distributed"/>
  </si>
  <si>
    <t>わかば</t>
    <phoneticPr fontId="21" type="Hiragana" alignment="distributed"/>
  </si>
  <si>
    <t>つくし</t>
    <phoneticPr fontId="21" type="Hiragana" alignment="distributed"/>
  </si>
  <si>
    <t>育和</t>
    <rPh sb="0" eb="2">
      <t>いくわ</t>
    </rPh>
    <phoneticPr fontId="21" type="Hiragana" alignment="distributed"/>
  </si>
  <si>
    <t>平野白鷺</t>
    <rPh sb="0" eb="4">
      <t>ひらのしらさぎ</t>
    </rPh>
    <phoneticPr fontId="21" type="Hiragana" alignment="distributed"/>
  </si>
  <si>
    <t>酒君塚</t>
    <rPh sb="0" eb="3">
      <t>さかきみづか</t>
    </rPh>
    <phoneticPr fontId="21" type="Hiragana" alignment="distributed"/>
  </si>
  <si>
    <t>駒川</t>
    <rPh sb="0" eb="2">
      <t>こまがわ</t>
    </rPh>
    <phoneticPr fontId="21" type="Hiragana" alignment="distributed"/>
  </si>
  <si>
    <t>鷹合</t>
    <rPh sb="0" eb="2">
      <t>たかあい</t>
    </rPh>
    <phoneticPr fontId="21" type="Hiragana" alignment="distributed"/>
  </si>
  <si>
    <t>長居</t>
    <rPh sb="0" eb="2">
      <t>ながい</t>
    </rPh>
    <phoneticPr fontId="21" type="Hiragana" alignment="distributed"/>
  </si>
  <si>
    <t>桑津東</t>
    <rPh sb="0" eb="3">
      <t>くわづひがし</t>
    </rPh>
    <phoneticPr fontId="21" type="Hiragana" alignment="distributed"/>
  </si>
  <si>
    <t>駒川北</t>
    <rPh sb="0" eb="3">
      <t>こまがわきた</t>
    </rPh>
    <phoneticPr fontId="21" type="Hiragana" alignment="distributed"/>
  </si>
  <si>
    <t>桑津北</t>
    <rPh sb="0" eb="3">
      <t>くわづきた</t>
    </rPh>
    <phoneticPr fontId="21" type="Hiragana" alignment="distributed"/>
  </si>
  <si>
    <t>桑津</t>
    <rPh sb="0" eb="2">
      <t>くわづ</t>
    </rPh>
    <phoneticPr fontId="21" type="Hiragana" alignment="distributed"/>
  </si>
  <si>
    <t>今川</t>
    <rPh sb="0" eb="2">
      <t>いまがわ</t>
    </rPh>
    <phoneticPr fontId="21" type="Hiragana" alignment="distributed"/>
  </si>
  <si>
    <t>中野町</t>
    <rPh sb="0" eb="3">
      <t>なかのちょう</t>
    </rPh>
    <phoneticPr fontId="21" type="Hiragana" alignment="distributed"/>
  </si>
  <si>
    <t>南百済</t>
    <rPh sb="0" eb="3">
      <t>みなみくだら</t>
    </rPh>
    <phoneticPr fontId="21" type="Hiragana" alignment="distributed"/>
  </si>
  <si>
    <t>今林</t>
    <rPh sb="0" eb="2">
      <t>いまばやし</t>
    </rPh>
    <phoneticPr fontId="21" type="Hiragana" alignment="distributed"/>
  </si>
  <si>
    <t>矢田</t>
    <rPh sb="0" eb="2">
      <t>やた</t>
    </rPh>
    <phoneticPr fontId="21" type="Hiragana" alignment="distributed"/>
  </si>
  <si>
    <t>枯木町</t>
    <rPh sb="0" eb="3">
      <t>かれきちょう</t>
    </rPh>
    <phoneticPr fontId="21" type="Hiragana" alignment="distributed"/>
  </si>
  <si>
    <t>矢田東</t>
    <rPh sb="0" eb="3">
      <t>やたひがし</t>
    </rPh>
    <phoneticPr fontId="21" type="Hiragana" alignment="distributed"/>
  </si>
  <si>
    <t>矢田部</t>
    <rPh sb="0" eb="3">
      <t>やたべ</t>
    </rPh>
    <phoneticPr fontId="21" type="Hiragana" alignment="distributed"/>
  </si>
  <si>
    <t>矢田西</t>
    <rPh sb="0" eb="3">
      <t>やたにし</t>
    </rPh>
    <phoneticPr fontId="21" type="Hiragana" alignment="distributed"/>
  </si>
  <si>
    <t>矢田河原田</t>
    <rPh sb="0" eb="5">
      <t>やたかわはらだ</t>
    </rPh>
    <phoneticPr fontId="21" type="Hiragana" alignment="distributed"/>
  </si>
  <si>
    <t>枯木南</t>
    <rPh sb="0" eb="3">
      <t>かれきみなみ</t>
    </rPh>
    <phoneticPr fontId="21" type="Hiragana" alignment="distributed"/>
  </si>
  <si>
    <t>矢田住道</t>
    <rPh sb="0" eb="4">
      <t>やたすんじ</t>
    </rPh>
    <phoneticPr fontId="21" type="Hiragana" alignment="distributed"/>
  </si>
  <si>
    <t>うるし堤</t>
    <rPh sb="0" eb="4">
      <t>　　　　　　つつみ</t>
    </rPh>
    <phoneticPr fontId="21" type="Hiragana" alignment="distributed"/>
  </si>
  <si>
    <t>杭全西</t>
    <rPh sb="0" eb="3">
      <t>くまたにし</t>
    </rPh>
    <phoneticPr fontId="21" type="Hiragana" alignment="distributed"/>
  </si>
  <si>
    <t>田辺</t>
    <rPh sb="0" eb="2">
      <t>たなべ</t>
    </rPh>
    <phoneticPr fontId="21" type="Hiragana" alignment="distributed"/>
  </si>
  <si>
    <t>北田辺</t>
    <rPh sb="0" eb="3">
      <t>きたたなべ</t>
    </rPh>
    <phoneticPr fontId="21" type="Hiragana" alignment="distributed"/>
  </si>
  <si>
    <t>照ヶ丘矢田</t>
    <rPh sb="0" eb="5">
      <t>てるがおかやた</t>
    </rPh>
    <phoneticPr fontId="21" type="Hiragana" alignment="distributed"/>
  </si>
  <si>
    <t>矢田中</t>
    <rPh sb="0" eb="3">
      <t>やたなか</t>
    </rPh>
    <phoneticPr fontId="21" type="Hiragana" alignment="distributed"/>
  </si>
  <si>
    <t>北田辺中</t>
    <rPh sb="0" eb="4">
      <t>きたたなべなか</t>
    </rPh>
    <phoneticPr fontId="21" type="Hiragana" alignment="distributed"/>
  </si>
  <si>
    <t>今川緑道</t>
    <rPh sb="0" eb="4">
      <t>いまがわりょくどう</t>
    </rPh>
    <phoneticPr fontId="21" type="Hiragana" alignment="distributed"/>
  </si>
  <si>
    <t>矢田中中央</t>
    <rPh sb="0" eb="5">
      <t>やたなかちゅうおう</t>
    </rPh>
    <phoneticPr fontId="21" type="Hiragana" alignment="distributed"/>
  </si>
  <si>
    <t>矢田教育の森</t>
    <rPh sb="0" eb="6">
      <t>やたきょういく　もり</t>
    </rPh>
    <phoneticPr fontId="21" type="Hiragana" alignment="distributed"/>
  </si>
  <si>
    <t>矢田６</t>
    <rPh sb="0" eb="3">
      <t>やた　</t>
    </rPh>
    <phoneticPr fontId="21" type="Hiragana" alignment="distributed"/>
  </si>
  <si>
    <t>大和川東</t>
    <rPh sb="0" eb="4">
      <t>やまとがわひがし</t>
    </rPh>
    <phoneticPr fontId="21" type="Hiragana" alignment="distributed"/>
  </si>
  <si>
    <t>東田辺</t>
    <rPh sb="0" eb="3">
      <t>ひがしたなべ</t>
    </rPh>
    <phoneticPr fontId="21" type="Hiragana" alignment="distributed"/>
  </si>
  <si>
    <t>公園南小</t>
    <rPh sb="0" eb="4">
      <t>こうえんみなみしょう</t>
    </rPh>
    <phoneticPr fontId="21" type="Hiragana" alignment="distributed"/>
  </si>
  <si>
    <t>北田辺４</t>
    <rPh sb="0" eb="4">
      <t>きたたなべ　</t>
    </rPh>
    <phoneticPr fontId="21" type="Hiragana" alignment="distributed"/>
  </si>
  <si>
    <t>湯里5丁目</t>
    <phoneticPr fontId="2"/>
  </si>
  <si>
    <t>田辺中</t>
    <rPh sb="0" eb="3">
      <t>たなべなか</t>
    </rPh>
    <phoneticPr fontId="21" type="Hiragana" alignment="distributed"/>
  </si>
  <si>
    <t>東田辺さくら</t>
    <rPh sb="0" eb="6">
      <t>ひがしたなべ</t>
    </rPh>
    <phoneticPr fontId="21" type="Hiragana"/>
  </si>
  <si>
    <t>東田辺中央</t>
    <rPh sb="0" eb="5">
      <t>ひがしたなべちゅうおう</t>
    </rPh>
    <phoneticPr fontId="21" type="Hiragana" alignment="distributed"/>
  </si>
  <si>
    <t>針中野わくわく</t>
    <rPh sb="0" eb="7">
      <t>はりなかの</t>
    </rPh>
    <phoneticPr fontId="21" type="Hiragana"/>
  </si>
  <si>
    <t>大和川南</t>
    <rPh sb="0" eb="4">
      <t>やまとがわみなみ</t>
    </rPh>
    <phoneticPr fontId="21" type="Hiragana" alignment="distributed"/>
  </si>
  <si>
    <t>住道南</t>
    <rPh sb="0" eb="3">
      <t>すんじみなみ</t>
    </rPh>
    <phoneticPr fontId="21" type="Hiragana" alignment="distributed"/>
  </si>
  <si>
    <t>針中野東</t>
    <rPh sb="0" eb="4">
      <t>はりなかのひがし</t>
    </rPh>
    <phoneticPr fontId="21" type="Hiragana" alignment="distributed"/>
  </si>
  <si>
    <t>平野東2丁目</t>
  </si>
  <si>
    <t>3･3･18</t>
  </si>
  <si>
    <t>平野市町1丁目</t>
  </si>
  <si>
    <t>2･2･151</t>
  </si>
  <si>
    <t>長吉出戸5丁目</t>
  </si>
  <si>
    <t>2･2･154</t>
  </si>
  <si>
    <t>5･3･7</t>
  </si>
  <si>
    <t>加美東1丁目</t>
  </si>
  <si>
    <t>2･2･147</t>
  </si>
  <si>
    <t>加美南1丁目</t>
  </si>
  <si>
    <t>3･3･17</t>
  </si>
  <si>
    <t>喜連1丁目</t>
  </si>
  <si>
    <t>長吉六反1丁目</t>
  </si>
  <si>
    <t>2･2･153</t>
  </si>
  <si>
    <t>瓜破6丁目</t>
  </si>
  <si>
    <t>2･2･156</t>
  </si>
  <si>
    <t>加美北8丁目</t>
  </si>
  <si>
    <t>2･2･146</t>
  </si>
  <si>
    <t>平野北1丁目</t>
  </si>
  <si>
    <t>2･2･150</t>
  </si>
  <si>
    <t>加美北6丁目</t>
  </si>
  <si>
    <t>2･2･148</t>
  </si>
  <si>
    <t>喜連東2丁目</t>
  </si>
  <si>
    <t>加美北4丁目、5丁目</t>
  </si>
  <si>
    <t>(加美末次)
3･3･16</t>
  </si>
  <si>
    <t>瓜破東3丁目</t>
  </si>
  <si>
    <t>(瓜破東)
2･2･157</t>
  </si>
  <si>
    <t>瓜破西1丁目</t>
  </si>
  <si>
    <t>(瓜破西)
2･2･410</t>
  </si>
  <si>
    <t>平野西3丁目</t>
  </si>
  <si>
    <t>喜連西3丁目</t>
  </si>
  <si>
    <t>2･2･411</t>
  </si>
  <si>
    <t>瓜破南2丁目</t>
  </si>
  <si>
    <t>2･2･447</t>
  </si>
  <si>
    <t>長吉六反4丁目</t>
  </si>
  <si>
    <t>2･2･409</t>
  </si>
  <si>
    <t>加美正覚寺3丁目</t>
  </si>
  <si>
    <t>(正覚寺東)
2･2･443</t>
  </si>
  <si>
    <t>平野南1丁目</t>
  </si>
  <si>
    <t>2･2･152</t>
  </si>
  <si>
    <t>喜連6丁目</t>
  </si>
  <si>
    <t>2･2･445</t>
  </si>
  <si>
    <t>瓜破西2丁目</t>
  </si>
  <si>
    <t>加美西2丁目</t>
  </si>
  <si>
    <t>2･2･444</t>
  </si>
  <si>
    <t>平野南3丁目</t>
  </si>
  <si>
    <t>加美北5丁目</t>
  </si>
  <si>
    <t>2･2･478</t>
  </si>
  <si>
    <t>喜連東3丁目</t>
  </si>
  <si>
    <t>2･2･489</t>
  </si>
  <si>
    <t>加美西1丁目</t>
  </si>
  <si>
    <t>長吉六反3丁目</t>
  </si>
  <si>
    <t>加美東5丁目</t>
  </si>
  <si>
    <t>平野市町3丁目</t>
  </si>
  <si>
    <t>背戸口5丁目</t>
  </si>
  <si>
    <t>2･2･543</t>
  </si>
  <si>
    <t>西脇2丁目</t>
  </si>
  <si>
    <t>2･2･542</t>
  </si>
  <si>
    <t>加美東2丁目</t>
  </si>
  <si>
    <t>瓜破東2丁目</t>
  </si>
  <si>
    <t>長吉長原1丁目</t>
  </si>
  <si>
    <t>2･2･562</t>
  </si>
  <si>
    <t>平野宮町1丁目</t>
  </si>
  <si>
    <t>瓜破東6丁目</t>
  </si>
  <si>
    <t>長吉川辺2丁目</t>
  </si>
  <si>
    <t>(長吉瓜破7号)
2･2･566</t>
  </si>
  <si>
    <t>(長吉南)
2･2･544</t>
  </si>
  <si>
    <t>長吉川辺4丁目</t>
  </si>
  <si>
    <t>長吉長原2丁目</t>
  </si>
  <si>
    <t>(長吉瓜破4号)
2･2･563</t>
  </si>
  <si>
    <t>喜連西5丁目</t>
  </si>
  <si>
    <t>長吉川辺3丁目</t>
  </si>
  <si>
    <t>(長吉瓜破11号)
2･2･570</t>
  </si>
  <si>
    <t>長吉長原4丁目</t>
  </si>
  <si>
    <t>(長吉瓜破5号)
2･2･564</t>
  </si>
  <si>
    <t>加美正覚寺4丁目</t>
  </si>
  <si>
    <t>(加美西北)
2･2･606</t>
  </si>
  <si>
    <t>長吉長原西2丁目</t>
  </si>
  <si>
    <t>(長吉瓜破2号)
2･2･561</t>
  </si>
  <si>
    <t>長吉長原東2丁目</t>
  </si>
  <si>
    <t>(長吉長原東)
3･3･68</t>
  </si>
  <si>
    <t>長吉長原西3丁目</t>
  </si>
  <si>
    <t>(長吉瓜破6号)
2･2･565</t>
  </si>
  <si>
    <t>(長吉瓜破12号)
2･2･571</t>
  </si>
  <si>
    <t>平野宮町1丁目、2丁目</t>
  </si>
  <si>
    <t>(喜連)
2･2･158</t>
  </si>
  <si>
    <t>平6.3.31
「喜連公園」から名称変更</t>
  </si>
  <si>
    <t>昭57.3.31
「瓜破西内沼公園」から名称変更</t>
  </si>
  <si>
    <t>(流町)
2･2･159</t>
  </si>
  <si>
    <t>平6.3.31
「喜連北西公園」から名称変更</t>
  </si>
  <si>
    <t>(平野東)
2･2･479</t>
  </si>
  <si>
    <t>(長吉六反)
2･2･446</t>
  </si>
  <si>
    <t>(平野市町)
2･2･523</t>
  </si>
  <si>
    <t>(瓜破北)
2･2･524</t>
  </si>
  <si>
    <t>平野</t>
    <rPh sb="0" eb="2">
      <t>ひらの</t>
    </rPh>
    <phoneticPr fontId="21" type="Hiragana" alignment="distributed"/>
  </si>
  <si>
    <t>たちばな</t>
    <phoneticPr fontId="21" type="Hiragana" alignment="distributed"/>
  </si>
  <si>
    <t>なみはや</t>
    <phoneticPr fontId="21" type="Hiragana" alignment="distributed"/>
  </si>
  <si>
    <t>坂上</t>
    <rPh sb="0" eb="2">
      <t>さかのうえ</t>
    </rPh>
    <phoneticPr fontId="21" type="Hiragana" alignment="distributed"/>
  </si>
  <si>
    <t>長吉</t>
    <rPh sb="0" eb="2">
      <t>ながよし</t>
    </rPh>
    <phoneticPr fontId="21" type="Hiragana" alignment="distributed"/>
  </si>
  <si>
    <t>杭全</t>
    <rPh sb="0" eb="2">
      <t>くまた</t>
    </rPh>
    <phoneticPr fontId="21" type="Hiragana" alignment="distributed"/>
  </si>
  <si>
    <t>加美神明</t>
    <rPh sb="0" eb="4">
      <t>かみしんめい</t>
    </rPh>
    <phoneticPr fontId="21" type="Hiragana" alignment="distributed"/>
  </si>
  <si>
    <t>鞍作</t>
    <rPh sb="0" eb="2">
      <t>くらつくり</t>
    </rPh>
    <phoneticPr fontId="21" type="Hiragana" alignment="distributed"/>
  </si>
  <si>
    <t>喜連北第一</t>
    <rPh sb="0" eb="5">
      <t>きれきただいいち</t>
    </rPh>
    <phoneticPr fontId="21" type="Hiragana" alignment="distributed"/>
  </si>
  <si>
    <t>六反赤坂</t>
    <rPh sb="0" eb="4">
      <t>ろくたんあかさか</t>
    </rPh>
    <phoneticPr fontId="21" type="Hiragana" alignment="distributed"/>
  </si>
  <si>
    <t>瓜破駒ヶ池</t>
    <rPh sb="0" eb="5">
      <t>うりわりこまがいけ</t>
    </rPh>
    <phoneticPr fontId="21" type="Hiragana" alignment="distributed"/>
  </si>
  <si>
    <t>加美長沢</t>
    <rPh sb="0" eb="4">
      <t>かみながさわ</t>
    </rPh>
    <phoneticPr fontId="21" type="Hiragana" alignment="distributed"/>
  </si>
  <si>
    <t>平野北</t>
    <rPh sb="0" eb="3">
      <t>ひらのきた</t>
    </rPh>
    <phoneticPr fontId="21" type="Hiragana" alignment="distributed"/>
  </si>
  <si>
    <t>加美柿花</t>
    <rPh sb="0" eb="4">
      <t>かみかきばな</t>
    </rPh>
    <phoneticPr fontId="21" type="Hiragana" alignment="distributed"/>
  </si>
  <si>
    <t>喜連八坂</t>
    <rPh sb="0" eb="4">
      <t>きれやさか</t>
    </rPh>
    <phoneticPr fontId="21" type="Hiragana" alignment="distributed"/>
  </si>
  <si>
    <t>加美北</t>
    <rPh sb="0" eb="3">
      <t>かみきた</t>
    </rPh>
    <phoneticPr fontId="21" type="Hiragana" alignment="distributed"/>
  </si>
  <si>
    <t>瓜破第一</t>
    <rPh sb="0" eb="4">
      <t>うりわりだいいち</t>
    </rPh>
    <phoneticPr fontId="21" type="Hiragana" alignment="distributed"/>
  </si>
  <si>
    <t>瓜破西北</t>
    <rPh sb="0" eb="4">
      <t>うりわりにしきた</t>
    </rPh>
    <phoneticPr fontId="21" type="Hiragana" alignment="distributed"/>
  </si>
  <si>
    <t>平野西</t>
    <rPh sb="0" eb="3">
      <t>ひらのにし</t>
    </rPh>
    <phoneticPr fontId="21" type="Hiragana" alignment="distributed"/>
  </si>
  <si>
    <t>喜連西</t>
    <rPh sb="0" eb="3">
      <t>きれにし</t>
    </rPh>
    <phoneticPr fontId="21" type="Hiragana" alignment="distributed"/>
  </si>
  <si>
    <t>瓜破南</t>
    <rPh sb="0" eb="3">
      <t>うりわりみなみ</t>
    </rPh>
    <phoneticPr fontId="21" type="Hiragana" alignment="distributed"/>
  </si>
  <si>
    <t>六反東</t>
    <rPh sb="0" eb="3">
      <t>ろくたんひがし</t>
    </rPh>
    <phoneticPr fontId="21" type="Hiragana" alignment="distributed"/>
  </si>
  <si>
    <t>加美正覚寺</t>
    <rPh sb="0" eb="5">
      <t>かみしょうかくじ</t>
    </rPh>
    <phoneticPr fontId="21" type="Hiragana" alignment="distributed"/>
  </si>
  <si>
    <t>平野野堂</t>
    <rPh sb="0" eb="4">
      <t>ひらののどう</t>
    </rPh>
    <phoneticPr fontId="21" type="Hiragana" alignment="distributed"/>
  </si>
  <si>
    <t>喜連中</t>
    <rPh sb="0" eb="3">
      <t>きれなか</t>
    </rPh>
    <phoneticPr fontId="21" type="Hiragana" alignment="distributed"/>
  </si>
  <si>
    <t>瓜破西ヶ池</t>
    <rPh sb="0" eb="5">
      <t>うりわりにしがいけ</t>
    </rPh>
    <phoneticPr fontId="21" type="Hiragana" alignment="distributed"/>
  </si>
  <si>
    <t>加美西</t>
    <rPh sb="0" eb="3">
      <t>かみにし</t>
    </rPh>
    <phoneticPr fontId="21" type="Hiragana" alignment="distributed"/>
  </si>
  <si>
    <t>平野南</t>
    <rPh sb="0" eb="3">
      <t>ひらのみなみ</t>
    </rPh>
    <phoneticPr fontId="21" type="Hiragana" alignment="distributed"/>
  </si>
  <si>
    <t>加美長沢西</t>
    <rPh sb="0" eb="5">
      <t>かみながさわにし</t>
    </rPh>
    <phoneticPr fontId="21" type="Hiragana" alignment="distributed"/>
  </si>
  <si>
    <t>喜連東</t>
    <rPh sb="0" eb="3">
      <t>きれひがし</t>
    </rPh>
    <phoneticPr fontId="21" type="Hiragana" alignment="distributed"/>
  </si>
  <si>
    <t>六反南</t>
    <rPh sb="0" eb="3">
      <t>ろくたんみなみ</t>
    </rPh>
    <phoneticPr fontId="21" type="Hiragana" alignment="distributed"/>
  </si>
  <si>
    <t>加美東</t>
    <rPh sb="0" eb="3">
      <t>かみひがし</t>
    </rPh>
    <phoneticPr fontId="21" type="Hiragana" alignment="distributed"/>
  </si>
  <si>
    <t>京町</t>
    <rPh sb="0" eb="2">
      <t>きょうまち</t>
    </rPh>
    <phoneticPr fontId="21" type="Hiragana" alignment="distributed"/>
  </si>
  <si>
    <t>背戸口</t>
    <rPh sb="0" eb="3">
      <t>せとぐち</t>
    </rPh>
    <phoneticPr fontId="21" type="Hiragana" alignment="distributed"/>
  </si>
  <si>
    <t>西脇</t>
    <rPh sb="0" eb="2">
      <t>にしわき</t>
    </rPh>
    <phoneticPr fontId="21" type="Hiragana" alignment="distributed"/>
  </si>
  <si>
    <t>加美東北</t>
    <rPh sb="0" eb="4">
      <t>かみひがしきた</t>
    </rPh>
    <phoneticPr fontId="21" type="Hiragana" alignment="distributed"/>
  </si>
  <si>
    <t>瓜破東北</t>
    <rPh sb="0" eb="4">
      <t>うりわりひがしきた</t>
    </rPh>
    <phoneticPr fontId="21" type="Hiragana" alignment="distributed"/>
  </si>
  <si>
    <t>長吉瓜破３号</t>
    <rPh sb="0" eb="6">
      <t>ながよしうりわり 　ごう</t>
    </rPh>
    <phoneticPr fontId="21" type="Hiragana"/>
  </si>
  <si>
    <t>元六</t>
    <rPh sb="0" eb="2">
      <t>もとろく</t>
    </rPh>
    <phoneticPr fontId="21" type="Hiragana" alignment="distributed"/>
  </si>
  <si>
    <t>瓜破下池</t>
    <rPh sb="0" eb="4">
      <t>うりわりしもいけ</t>
    </rPh>
    <phoneticPr fontId="21" type="Hiragana" alignment="distributed"/>
  </si>
  <si>
    <t>川辺北</t>
    <rPh sb="0" eb="3">
      <t>かわなべきた</t>
    </rPh>
    <phoneticPr fontId="21" type="Hiragana" alignment="distributed"/>
  </si>
  <si>
    <t>六反西</t>
    <rPh sb="0" eb="3">
      <t>ろくたんにし</t>
    </rPh>
    <phoneticPr fontId="21" type="Hiragana" alignment="distributed"/>
  </si>
  <si>
    <t>川辺南</t>
    <rPh sb="0" eb="3">
      <t>かわなべみなみ</t>
    </rPh>
    <phoneticPr fontId="21" type="Hiragana" alignment="distributed"/>
  </si>
  <si>
    <t>喜連北第二</t>
    <rPh sb="0" eb="5">
      <t>きれきただいに</t>
    </rPh>
    <phoneticPr fontId="21" type="Hiragana" alignment="distributed"/>
  </si>
  <si>
    <t>川辺東</t>
    <rPh sb="0" eb="3">
      <t>かわなべひがし</t>
    </rPh>
    <phoneticPr fontId="21" type="Hiragana" alignment="distributed"/>
  </si>
  <si>
    <t>出戸池</t>
    <rPh sb="0" eb="3">
      <t>でといけ</t>
    </rPh>
    <phoneticPr fontId="21" type="Hiragana" alignment="distributed"/>
  </si>
  <si>
    <t>長原</t>
    <rPh sb="0" eb="2">
      <t>ながはら</t>
    </rPh>
    <phoneticPr fontId="21" type="Hiragana" alignment="distributed"/>
  </si>
  <si>
    <t>正覚寺中</t>
    <rPh sb="0" eb="4">
      <t>しょうかくじなか</t>
    </rPh>
    <phoneticPr fontId="21" type="Hiragana" alignment="distributed"/>
  </si>
  <si>
    <t>瓜破東中</t>
    <rPh sb="0" eb="4">
      <t>うりわりひがしなか</t>
    </rPh>
    <phoneticPr fontId="21" type="Hiragana" alignment="distributed"/>
  </si>
  <si>
    <t>長原西</t>
    <rPh sb="0" eb="3">
      <t>ながはらにし</t>
    </rPh>
    <phoneticPr fontId="21" type="Hiragana" alignment="distributed"/>
  </si>
  <si>
    <t>長吉東部中央</t>
    <rPh sb="0" eb="6">
      <t>ながよしとうぶちゅうおう</t>
    </rPh>
    <phoneticPr fontId="21" type="Hiragana" alignment="distributed"/>
  </si>
  <si>
    <t>川辺中</t>
    <rPh sb="0" eb="3">
      <t>かわなべなか</t>
    </rPh>
    <phoneticPr fontId="21" type="Hiragana" alignment="distributed"/>
  </si>
  <si>
    <t>長吉東部南</t>
    <rPh sb="0" eb="5">
      <t>ながよしとうぶみなみ</t>
    </rPh>
    <phoneticPr fontId="21" type="Hiragana" alignment="distributed"/>
  </si>
  <si>
    <t>(正覚寺)
2･2･149</t>
  </si>
  <si>
    <t>長吉出戸1丁目</t>
  </si>
  <si>
    <t>3･3･50</t>
  </si>
  <si>
    <t>瓜破5丁目</t>
  </si>
  <si>
    <t>(瓜破5)
2･2･155</t>
  </si>
  <si>
    <t>瓜破東8丁目</t>
  </si>
  <si>
    <t>(長吉瓜破8号)
2･2･567</t>
  </si>
  <si>
    <t>(長吉瓜破9号)
2･2･568</t>
  </si>
  <si>
    <t>喜連西2丁目</t>
  </si>
  <si>
    <t>(喜連西2)
3･3･72</t>
  </si>
  <si>
    <t>長吉出戸8丁目</t>
  </si>
  <si>
    <t>(長吉東部2号)
2･2･614</t>
  </si>
  <si>
    <t>瓜破南1丁目</t>
  </si>
  <si>
    <t>長吉長原西4丁目</t>
  </si>
  <si>
    <t>喜連5丁目</t>
  </si>
  <si>
    <t>(長吉東部1号)
3・3・71</t>
  </si>
  <si>
    <t>長吉出戸7丁目</t>
  </si>
  <si>
    <t>(長吉東部3号)
2・2・615</t>
  </si>
  <si>
    <t>加美正北ふれあい</t>
    <rPh sb="0" eb="8">
      <t>かみしょうきた</t>
    </rPh>
    <phoneticPr fontId="21" type="Hiragana"/>
  </si>
  <si>
    <t>長吉出戸</t>
    <rPh sb="0" eb="4">
      <t>ながよしでと</t>
    </rPh>
    <phoneticPr fontId="21" type="Hiragana" alignment="distributed"/>
  </si>
  <si>
    <t>瓜破北西</t>
    <rPh sb="0" eb="4">
      <t>うりわりきたにし</t>
    </rPh>
    <phoneticPr fontId="21" type="Hiragana" alignment="distributed"/>
  </si>
  <si>
    <t>瓜破新池緑地北</t>
    <rPh sb="0" eb="7">
      <t>うりわりしんいけりょくちきた</t>
    </rPh>
    <phoneticPr fontId="21" type="Hiragana" alignment="distributed"/>
  </si>
  <si>
    <t>瓜破新池緑地南</t>
    <rPh sb="0" eb="7">
      <t>うりわりしんいけりょくちみなみ</t>
    </rPh>
    <phoneticPr fontId="24" type="Hiragana"/>
  </si>
  <si>
    <t>瓜破新池緑地</t>
    <rPh sb="0" eb="6">
      <t>うりわりしんいけりょくち</t>
    </rPh>
    <phoneticPr fontId="21" type="Hiragana" alignment="distributed"/>
  </si>
  <si>
    <t>(浮田町)
2･2･345</t>
    <rPh sb="1" eb="4">
      <t>ウキタチョウ</t>
    </rPh>
    <phoneticPr fontId="3"/>
  </si>
  <si>
    <t>(西大淀)
2･2･362</t>
    <rPh sb="1" eb="2">
      <t>ニシ</t>
    </rPh>
    <rPh sb="2" eb="4">
      <t>オオヨド</t>
    </rPh>
    <phoneticPr fontId="3"/>
  </si>
  <si>
    <t>(中之島)
7･5･1</t>
    <rPh sb="1" eb="4">
      <t>ナカノシマ</t>
    </rPh>
    <phoneticPr fontId="3"/>
  </si>
  <si>
    <t>(中之島)
7･5･1</t>
    <rPh sb="1" eb="4">
      <t>ナカノシマ</t>
    </rPh>
    <phoneticPr fontId="4"/>
  </si>
  <si>
    <t>(中津中)
2･2･588</t>
    <rPh sb="1" eb="3">
      <t>ナカツ</t>
    </rPh>
    <rPh sb="3" eb="4">
      <t>ナカ</t>
    </rPh>
    <phoneticPr fontId="4"/>
  </si>
  <si>
    <t>(春日出上)
2･2･312</t>
  </si>
  <si>
    <t>(北安治川)
2･2･483</t>
  </si>
  <si>
    <t>(高見南)
2･2･558</t>
  </si>
  <si>
    <t>岸里東1丁目</t>
  </si>
  <si>
    <t>2･2･218</t>
  </si>
  <si>
    <t>潮路1丁目</t>
  </si>
  <si>
    <t>2･2･225</t>
  </si>
  <si>
    <t>天神ノ森1丁目</t>
  </si>
  <si>
    <t>2･2･217</t>
  </si>
  <si>
    <t>玉出西1丁目</t>
  </si>
  <si>
    <t>2･2･223</t>
  </si>
  <si>
    <t>萩之茶屋3丁目</t>
  </si>
  <si>
    <t>2･2･215</t>
  </si>
  <si>
    <t>岸里3丁目</t>
  </si>
  <si>
    <t>2･2･220</t>
  </si>
  <si>
    <t>長橋2丁目</t>
  </si>
  <si>
    <t>2･2･231</t>
  </si>
  <si>
    <t>萩之茶屋2丁目</t>
  </si>
  <si>
    <t>2･2･214</t>
  </si>
  <si>
    <t>鶴見橋3丁目</t>
  </si>
  <si>
    <t>2･2･236</t>
  </si>
  <si>
    <t>千本南1丁目</t>
  </si>
  <si>
    <t>2･2･224</t>
  </si>
  <si>
    <t>玉出中2丁目</t>
  </si>
  <si>
    <t>2･2･222</t>
  </si>
  <si>
    <t>出城1丁目</t>
  </si>
  <si>
    <t>2･2･232</t>
  </si>
  <si>
    <t>聖天下1丁目</t>
  </si>
  <si>
    <t>2･2･216</t>
  </si>
  <si>
    <t>岸里2丁目</t>
  </si>
  <si>
    <t>2･2･219</t>
  </si>
  <si>
    <t>玉出中1丁目</t>
  </si>
  <si>
    <t>2･2･221</t>
  </si>
  <si>
    <t>花園北1丁目</t>
  </si>
  <si>
    <t>2･2･230</t>
  </si>
  <si>
    <t>北津守1丁目</t>
  </si>
  <si>
    <t>2･2･452</t>
  </si>
  <si>
    <t>南開1丁目</t>
  </si>
  <si>
    <t>2･2･234</t>
  </si>
  <si>
    <t>中開3丁目</t>
  </si>
  <si>
    <t>2･2･233</t>
  </si>
  <si>
    <t>松3丁目</t>
  </si>
  <si>
    <t>2･2･228</t>
  </si>
  <si>
    <t>萩之茶屋1丁目</t>
  </si>
  <si>
    <t>松1丁目</t>
  </si>
  <si>
    <t>2･2･227</t>
  </si>
  <si>
    <t>北津守2丁目</t>
  </si>
  <si>
    <t>2･2･235</t>
  </si>
  <si>
    <t>津守2丁目</t>
  </si>
  <si>
    <t>2･2･237</t>
  </si>
  <si>
    <t>千本北1丁目</t>
  </si>
  <si>
    <t>2･2･226</t>
  </si>
  <si>
    <t>鶴見橋2丁目</t>
  </si>
  <si>
    <t>2･2･229</t>
  </si>
  <si>
    <t>松2丁目</t>
  </si>
  <si>
    <t>2･2･451</t>
  </si>
  <si>
    <t>鶴見橋1丁目</t>
  </si>
  <si>
    <t>天下茶屋東2丁目</t>
  </si>
  <si>
    <t>2･2･495</t>
  </si>
  <si>
    <t>北開2丁目</t>
  </si>
  <si>
    <t>2･2･470</t>
  </si>
  <si>
    <t>南津守7丁目</t>
  </si>
  <si>
    <t>2･2･493</t>
  </si>
  <si>
    <t>南津守6丁目</t>
  </si>
  <si>
    <t>2･2･494</t>
  </si>
  <si>
    <t>千本北2丁目</t>
  </si>
  <si>
    <t>(千本中)
2･2･509</t>
  </si>
  <si>
    <t>2･2･510</t>
  </si>
  <si>
    <t>千本南2丁目</t>
  </si>
  <si>
    <t>2･2･508</t>
  </si>
  <si>
    <t>津守1丁目</t>
  </si>
  <si>
    <t>梅南1丁目</t>
  </si>
  <si>
    <t>長橋3丁目</t>
  </si>
  <si>
    <t>2･2･527</t>
  </si>
  <si>
    <t>北津守4丁目</t>
  </si>
  <si>
    <t>(鶴見橋中)
2･2･536</t>
  </si>
  <si>
    <t>2･2･507</t>
  </si>
  <si>
    <t>旭3丁目</t>
  </si>
  <si>
    <t>北津守3丁目</t>
  </si>
  <si>
    <t>2･2･579</t>
  </si>
  <si>
    <t>5･4･17</t>
  </si>
  <si>
    <t>梅南2丁目</t>
  </si>
  <si>
    <t>2･2･573</t>
  </si>
  <si>
    <t>出城3丁目</t>
  </si>
  <si>
    <t>2･2･587</t>
  </si>
  <si>
    <t>(千本北2)
2･2･577</t>
  </si>
  <si>
    <t>2･2･578</t>
  </si>
  <si>
    <t>中開2丁目</t>
  </si>
  <si>
    <t>南津守5丁目</t>
  </si>
  <si>
    <t>長橋1丁目</t>
  </si>
  <si>
    <t>2･2･595</t>
  </si>
  <si>
    <t>津守3丁目</t>
  </si>
  <si>
    <t>南津守4丁目</t>
  </si>
  <si>
    <t>(南津守4)
2･2･597</t>
  </si>
  <si>
    <t>南津守6丁目、7丁目</t>
  </si>
  <si>
    <t>(南津守6)
3･3･69</t>
  </si>
  <si>
    <t>南津守1丁目</t>
  </si>
  <si>
    <t>(津守中央)
4･3･3</t>
  </si>
  <si>
    <t>山王2丁目</t>
  </si>
  <si>
    <t>橘3丁目</t>
  </si>
  <si>
    <t>山王1丁目</t>
  </si>
  <si>
    <t>太子1丁目</t>
  </si>
  <si>
    <t>国・府営公園を含めた場合</t>
    <rPh sb="0" eb="1">
      <t>クニ</t>
    </rPh>
    <rPh sb="2" eb="3">
      <t>フ</t>
    </rPh>
    <rPh sb="3" eb="4">
      <t>エイ</t>
    </rPh>
    <rPh sb="4" eb="6">
      <t>コウエン</t>
    </rPh>
    <rPh sb="7" eb="8">
      <t>フク</t>
    </rPh>
    <rPh sb="10" eb="12">
      <t>バアイ</t>
    </rPh>
    <phoneticPr fontId="4"/>
  </si>
  <si>
    <t>昭 39.4</t>
    <rPh sb="0" eb="1">
      <t>ショウ</t>
    </rPh>
    <phoneticPr fontId="4"/>
  </si>
  <si>
    <t>平 1.4</t>
    <rPh sb="0" eb="1">
      <t>ヘイ</t>
    </rPh>
    <phoneticPr fontId="4"/>
  </si>
  <si>
    <t xml:space="preserve"> </t>
    <phoneticPr fontId="3"/>
  </si>
  <si>
    <t>平22.4</t>
    <rPh sb="0" eb="1">
      <t>ヒラ</t>
    </rPh>
    <phoneticPr fontId="3"/>
  </si>
  <si>
    <t>昭 45.4</t>
    <phoneticPr fontId="4"/>
  </si>
  <si>
    <t>昭 46.4</t>
    <phoneticPr fontId="4"/>
  </si>
  <si>
    <t>昭 47.4</t>
    <phoneticPr fontId="4"/>
  </si>
  <si>
    <t>昭 48.4</t>
    <phoneticPr fontId="4"/>
  </si>
  <si>
    <t>昭 49.4</t>
    <phoneticPr fontId="4"/>
  </si>
  <si>
    <t>昭 50.4</t>
    <phoneticPr fontId="4"/>
  </si>
  <si>
    <t>昭 51.4</t>
    <phoneticPr fontId="4"/>
  </si>
  <si>
    <t>昭 52.4</t>
    <phoneticPr fontId="4"/>
  </si>
  <si>
    <t>昭 53.4</t>
    <phoneticPr fontId="4"/>
  </si>
  <si>
    <t>昭 54.4</t>
    <phoneticPr fontId="4"/>
  </si>
  <si>
    <t>昭 55.4</t>
    <phoneticPr fontId="4"/>
  </si>
  <si>
    <t>昭 56.4</t>
    <phoneticPr fontId="4"/>
  </si>
  <si>
    <t>昭 57.4</t>
    <phoneticPr fontId="4"/>
  </si>
  <si>
    <t>昭 58.4</t>
    <phoneticPr fontId="4"/>
  </si>
  <si>
    <t>昭 59.4</t>
    <phoneticPr fontId="4"/>
  </si>
  <si>
    <t>昭 60.4</t>
    <phoneticPr fontId="4"/>
  </si>
  <si>
    <t>昭 61.4</t>
    <phoneticPr fontId="4"/>
  </si>
  <si>
    <t>昭 62.4</t>
    <phoneticPr fontId="4"/>
  </si>
  <si>
    <t>昭 63.4</t>
    <phoneticPr fontId="4"/>
  </si>
  <si>
    <t>平 2.4</t>
  </si>
  <si>
    <t>平 3.4</t>
  </si>
  <si>
    <t>平 4.4</t>
  </si>
  <si>
    <t>平 5.4</t>
  </si>
  <si>
    <t>平 6.4</t>
  </si>
  <si>
    <t>平 7.4</t>
  </si>
  <si>
    <t>平 8.4</t>
  </si>
  <si>
    <t>平 9.4</t>
  </si>
  <si>
    <t>平10.4</t>
  </si>
  <si>
    <t>平11.4</t>
  </si>
  <si>
    <t>平12.4</t>
  </si>
  <si>
    <t>平13.4</t>
  </si>
  <si>
    <t>平14.4</t>
  </si>
  <si>
    <t>平15.4</t>
  </si>
  <si>
    <t>平16.4</t>
  </si>
  <si>
    <t>平17.4</t>
  </si>
  <si>
    <t>平18.4</t>
  </si>
  <si>
    <t>平19.4</t>
  </si>
  <si>
    <t>平20.4</t>
  </si>
  <si>
    <t>平21.4</t>
  </si>
  <si>
    <t>平23.4</t>
  </si>
  <si>
    <t>平24.4</t>
  </si>
  <si>
    <t>平25.4</t>
  </si>
  <si>
    <t>平26.4</t>
  </si>
  <si>
    <t>平27.4</t>
  </si>
  <si>
    <t>平28.4</t>
  </si>
  <si>
    <t>平29.4</t>
  </si>
  <si>
    <t>平30.4</t>
  </si>
  <si>
    <t>(中開)
2･2･592</t>
  </si>
  <si>
    <t>わかくさ</t>
    <phoneticPr fontId="21" type="Hiragana" alignment="distributed"/>
  </si>
  <si>
    <t>天下茶屋</t>
    <rPh sb="0" eb="4">
      <t>てんがちゃや</t>
    </rPh>
    <phoneticPr fontId="21" type="Hiragana" alignment="distributed"/>
  </si>
  <si>
    <t>西皿池</t>
    <rPh sb="0" eb="3">
      <t>にしさらいけ</t>
    </rPh>
    <phoneticPr fontId="21" type="Hiragana" alignment="distributed"/>
  </si>
  <si>
    <t>天神ノ森</t>
    <rPh sb="0" eb="4">
      <t>てんじんのもり</t>
    </rPh>
    <phoneticPr fontId="21" type="Hiragana" alignment="distributed"/>
  </si>
  <si>
    <t>玉出西</t>
    <rPh sb="0" eb="3">
      <t>たまでにし</t>
    </rPh>
    <phoneticPr fontId="21" type="Hiragana" alignment="distributed"/>
  </si>
  <si>
    <t>萩之茶屋南</t>
    <rPh sb="0" eb="5">
      <t>はぎのちゃやみなみ</t>
    </rPh>
    <phoneticPr fontId="21" type="Hiragana" alignment="distributed"/>
  </si>
  <si>
    <t>南海</t>
    <rPh sb="0" eb="2">
      <t>なんかい</t>
    </rPh>
    <phoneticPr fontId="21" type="Hiragana" alignment="distributed"/>
  </si>
  <si>
    <t>長橋</t>
    <rPh sb="0" eb="2">
      <t>ながはし</t>
    </rPh>
    <phoneticPr fontId="21" type="Hiragana" alignment="distributed"/>
  </si>
  <si>
    <t>萩之茶屋中</t>
    <rPh sb="0" eb="5">
      <t>はぎのちゃやなか</t>
    </rPh>
    <phoneticPr fontId="21" type="Hiragana" alignment="distributed"/>
  </si>
  <si>
    <t>松之宮</t>
    <rPh sb="0" eb="3">
      <t>まつのみや</t>
    </rPh>
    <phoneticPr fontId="21" type="Hiragana" alignment="distributed"/>
  </si>
  <si>
    <t>田端</t>
    <rPh sb="0" eb="2">
      <t>たばた</t>
    </rPh>
    <phoneticPr fontId="21" type="Hiragana" alignment="distributed"/>
  </si>
  <si>
    <t>玉出南</t>
    <rPh sb="0" eb="3">
      <t>たまでみなみ</t>
    </rPh>
    <phoneticPr fontId="21" type="Hiragana" alignment="distributed"/>
  </si>
  <si>
    <t>出城</t>
    <rPh sb="0" eb="2">
      <t>でしろ</t>
    </rPh>
    <phoneticPr fontId="21" type="Hiragana" alignment="distributed"/>
  </si>
  <si>
    <t>北天下茶屋</t>
    <rPh sb="0" eb="5">
      <t>きたてんがちゃや</t>
    </rPh>
    <phoneticPr fontId="21" type="Hiragana" alignment="distributed"/>
  </si>
  <si>
    <t>岸里</t>
    <rPh sb="0" eb="2">
      <t>きしのさと</t>
    </rPh>
    <phoneticPr fontId="21" type="Hiragana" alignment="distributed"/>
  </si>
  <si>
    <t>玉出</t>
    <rPh sb="0" eb="2">
      <t>たまで</t>
    </rPh>
    <phoneticPr fontId="21" type="Hiragana" alignment="distributed"/>
  </si>
  <si>
    <t>花園</t>
    <rPh sb="0" eb="2">
      <t>はなぞの</t>
    </rPh>
    <phoneticPr fontId="21" type="Hiragana" alignment="distributed"/>
  </si>
  <si>
    <t>北津守東</t>
    <rPh sb="0" eb="4">
      <t>きたつもりひがし</t>
    </rPh>
    <phoneticPr fontId="21" type="Hiragana" alignment="distributed"/>
  </si>
  <si>
    <t>南開</t>
    <rPh sb="0" eb="2">
      <t>みなみひらき</t>
    </rPh>
    <phoneticPr fontId="21" type="Hiragana" alignment="distributed"/>
  </si>
  <si>
    <t>開</t>
    <rPh sb="0" eb="1">
      <t>ひらき</t>
    </rPh>
    <phoneticPr fontId="21" type="Hiragana" alignment="distributed"/>
  </si>
  <si>
    <t>松通</t>
    <rPh sb="0" eb="2">
      <t>まつどおり</t>
    </rPh>
    <phoneticPr fontId="21" type="Hiragana" alignment="distributed"/>
  </si>
  <si>
    <t>萩之茶屋北</t>
    <rPh sb="0" eb="5">
      <t>はぎのちゃやきた</t>
    </rPh>
    <phoneticPr fontId="21" type="Hiragana" alignment="distributed"/>
  </si>
  <si>
    <t>松通東</t>
    <rPh sb="0" eb="3">
      <t>まつどおりひがし</t>
    </rPh>
    <phoneticPr fontId="21" type="Hiragana" alignment="distributed"/>
  </si>
  <si>
    <t>北津守西</t>
    <rPh sb="0" eb="4">
      <t>きたつもりにし</t>
    </rPh>
    <phoneticPr fontId="21" type="Hiragana" alignment="distributed"/>
  </si>
  <si>
    <t>津守</t>
    <rPh sb="0" eb="2">
      <t>つもり</t>
    </rPh>
    <phoneticPr fontId="21" type="Hiragana" alignment="distributed"/>
  </si>
  <si>
    <t>千本北</t>
    <rPh sb="0" eb="3">
      <t>せんぼんきた</t>
    </rPh>
    <phoneticPr fontId="21" type="Hiragana" alignment="distributed"/>
  </si>
  <si>
    <t>旭北</t>
    <rPh sb="0" eb="2">
      <t>あさひきた</t>
    </rPh>
    <phoneticPr fontId="21" type="Hiragana" alignment="distributed"/>
  </si>
  <si>
    <t>松通中</t>
    <rPh sb="0" eb="3">
      <t>まつどおりなか</t>
    </rPh>
    <phoneticPr fontId="21" type="Hiragana" alignment="distributed"/>
  </si>
  <si>
    <t>鶴見橋</t>
    <rPh sb="0" eb="3">
      <t>つるみばし</t>
    </rPh>
    <phoneticPr fontId="21" type="Hiragana" alignment="distributed"/>
  </si>
  <si>
    <t>鶴見橋東</t>
    <rPh sb="0" eb="4">
      <t>つるみばしひがし</t>
    </rPh>
    <phoneticPr fontId="21" type="Hiragana" alignment="distributed"/>
  </si>
  <si>
    <t>天下茶屋東</t>
    <rPh sb="0" eb="5">
      <t>てんがちゃやひがし</t>
    </rPh>
    <phoneticPr fontId="21" type="Hiragana" alignment="distributed"/>
  </si>
  <si>
    <t>北開</t>
    <rPh sb="0" eb="2">
      <t>きたひらき</t>
    </rPh>
    <phoneticPr fontId="21" type="Hiragana" alignment="distributed"/>
  </si>
  <si>
    <t>南津守</t>
    <rPh sb="0" eb="3">
      <t>みなみつもり</t>
    </rPh>
    <phoneticPr fontId="21" type="Hiragana" alignment="distributed"/>
  </si>
  <si>
    <t>南津守中</t>
    <rPh sb="0" eb="4">
      <t>みなみつもりなか</t>
    </rPh>
    <phoneticPr fontId="21" type="Hiragana" alignment="distributed"/>
  </si>
  <si>
    <t>千本西</t>
    <rPh sb="0" eb="3">
      <t>せんぼんにし</t>
    </rPh>
    <phoneticPr fontId="21" type="Hiragana" alignment="distributed"/>
  </si>
  <si>
    <t>天下茶屋中</t>
    <rPh sb="0" eb="5">
      <t>てんがちゃやなか</t>
    </rPh>
    <phoneticPr fontId="21" type="Hiragana" alignment="distributed"/>
  </si>
  <si>
    <t>千本南</t>
    <rPh sb="0" eb="3">
      <t>せんぼんみなみ</t>
    </rPh>
    <phoneticPr fontId="21" type="Hiragana" alignment="distributed"/>
  </si>
  <si>
    <t>中津守</t>
    <rPh sb="0" eb="3">
      <t>なかつもり</t>
    </rPh>
    <phoneticPr fontId="21" type="Hiragana" alignment="distributed"/>
  </si>
  <si>
    <t>弘治南</t>
    <rPh sb="0" eb="3">
      <t>こうじみなみ</t>
    </rPh>
    <phoneticPr fontId="21" type="Hiragana" alignment="distributed"/>
  </si>
  <si>
    <t>長橋西</t>
    <rPh sb="0" eb="3">
      <t>ながはしにし</t>
    </rPh>
    <phoneticPr fontId="21" type="Hiragana" alignment="distributed"/>
  </si>
  <si>
    <t>鶴見橋中</t>
    <rPh sb="0" eb="4">
      <t>つるみばしなか</t>
    </rPh>
    <phoneticPr fontId="21" type="Hiragana" alignment="distributed"/>
  </si>
  <si>
    <t>南津守東</t>
    <rPh sb="0" eb="4">
      <t>みなみつもりひがし</t>
    </rPh>
    <phoneticPr fontId="21" type="Hiragana" alignment="distributed"/>
  </si>
  <si>
    <t>津守北</t>
    <rPh sb="0" eb="3">
      <t>つもりきた</t>
    </rPh>
    <phoneticPr fontId="21" type="Hiragana" alignment="distributed"/>
  </si>
  <si>
    <t>長橋３</t>
    <rPh sb="0" eb="3">
      <t>ながはし　　</t>
    </rPh>
    <phoneticPr fontId="21" type="Hiragana" alignment="distributed"/>
  </si>
  <si>
    <t>北津守中</t>
    <rPh sb="0" eb="4">
      <t>きたつもりなか</t>
    </rPh>
    <phoneticPr fontId="21" type="Hiragana" alignment="distributed"/>
  </si>
  <si>
    <t>旭西</t>
    <rPh sb="0" eb="2">
      <t>あさひにし</t>
    </rPh>
    <phoneticPr fontId="21" type="Hiragana" alignment="distributed"/>
  </si>
  <si>
    <t>北津守</t>
    <rPh sb="0" eb="3">
      <t>きたつもり</t>
    </rPh>
    <phoneticPr fontId="21" type="Hiragana" alignment="distributed"/>
  </si>
  <si>
    <t>西成</t>
    <rPh sb="0" eb="2">
      <t>にしなり</t>
    </rPh>
    <phoneticPr fontId="21" type="Hiragana" alignment="distributed"/>
  </si>
  <si>
    <t>梅南２</t>
    <rPh sb="0" eb="3">
      <t>ばいなん　　</t>
    </rPh>
    <phoneticPr fontId="21" type="Hiragana" alignment="distributed"/>
  </si>
  <si>
    <t>出城西</t>
    <rPh sb="0" eb="3">
      <t>でしろにし</t>
    </rPh>
    <phoneticPr fontId="21" type="Hiragana" alignment="distributed"/>
  </si>
  <si>
    <t>橘千本北</t>
    <rPh sb="0" eb="4">
      <t>たちばなせんぼんきた</t>
    </rPh>
    <phoneticPr fontId="21" type="Hiragana" alignment="distributed"/>
  </si>
  <si>
    <t>北津守４</t>
    <rPh sb="0" eb="4">
      <t>きたつもり　　</t>
    </rPh>
    <phoneticPr fontId="21" type="Hiragana" alignment="distributed"/>
  </si>
  <si>
    <t>中北</t>
    <rPh sb="0" eb="2">
      <t>なかきた</t>
    </rPh>
    <phoneticPr fontId="21" type="Hiragana" alignment="distributed"/>
  </si>
  <si>
    <t>南津守西</t>
    <rPh sb="0" eb="4">
      <t>みなみつもりにし</t>
    </rPh>
    <phoneticPr fontId="21" type="Hiragana" alignment="distributed"/>
  </si>
  <si>
    <t>長橋１</t>
    <rPh sb="0" eb="3">
      <t>ながはし　　</t>
    </rPh>
    <phoneticPr fontId="21" type="Hiragana" alignment="distributed"/>
  </si>
  <si>
    <t>津守南</t>
    <rPh sb="0" eb="3">
      <t>つもりみなみ</t>
    </rPh>
    <phoneticPr fontId="21" type="Hiragana" alignment="distributed"/>
  </si>
  <si>
    <t>南津守北</t>
    <rPh sb="0" eb="4">
      <t>みなみつもりきた</t>
    </rPh>
    <phoneticPr fontId="21" type="Hiragana" alignment="distributed"/>
  </si>
  <si>
    <t>北津守中央</t>
    <rPh sb="0" eb="5">
      <t>きたつもりちゅうおう</t>
    </rPh>
    <phoneticPr fontId="21" type="Hiragana" alignment="distributed"/>
  </si>
  <si>
    <t>南津守中央</t>
    <rPh sb="0" eb="5">
      <t>みなみつもりちゅうおう</t>
    </rPh>
    <phoneticPr fontId="21" type="Hiragana" alignment="distributed"/>
  </si>
  <si>
    <t>西成開発３号</t>
    <rPh sb="0" eb="6">
      <t>にしなりかいはつ　ごう</t>
    </rPh>
    <phoneticPr fontId="21" type="Hiragana" alignment="distributed"/>
  </si>
  <si>
    <t>西成開発４号</t>
    <rPh sb="0" eb="6">
      <t>にしなりかいはつ　ごう</t>
    </rPh>
    <phoneticPr fontId="21" type="Hiragana" alignment="distributed"/>
  </si>
  <si>
    <t>南津守さくら</t>
    <rPh sb="0" eb="6">
      <t>みなみつもり</t>
    </rPh>
    <phoneticPr fontId="21" type="Hiragana"/>
  </si>
  <si>
    <t>山王第２</t>
    <rPh sb="0" eb="4">
      <t>さんのうだい　　</t>
    </rPh>
    <phoneticPr fontId="21" type="Hiragana" alignment="distributed"/>
  </si>
  <si>
    <t>橘第３</t>
    <rPh sb="0" eb="3">
      <t>たちばなだい　　</t>
    </rPh>
    <phoneticPr fontId="21" type="Hiragana" alignment="distributed"/>
  </si>
  <si>
    <t>鶴見橋中央</t>
    <rPh sb="0" eb="5">
      <t>つるみばしちゅうおう</t>
    </rPh>
    <phoneticPr fontId="21" type="Hiragana" alignment="distributed"/>
  </si>
  <si>
    <t>山王みどり</t>
    <rPh sb="0" eb="5">
      <t>さんのう</t>
    </rPh>
    <phoneticPr fontId="21" type="Hiragana"/>
  </si>
  <si>
    <t>中開</t>
    <rPh sb="0" eb="2">
      <t>なかびらき</t>
    </rPh>
    <phoneticPr fontId="21" type="Hiragana" alignment="distributed"/>
  </si>
  <si>
    <t>太子</t>
    <rPh sb="0" eb="2">
      <t>たいし</t>
    </rPh>
    <phoneticPr fontId="21" type="Hiragana" alignment="distributed"/>
  </si>
  <si>
    <t>(1)　大阪市における都市公園数と都市計画公園数の差異について</t>
    <rPh sb="4" eb="7">
      <t>オオサカシ</t>
    </rPh>
    <rPh sb="11" eb="13">
      <t>トシ</t>
    </rPh>
    <rPh sb="13" eb="15">
      <t>コウエン</t>
    </rPh>
    <rPh sb="15" eb="16">
      <t>スウ</t>
    </rPh>
    <rPh sb="17" eb="19">
      <t>トシ</t>
    </rPh>
    <rPh sb="19" eb="21">
      <t>ケイカク</t>
    </rPh>
    <rPh sb="21" eb="23">
      <t>コウエン</t>
    </rPh>
    <rPh sb="23" eb="24">
      <t>スウ</t>
    </rPh>
    <rPh sb="25" eb="27">
      <t>サイ</t>
    </rPh>
    <phoneticPr fontId="3"/>
  </si>
  <si>
    <t xml:space="preserve">   都市計画公園としては１ヵ所であって、都市公園(供用分)としては分割されているもの</t>
    <rPh sb="3" eb="5">
      <t>トシ</t>
    </rPh>
    <rPh sb="5" eb="7">
      <t>ケイカク</t>
    </rPh>
    <rPh sb="7" eb="9">
      <t>コウエン</t>
    </rPh>
    <rPh sb="15" eb="16">
      <t>ショ</t>
    </rPh>
    <rPh sb="21" eb="23">
      <t>トシ</t>
    </rPh>
    <rPh sb="23" eb="25">
      <t>コウエン</t>
    </rPh>
    <rPh sb="26" eb="28">
      <t>キョウヨウ</t>
    </rPh>
    <rPh sb="28" eb="29">
      <t>ブン</t>
    </rPh>
    <rPh sb="34" eb="36">
      <t>ブンカツ</t>
    </rPh>
    <phoneticPr fontId="3"/>
  </si>
  <si>
    <t>Ａ．都市計画公園</t>
    <rPh sb="2" eb="4">
      <t>トシ</t>
    </rPh>
    <rPh sb="4" eb="6">
      <t>ケイカク</t>
    </rPh>
    <rPh sb="6" eb="8">
      <t>コウエン</t>
    </rPh>
    <phoneticPr fontId="3"/>
  </si>
  <si>
    <t>差引き
(ＡとＢ
の箇所数
の差異)</t>
    <rPh sb="0" eb="2">
      <t>サシヒ</t>
    </rPh>
    <rPh sb="10" eb="12">
      <t>カショ</t>
    </rPh>
    <rPh sb="12" eb="13">
      <t>スウ</t>
    </rPh>
    <rPh sb="15" eb="17">
      <t>サイ</t>
    </rPh>
    <phoneticPr fontId="3"/>
  </si>
  <si>
    <t>番号</t>
    <rPh sb="0" eb="2">
      <t>バンゴウ</t>
    </rPh>
    <phoneticPr fontId="3"/>
  </si>
  <si>
    <t>計画面積
(ha)</t>
    <rPh sb="0" eb="2">
      <t>ケイカク</t>
    </rPh>
    <rPh sb="2" eb="4">
      <t>メンセキ</t>
    </rPh>
    <phoneticPr fontId="3"/>
  </si>
  <si>
    <t>所在(区名)</t>
    <rPh sb="0" eb="2">
      <t>ショザイ</t>
    </rPh>
    <rPh sb="3" eb="4">
      <t>ク</t>
    </rPh>
    <rPh sb="4" eb="5">
      <t>メイ</t>
    </rPh>
    <phoneticPr fontId="3"/>
  </si>
  <si>
    <t>都市公園数</t>
    <rPh sb="0" eb="2">
      <t>トシ</t>
    </rPh>
    <rPh sb="2" eb="4">
      <t>コウエン</t>
    </rPh>
    <rPh sb="4" eb="5">
      <t>スウ</t>
    </rPh>
    <phoneticPr fontId="3"/>
  </si>
  <si>
    <t>中之島公園</t>
    <rPh sb="0" eb="3">
      <t>ナカノシマ</t>
    </rPh>
    <rPh sb="3" eb="5">
      <t>k</t>
    </rPh>
    <phoneticPr fontId="3"/>
  </si>
  <si>
    <t>7･5･1</t>
    <phoneticPr fontId="3"/>
  </si>
  <si>
    <t>５ヵ所</t>
    <rPh sb="2" eb="3">
      <t>ショ</t>
    </rPh>
    <phoneticPr fontId="3"/>
  </si>
  <si>
    <t>26カ所</t>
    <rPh sb="3" eb="4">
      <t>ショ</t>
    </rPh>
    <phoneticPr fontId="3"/>
  </si>
  <si>
    <t>堂島公園</t>
    <rPh sb="0" eb="1">
      <t>ドウ</t>
    </rPh>
    <rPh sb="1" eb="2">
      <t>シマ</t>
    </rPh>
    <rPh sb="2" eb="4">
      <t>k</t>
    </rPh>
    <phoneticPr fontId="3"/>
  </si>
  <si>
    <t>西天満若松浜公園</t>
    <rPh sb="0" eb="1">
      <t>ニシ</t>
    </rPh>
    <rPh sb="1" eb="2">
      <t>テン</t>
    </rPh>
    <rPh sb="2" eb="3">
      <t>マン</t>
    </rPh>
    <rPh sb="3" eb="5">
      <t>ワカマツ</t>
    </rPh>
    <rPh sb="5" eb="6">
      <t>ハマ</t>
    </rPh>
    <rPh sb="6" eb="8">
      <t>k</t>
    </rPh>
    <phoneticPr fontId="3"/>
  </si>
  <si>
    <t>中之島緑道</t>
    <rPh sb="0" eb="3">
      <t>ナカノシマ</t>
    </rPh>
    <rPh sb="3" eb="4">
      <t>ミドリ</t>
    </rPh>
    <rPh sb="4" eb="5">
      <t>ミチ</t>
    </rPh>
    <phoneticPr fontId="3"/>
  </si>
  <si>
    <t>天満橋緑道</t>
    <rPh sb="0" eb="3">
      <t>テンマバシ</t>
    </rPh>
    <rPh sb="3" eb="4">
      <t>リョク</t>
    </rPh>
    <rPh sb="4" eb="5">
      <t>ミチ</t>
    </rPh>
    <phoneticPr fontId="3"/>
  </si>
  <si>
    <t>毛馬桜之宮公園</t>
    <rPh sb="0" eb="2">
      <t>ケマ</t>
    </rPh>
    <rPh sb="2" eb="3">
      <t>サクラ</t>
    </rPh>
    <rPh sb="3" eb="4">
      <t>ノ</t>
    </rPh>
    <rPh sb="4" eb="5">
      <t>ミヤ</t>
    </rPh>
    <rPh sb="5" eb="7">
      <t>k</t>
    </rPh>
    <phoneticPr fontId="3"/>
  </si>
  <si>
    <t>5･5･3</t>
    <phoneticPr fontId="3"/>
  </si>
  <si>
    <t>南天満公園</t>
    <rPh sb="0" eb="1">
      <t>ミナミ</t>
    </rPh>
    <rPh sb="1" eb="2">
      <t>テン</t>
    </rPh>
    <rPh sb="2" eb="3">
      <t>マン</t>
    </rPh>
    <rPh sb="3" eb="5">
      <t>k</t>
    </rPh>
    <phoneticPr fontId="3"/>
  </si>
  <si>
    <t>４ヵ所</t>
    <rPh sb="2" eb="3">
      <t>ショ</t>
    </rPh>
    <phoneticPr fontId="3"/>
  </si>
  <si>
    <t>毛馬公園</t>
    <rPh sb="0" eb="1">
      <t>ケ</t>
    </rPh>
    <rPh sb="1" eb="2">
      <t>ウマ</t>
    </rPh>
    <rPh sb="2" eb="4">
      <t>k</t>
    </rPh>
    <phoneticPr fontId="3"/>
  </si>
  <si>
    <t>桜之宮公園</t>
    <rPh sb="0" eb="1">
      <t>サクラ</t>
    </rPh>
    <rPh sb="1" eb="2">
      <t>ノ</t>
    </rPh>
    <rPh sb="2" eb="3">
      <t>ミヤ</t>
    </rPh>
    <rPh sb="3" eb="5">
      <t>k</t>
    </rPh>
    <phoneticPr fontId="3"/>
  </si>
  <si>
    <t>都島区・北区</t>
    <rPh sb="0" eb="2">
      <t>ミヤコジマ</t>
    </rPh>
    <rPh sb="2" eb="3">
      <t>ク</t>
    </rPh>
    <rPh sb="4" eb="6">
      <t>キタク</t>
    </rPh>
    <phoneticPr fontId="3"/>
  </si>
  <si>
    <t>蕪村公園</t>
    <rPh sb="0" eb="2">
      <t>ブソン</t>
    </rPh>
    <rPh sb="2" eb="4">
      <t>k</t>
    </rPh>
    <phoneticPr fontId="3"/>
  </si>
  <si>
    <t>都島区</t>
    <rPh sb="0" eb="2">
      <t>ミヤコジマ</t>
    </rPh>
    <rPh sb="2" eb="3">
      <t>ク</t>
    </rPh>
    <phoneticPr fontId="3"/>
  </si>
  <si>
    <t>東横堀公園</t>
    <rPh sb="0" eb="3">
      <t>ヒガシヨコボリ</t>
    </rPh>
    <rPh sb="3" eb="5">
      <t>k</t>
    </rPh>
    <phoneticPr fontId="3"/>
  </si>
  <si>
    <t>5･3･22</t>
    <phoneticPr fontId="3"/>
  </si>
  <si>
    <t>東横堀公園</t>
    <rPh sb="0" eb="1">
      <t>ヒガシ</t>
    </rPh>
    <rPh sb="1" eb="2">
      <t>ヨコ</t>
    </rPh>
    <rPh sb="2" eb="3">
      <t>ホリ</t>
    </rPh>
    <rPh sb="3" eb="5">
      <t>k</t>
    </rPh>
    <phoneticPr fontId="3"/>
  </si>
  <si>
    <t>２ヵ所</t>
    <rPh sb="2" eb="3">
      <t>ショ</t>
    </rPh>
    <phoneticPr fontId="3"/>
  </si>
  <si>
    <t>東横堀緑道</t>
    <rPh sb="0" eb="3">
      <t>ヒガシヨコボリ</t>
    </rPh>
    <rPh sb="3" eb="4">
      <t>ミドリ</t>
    </rPh>
    <rPh sb="4" eb="5">
      <t>ドウ</t>
    </rPh>
    <phoneticPr fontId="3"/>
  </si>
  <si>
    <t>西横堀公園</t>
    <rPh sb="0" eb="3">
      <t>ニシヨコボリ</t>
    </rPh>
    <rPh sb="3" eb="5">
      <t>k</t>
    </rPh>
    <phoneticPr fontId="3"/>
  </si>
  <si>
    <t>2･2･269</t>
    <phoneticPr fontId="3"/>
  </si>
  <si>
    <t>西横堀公園</t>
    <rPh sb="0" eb="1">
      <t>ニシ</t>
    </rPh>
    <rPh sb="1" eb="2">
      <t>ヨコ</t>
    </rPh>
    <rPh sb="2" eb="3">
      <t>ホリ</t>
    </rPh>
    <rPh sb="3" eb="5">
      <t>k</t>
    </rPh>
    <phoneticPr fontId="3"/>
  </si>
  <si>
    <t>京町堀公園</t>
    <rPh sb="0" eb="1">
      <t>キョウ</t>
    </rPh>
    <rPh sb="1" eb="2">
      <t>ｔ</t>
    </rPh>
    <rPh sb="2" eb="3">
      <t>ホリ</t>
    </rPh>
    <rPh sb="3" eb="5">
      <t>k</t>
    </rPh>
    <phoneticPr fontId="3"/>
  </si>
  <si>
    <t>城北公園</t>
    <rPh sb="0" eb="1">
      <t>シロ</t>
    </rPh>
    <rPh sb="1" eb="2">
      <t>キタ</t>
    </rPh>
    <rPh sb="2" eb="4">
      <t>k</t>
    </rPh>
    <phoneticPr fontId="3"/>
  </si>
  <si>
    <t>5･5･1</t>
    <phoneticPr fontId="3"/>
  </si>
  <si>
    <t>20.8 　</t>
  </si>
  <si>
    <t>城北緑道</t>
    <rPh sb="0" eb="1">
      <t>シロ</t>
    </rPh>
    <rPh sb="1" eb="2">
      <t>キタ</t>
    </rPh>
    <rPh sb="2" eb="3">
      <t>リョク</t>
    </rPh>
    <rPh sb="3" eb="4">
      <t>ミチ</t>
    </rPh>
    <phoneticPr fontId="3"/>
  </si>
  <si>
    <t>長池公園</t>
    <rPh sb="0" eb="2">
      <t>ナガイケ</t>
    </rPh>
    <rPh sb="2" eb="4">
      <t>k</t>
    </rPh>
    <phoneticPr fontId="3"/>
  </si>
  <si>
    <t>5･4･11</t>
    <phoneticPr fontId="3"/>
  </si>
  <si>
    <t>長池公園</t>
    <rPh sb="0" eb="1">
      <t>チョウ</t>
    </rPh>
    <rPh sb="1" eb="2">
      <t>イケ</t>
    </rPh>
    <rPh sb="2" eb="4">
      <t>k</t>
    </rPh>
    <phoneticPr fontId="3"/>
  </si>
  <si>
    <t>山坂公園</t>
    <rPh sb="0" eb="1">
      <t>ヤマ</t>
    </rPh>
    <rPh sb="1" eb="2">
      <t>サカ</t>
    </rPh>
    <rPh sb="2" eb="4">
      <t>k</t>
    </rPh>
    <phoneticPr fontId="3"/>
  </si>
  <si>
    <t>東住吉区</t>
    <rPh sb="0" eb="4">
      <t>ヒガシスミヨシク</t>
    </rPh>
    <phoneticPr fontId="3"/>
  </si>
  <si>
    <t>大和川公園</t>
    <rPh sb="0" eb="3">
      <t>ヤマトガワ</t>
    </rPh>
    <rPh sb="3" eb="5">
      <t>k</t>
    </rPh>
    <phoneticPr fontId="3"/>
  </si>
  <si>
    <t>7･5･3</t>
    <phoneticPr fontId="3"/>
  </si>
  <si>
    <t>山之内公園</t>
    <rPh sb="3" eb="5">
      <t>k</t>
    </rPh>
    <phoneticPr fontId="3"/>
  </si>
  <si>
    <t>６ヵ所</t>
    <rPh sb="2" eb="3">
      <t>ショ</t>
    </rPh>
    <phoneticPr fontId="3"/>
  </si>
  <si>
    <t>山之内西公園</t>
    <rPh sb="0" eb="3">
      <t>ヤマノウチ</t>
    </rPh>
    <rPh sb="3" eb="4">
      <t>ニシ</t>
    </rPh>
    <rPh sb="4" eb="6">
      <t>k</t>
    </rPh>
    <phoneticPr fontId="3"/>
  </si>
  <si>
    <t>大和川西公園</t>
    <rPh sb="0" eb="2">
      <t>ヤマト</t>
    </rPh>
    <rPh sb="2" eb="3">
      <t>カワ</t>
    </rPh>
    <rPh sb="3" eb="4">
      <t>ニシ</t>
    </rPh>
    <rPh sb="4" eb="6">
      <t>k</t>
    </rPh>
    <phoneticPr fontId="3"/>
  </si>
  <si>
    <t>浅香南公園</t>
    <rPh sb="2" eb="3">
      <t>ミナミ</t>
    </rPh>
    <rPh sb="3" eb="5">
      <t>k</t>
    </rPh>
    <phoneticPr fontId="3"/>
  </si>
  <si>
    <t>庭井２号公園</t>
    <rPh sb="0" eb="2">
      <t>ニワイ</t>
    </rPh>
    <rPh sb="3" eb="4">
      <t>ゴウ</t>
    </rPh>
    <rPh sb="4" eb="6">
      <t>k</t>
    </rPh>
    <phoneticPr fontId="3"/>
  </si>
  <si>
    <t>浅香中央公園</t>
    <rPh sb="0" eb="2">
      <t>アサカ</t>
    </rPh>
    <rPh sb="2" eb="4">
      <t>チュウオウ</t>
    </rPh>
    <rPh sb="4" eb="6">
      <t>k</t>
    </rPh>
    <phoneticPr fontId="3"/>
  </si>
  <si>
    <t>百済公園</t>
    <rPh sb="0" eb="2">
      <t>クダラ</t>
    </rPh>
    <rPh sb="2" eb="4">
      <t>k</t>
    </rPh>
    <phoneticPr fontId="3"/>
  </si>
  <si>
    <t>5･5･9</t>
    <phoneticPr fontId="3"/>
  </si>
  <si>
    <t>今川公園</t>
    <rPh sb="0" eb="1">
      <t>イマ</t>
    </rPh>
    <rPh sb="1" eb="2">
      <t>カワ</t>
    </rPh>
    <rPh sb="2" eb="4">
      <t>k</t>
    </rPh>
    <phoneticPr fontId="3"/>
  </si>
  <si>
    <t>中野町公園</t>
    <rPh sb="0" eb="1">
      <t>ナカ</t>
    </rPh>
    <rPh sb="1" eb="2">
      <t>ノ</t>
    </rPh>
    <rPh sb="2" eb="3">
      <t>ｔ</t>
    </rPh>
    <rPh sb="3" eb="5">
      <t>k</t>
    </rPh>
    <phoneticPr fontId="3"/>
  </si>
  <si>
    <t>南百済公園</t>
    <rPh sb="0" eb="1">
      <t>ミナミ</t>
    </rPh>
    <rPh sb="1" eb="2">
      <t>ヒャク</t>
    </rPh>
    <rPh sb="2" eb="3">
      <t>スミ</t>
    </rPh>
    <rPh sb="3" eb="5">
      <t>k</t>
    </rPh>
    <phoneticPr fontId="3"/>
  </si>
  <si>
    <t>つくし公園</t>
    <rPh sb="3" eb="5">
      <t>k</t>
    </rPh>
    <phoneticPr fontId="3"/>
  </si>
  <si>
    <t>今川緑道</t>
    <rPh sb="0" eb="2">
      <t>イマガワ</t>
    </rPh>
    <rPh sb="2" eb="3">
      <t>ミドリ</t>
    </rPh>
    <rPh sb="3" eb="4">
      <t>ミチ</t>
    </rPh>
    <phoneticPr fontId="3"/>
  </si>
  <si>
    <t>針中野東公園</t>
    <rPh sb="0" eb="3">
      <t>ハリナカノ</t>
    </rPh>
    <rPh sb="3" eb="4">
      <t>ヒガシ</t>
    </rPh>
    <rPh sb="4" eb="6">
      <t>コウエン</t>
    </rPh>
    <phoneticPr fontId="3"/>
  </si>
  <si>
    <t>高見公園</t>
    <rPh sb="0" eb="2">
      <t>タカミ</t>
    </rPh>
    <rPh sb="2" eb="4">
      <t>k</t>
    </rPh>
    <phoneticPr fontId="3"/>
  </si>
  <si>
    <t>4･3･1</t>
    <phoneticPr fontId="3"/>
  </si>
  <si>
    <t>大開西公園</t>
    <rPh sb="0" eb="2">
      <t>オオヒラキ</t>
    </rPh>
    <rPh sb="2" eb="3">
      <t>ニシ</t>
    </rPh>
    <rPh sb="3" eb="5">
      <t>コウエン</t>
    </rPh>
    <phoneticPr fontId="3"/>
  </si>
  <si>
    <t>福島区</t>
    <rPh sb="0" eb="2">
      <t>フクシマ</t>
    </rPh>
    <rPh sb="2" eb="3">
      <t>ク</t>
    </rPh>
    <phoneticPr fontId="3"/>
  </si>
  <si>
    <t>３ヵ所</t>
    <rPh sb="2" eb="3">
      <t>ショ</t>
    </rPh>
    <phoneticPr fontId="3"/>
  </si>
  <si>
    <t>新家西公園</t>
    <rPh sb="0" eb="1">
      <t>シン</t>
    </rPh>
    <rPh sb="1" eb="2">
      <t>イエ</t>
    </rPh>
    <rPh sb="2" eb="3">
      <t>ニシ</t>
    </rPh>
    <rPh sb="3" eb="5">
      <t>コウエン</t>
    </rPh>
    <phoneticPr fontId="3"/>
  </si>
  <si>
    <t>高見新家公園</t>
    <rPh sb="0" eb="2">
      <t>タカミ</t>
    </rPh>
    <rPh sb="2" eb="4">
      <t>シンケ</t>
    </rPh>
    <rPh sb="4" eb="6">
      <t>コウエン</t>
    </rPh>
    <phoneticPr fontId="3"/>
  </si>
  <si>
    <t>阿倍野再開発
２号公園</t>
    <rPh sb="0" eb="3">
      <t>アベノ</t>
    </rPh>
    <rPh sb="3" eb="6">
      <t>サイカイハツ</t>
    </rPh>
    <rPh sb="8" eb="9">
      <t>ゴウ</t>
    </rPh>
    <rPh sb="9" eb="11">
      <t>コウエン</t>
    </rPh>
    <phoneticPr fontId="3"/>
  </si>
  <si>
    <t>3･3･67</t>
    <phoneticPr fontId="3"/>
  </si>
  <si>
    <t>金塚ふれあい東公園</t>
    <rPh sb="0" eb="2">
      <t>カナツカ</t>
    </rPh>
    <rPh sb="6" eb="7">
      <t>ヒガシ</t>
    </rPh>
    <rPh sb="7" eb="9">
      <t>コウエン</t>
    </rPh>
    <phoneticPr fontId="3"/>
  </si>
  <si>
    <t>金塚ふれあい中央公園</t>
    <rPh sb="0" eb="2">
      <t>カナツカ</t>
    </rPh>
    <rPh sb="6" eb="8">
      <t>チュウオウ</t>
    </rPh>
    <rPh sb="8" eb="10">
      <t>コウエン</t>
    </rPh>
    <phoneticPr fontId="3"/>
  </si>
  <si>
    <t>出来島公園</t>
    <rPh sb="0" eb="3">
      <t>デキジマ</t>
    </rPh>
    <rPh sb="3" eb="5">
      <t>k</t>
    </rPh>
    <phoneticPr fontId="3"/>
  </si>
  <si>
    <t>5･3･27</t>
    <phoneticPr fontId="3"/>
  </si>
  <si>
    <t>出来島公園</t>
    <rPh sb="0" eb="3">
      <t>デキジマ</t>
    </rPh>
    <rPh sb="3" eb="5">
      <t>コウエン</t>
    </rPh>
    <phoneticPr fontId="3"/>
  </si>
  <si>
    <t>西淀川区</t>
    <rPh sb="0" eb="1">
      <t>ニシ</t>
    </rPh>
    <rPh sb="1" eb="2">
      <t>ヨド</t>
    </rPh>
    <rPh sb="2" eb="3">
      <t>カワ</t>
    </rPh>
    <rPh sb="3" eb="4">
      <t>ク</t>
    </rPh>
    <phoneticPr fontId="3"/>
  </si>
  <si>
    <t>出来島第一公園</t>
    <rPh sb="0" eb="3">
      <t>デキジマ</t>
    </rPh>
    <rPh sb="3" eb="5">
      <t>ダイイチ</t>
    </rPh>
    <rPh sb="5" eb="7">
      <t>コウエン</t>
    </rPh>
    <phoneticPr fontId="3"/>
  </si>
  <si>
    <t>出来島第二公園</t>
    <rPh sb="0" eb="3">
      <t>デキジマ</t>
    </rPh>
    <rPh sb="3" eb="5">
      <t>ダイニ</t>
    </rPh>
    <rPh sb="5" eb="7">
      <t>コウエン</t>
    </rPh>
    <phoneticPr fontId="3"/>
  </si>
  <si>
    <t>昭10.5.6</t>
    <phoneticPr fontId="2"/>
  </si>
  <si>
    <t>昭27.3.31</t>
    <phoneticPr fontId="2"/>
  </si>
  <si>
    <t>昭27.5.31</t>
    <phoneticPr fontId="2"/>
  </si>
  <si>
    <t>昭34.5.5</t>
    <phoneticPr fontId="2"/>
  </si>
  <si>
    <t>昭35.5.5</t>
    <phoneticPr fontId="2"/>
  </si>
  <si>
    <t>昭35.10.15</t>
    <phoneticPr fontId="2"/>
  </si>
  <si>
    <t>昭37.10.15</t>
    <phoneticPr fontId="2"/>
  </si>
  <si>
    <t>昭42.5.5</t>
    <phoneticPr fontId="2"/>
  </si>
  <si>
    <t>昭45.3.2</t>
    <phoneticPr fontId="2"/>
  </si>
  <si>
    <t>昭47.4.1</t>
    <phoneticPr fontId="2"/>
  </si>
  <si>
    <t>昭48.4.1</t>
    <phoneticPr fontId="2"/>
  </si>
  <si>
    <t>昭50.4.1</t>
    <phoneticPr fontId="2"/>
  </si>
  <si>
    <t>昭50.4.1</t>
    <phoneticPr fontId="2"/>
  </si>
  <si>
    <t>昭52.4.1</t>
    <phoneticPr fontId="2"/>
  </si>
  <si>
    <t>昭52.4.1</t>
    <phoneticPr fontId="2"/>
  </si>
  <si>
    <t>昭54.4.1</t>
    <phoneticPr fontId="2"/>
  </si>
  <si>
    <t>昭54.4.1</t>
    <phoneticPr fontId="2"/>
  </si>
  <si>
    <t>昭56.4.1</t>
    <phoneticPr fontId="2"/>
  </si>
  <si>
    <t>昭56.4.1</t>
    <phoneticPr fontId="2"/>
  </si>
  <si>
    <t>昭58.3.31</t>
    <phoneticPr fontId="2"/>
  </si>
  <si>
    <t>昭59.3.31</t>
    <phoneticPr fontId="2"/>
  </si>
  <si>
    <t>昭63.3.31</t>
    <phoneticPr fontId="2"/>
  </si>
  <si>
    <t>平3.3.31</t>
    <phoneticPr fontId="2"/>
  </si>
  <si>
    <t>平3.3.31</t>
    <phoneticPr fontId="2"/>
  </si>
  <si>
    <t>平5.3.31</t>
    <phoneticPr fontId="2"/>
  </si>
  <si>
    <t>平9.3.31</t>
    <phoneticPr fontId="2"/>
  </si>
  <si>
    <t>平13.3.31</t>
    <phoneticPr fontId="2"/>
  </si>
  <si>
    <t>平13.3.31</t>
    <phoneticPr fontId="2"/>
  </si>
  <si>
    <t>平14.3.31</t>
    <phoneticPr fontId="2"/>
  </si>
  <si>
    <t>平21.3.31</t>
    <phoneticPr fontId="2"/>
  </si>
  <si>
    <t>平21.6.1</t>
    <phoneticPr fontId="2"/>
  </si>
  <si>
    <t>平22.3.31</t>
    <phoneticPr fontId="2"/>
  </si>
  <si>
    <t>平23.3.31</t>
    <phoneticPr fontId="2"/>
  </si>
  <si>
    <t>平29.3.31</t>
    <phoneticPr fontId="2"/>
  </si>
  <si>
    <t>大14.4.1</t>
    <rPh sb="0" eb="1">
      <t>ダイ</t>
    </rPh>
    <phoneticPr fontId="5"/>
  </si>
  <si>
    <t>大8.3.1</t>
    <rPh sb="0" eb="1">
      <t>ダイ</t>
    </rPh>
    <phoneticPr fontId="5"/>
  </si>
  <si>
    <t>昭25.2.9</t>
    <phoneticPr fontId="2"/>
  </si>
  <si>
    <t>大12.4.1</t>
    <rPh sb="0" eb="1">
      <t>ダイ</t>
    </rPh>
    <phoneticPr fontId="5"/>
  </si>
  <si>
    <t>昭6.3.31</t>
    <phoneticPr fontId="2"/>
  </si>
  <si>
    <t>昭25.2.9</t>
    <rPh sb="0" eb="1">
      <t>アキラ</t>
    </rPh>
    <phoneticPr fontId="5"/>
  </si>
  <si>
    <t>明42.10.15</t>
    <rPh sb="0" eb="1">
      <t>メイ</t>
    </rPh>
    <phoneticPr fontId="5"/>
  </si>
  <si>
    <t>昭6.11.16</t>
    <phoneticPr fontId="2"/>
  </si>
  <si>
    <t>昭28.10.31</t>
    <phoneticPr fontId="2"/>
  </si>
  <si>
    <t>昭29.3.31</t>
    <phoneticPr fontId="2"/>
  </si>
  <si>
    <t>昭29.3.31</t>
    <phoneticPr fontId="2"/>
  </si>
  <si>
    <t>昭31.5.17</t>
    <phoneticPr fontId="2"/>
  </si>
  <si>
    <t>昭31.5.17</t>
    <phoneticPr fontId="2"/>
  </si>
  <si>
    <t>昭31.10.15</t>
    <phoneticPr fontId="2"/>
  </si>
  <si>
    <t>昭33.5.5</t>
    <phoneticPr fontId="2"/>
  </si>
  <si>
    <t>昭34.10.15</t>
    <phoneticPr fontId="2"/>
  </si>
  <si>
    <t>昭35.5.5</t>
    <phoneticPr fontId="2"/>
  </si>
  <si>
    <t>昭35.5.5</t>
    <phoneticPr fontId="2"/>
  </si>
  <si>
    <t>昭37.10.15</t>
    <phoneticPr fontId="2"/>
  </si>
  <si>
    <t>昭41.5.5</t>
    <phoneticPr fontId="2"/>
  </si>
  <si>
    <t>昭43.12.28</t>
    <phoneticPr fontId="2"/>
  </si>
  <si>
    <t>昭48.4.1</t>
    <phoneticPr fontId="2"/>
  </si>
  <si>
    <t>昭57.3.31</t>
    <phoneticPr fontId="2"/>
  </si>
  <si>
    <t>昭59.3.31</t>
    <phoneticPr fontId="2"/>
  </si>
  <si>
    <t>昭61.3.31</t>
    <phoneticPr fontId="2"/>
  </si>
  <si>
    <t>平2.3.31</t>
    <phoneticPr fontId="2"/>
  </si>
  <si>
    <t>平8.3.31</t>
    <phoneticPr fontId="2"/>
  </si>
  <si>
    <t>平11.3.31</t>
    <phoneticPr fontId="2"/>
  </si>
  <si>
    <t>平13.11.1</t>
    <phoneticPr fontId="2"/>
  </si>
  <si>
    <t>平21.3.31</t>
    <phoneticPr fontId="2"/>
  </si>
  <si>
    <t>昭25.2.9</t>
    <phoneticPr fontId="2"/>
  </si>
  <si>
    <t>昭28.3.28</t>
    <phoneticPr fontId="2"/>
  </si>
  <si>
    <t>昭28.3.30</t>
    <phoneticPr fontId="2"/>
  </si>
  <si>
    <t>昭28.3.31</t>
    <phoneticPr fontId="2"/>
  </si>
  <si>
    <t>昭28.10.7</t>
    <phoneticPr fontId="2"/>
  </si>
  <si>
    <t>昭30.10.21</t>
    <phoneticPr fontId="2"/>
  </si>
  <si>
    <t>昭30.10.21</t>
    <phoneticPr fontId="2"/>
  </si>
  <si>
    <t>昭30.11.17</t>
    <phoneticPr fontId="2"/>
  </si>
  <si>
    <t>昭31.5.17</t>
    <phoneticPr fontId="2"/>
  </si>
  <si>
    <t>昭31.10.15</t>
    <phoneticPr fontId="2"/>
  </si>
  <si>
    <t>昭32.5.5</t>
    <phoneticPr fontId="2"/>
  </si>
  <si>
    <t>昭33.5.5</t>
    <phoneticPr fontId="2"/>
  </si>
  <si>
    <t>昭33.10.15</t>
    <phoneticPr fontId="2"/>
  </si>
  <si>
    <t>昭33.10.15</t>
    <phoneticPr fontId="2"/>
  </si>
  <si>
    <t>昭34.10.15</t>
    <phoneticPr fontId="2"/>
  </si>
  <si>
    <t>昭35.10.15</t>
    <phoneticPr fontId="2"/>
  </si>
  <si>
    <t>昭37.5.5</t>
    <phoneticPr fontId="2"/>
  </si>
  <si>
    <t>昭38.5.5</t>
    <phoneticPr fontId="2"/>
  </si>
  <si>
    <t>昭51.4.1</t>
    <phoneticPr fontId="2"/>
  </si>
  <si>
    <t>平10.3.31</t>
    <phoneticPr fontId="2"/>
  </si>
  <si>
    <t>平11.3.31</t>
    <phoneticPr fontId="2"/>
  </si>
  <si>
    <t>昭33.1.1</t>
    <phoneticPr fontId="2"/>
  </si>
  <si>
    <t>昭35.10.15</t>
    <phoneticPr fontId="2"/>
  </si>
  <si>
    <t>昭39.10.20</t>
    <phoneticPr fontId="2"/>
  </si>
  <si>
    <t>昭41.1.15</t>
    <phoneticPr fontId="2"/>
  </si>
  <si>
    <t>昭43.5.5</t>
    <phoneticPr fontId="2"/>
  </si>
  <si>
    <t>昭43.5.5</t>
    <phoneticPr fontId="2"/>
  </si>
  <si>
    <t>昭46.3.1</t>
    <phoneticPr fontId="2"/>
  </si>
  <si>
    <t>昭46.3.1</t>
    <phoneticPr fontId="2"/>
  </si>
  <si>
    <t>昭49.4.1</t>
    <phoneticPr fontId="2"/>
  </si>
  <si>
    <t>昭49.4.1</t>
    <phoneticPr fontId="2"/>
  </si>
  <si>
    <t>昭51.4.1</t>
    <phoneticPr fontId="2"/>
  </si>
  <si>
    <t>昭52.4.1</t>
    <phoneticPr fontId="2"/>
  </si>
  <si>
    <t>昭57.3.31</t>
    <phoneticPr fontId="2"/>
  </si>
  <si>
    <t>平8.3.31</t>
    <phoneticPr fontId="2"/>
  </si>
  <si>
    <t>平9.3.31</t>
    <phoneticPr fontId="2"/>
  </si>
  <si>
    <t>昭25.3.31</t>
    <phoneticPr fontId="2"/>
  </si>
  <si>
    <t>昭38.5.5</t>
    <phoneticPr fontId="2"/>
  </si>
  <si>
    <t>昭40.7.1</t>
    <phoneticPr fontId="2"/>
  </si>
  <si>
    <t>昭43.12.28</t>
    <phoneticPr fontId="2"/>
  </si>
  <si>
    <t>昭43.12.28</t>
    <phoneticPr fontId="2"/>
  </si>
  <si>
    <t>昭50.4.1</t>
    <phoneticPr fontId="2"/>
  </si>
  <si>
    <t>昭50.4.1</t>
    <phoneticPr fontId="2"/>
  </si>
  <si>
    <t>昭54.4.1</t>
    <phoneticPr fontId="2"/>
  </si>
  <si>
    <t>昭55.4.1</t>
    <phoneticPr fontId="2"/>
  </si>
  <si>
    <t>平10.3.31</t>
    <phoneticPr fontId="2"/>
  </si>
  <si>
    <t>平15.3.31</t>
    <phoneticPr fontId="2"/>
  </si>
  <si>
    <t>(毛馬桜之宮)
5･5･3</t>
  </si>
  <si>
    <t>(中之島)
7･5･1</t>
  </si>
  <si>
    <t>(北毛馬)
2･2･49</t>
  </si>
  <si>
    <t>(桜之宮中野)
3･3･63</t>
  </si>
  <si>
    <t>(野田公園)
2･2･321</t>
  </si>
  <si>
    <t>5･4･24</t>
    <phoneticPr fontId="2"/>
  </si>
  <si>
    <t>2･2･619</t>
    <phoneticPr fontId="2"/>
  </si>
  <si>
    <t>(高見)
4･3･1</t>
  </si>
  <si>
    <t>4･3･1</t>
    <phoneticPr fontId="2"/>
  </si>
  <si>
    <t>　主として都市の自然的環境の保全並びに改善、都市の景観の向上を図るために設けられている緑地であり、１箇所あたり面積０．１ha以上を標準として配置する。
　但し、既成市街地等において良好な樹林地等がある場合、あるいは植樹により都市に緑を増加、又は回復させ都市環境の改善を図るために緑地を設ける場合にあってはその規模を０．０５ha以上とする。(都市計画決定を行わずに借地により整備し都市公園として配置するものを含む)</t>
  </si>
  <si>
    <t xml:space="preserve">注)　近隣住区＝幹線街路等に囲まれたおおむね1km四方(面積100ha)の居住単位 </t>
  </si>
  <si>
    <t>(都島上)
2･2･59</t>
  </si>
  <si>
    <t>(友渕町)
2･2･51</t>
  </si>
  <si>
    <t>(友渕)
3･3･58</t>
  </si>
  <si>
    <t>(都島北)
2･2･519</t>
  </si>
  <si>
    <t>(城北)
5･5･1</t>
  </si>
  <si>
    <t>(高津南)
2･2･496</t>
  </si>
  <si>
    <t>(東横堀)
5･3･22</t>
  </si>
  <si>
    <t>(難波宮跡)
8･5･2</t>
  </si>
  <si>
    <t>(昭30.11.17)
昭56.4.1</t>
  </si>
  <si>
    <t>(市岡)
3･3･33</t>
  </si>
  <si>
    <t>(三ツ樋)
2･2･454</t>
  </si>
  <si>
    <t>(南市岡2)
2･2･190</t>
  </si>
  <si>
    <t>(南恩加島東)
2･2･238</t>
  </si>
  <si>
    <t>(夕陽丘)
7･5･2</t>
  </si>
  <si>
    <t>(上汐5号)
2･2･464</t>
  </si>
  <si>
    <t>(新駅4号)
3･3･48</t>
  </si>
  <si>
    <t>(新駅8号)
4･3･2</t>
  </si>
  <si>
    <t>(野中西)
2･2･394</t>
  </si>
  <si>
    <t>(新駅5号)
2･2･399</t>
  </si>
  <si>
    <t>(新駅7号)
2･2･401</t>
  </si>
  <si>
    <t>(新駅6号)
2･2･419</t>
  </si>
  <si>
    <t>(加島東北)
2･2･514</t>
  </si>
  <si>
    <t>(西中島東)
2･2･397</t>
  </si>
  <si>
    <t>(加島南)
2･2･485</t>
  </si>
  <si>
    <t>(菅原東)
2･2･12</t>
  </si>
  <si>
    <t>(豊里3号)
2･2･28</t>
  </si>
  <si>
    <t>(豊里西2号)
2･2･19</t>
  </si>
  <si>
    <t>(豊里1号)
2･2･17</t>
  </si>
  <si>
    <t>(東淡路)
2･2･6</t>
  </si>
  <si>
    <t>(豊里西1号)
2･2･15</t>
  </si>
  <si>
    <t>(豊里9号)
2･2･24</t>
  </si>
  <si>
    <t>(鶴橋北)
2･2･560</t>
  </si>
  <si>
    <t>(北古市)
2･2･65</t>
  </si>
  <si>
    <t>(新喜多西)
2･2･475</t>
  </si>
  <si>
    <t>(放出西)
2･2･547</t>
  </si>
  <si>
    <t>(中浜西)
2･2･540</t>
  </si>
  <si>
    <t>(野江東)
2･2･437</t>
  </si>
  <si>
    <t>(今福中)
2･2･580</t>
  </si>
  <si>
    <t>(蒲生緑地)
9</t>
  </si>
  <si>
    <t>(注)</t>
  </si>
  <si>
    <t>(鶴見小)
2･2･83</t>
  </si>
  <si>
    <t>(茨田諸口)
2･2･406</t>
  </si>
  <si>
    <t>(今津北)
2･2･521</t>
  </si>
  <si>
    <t>(今津西)
2･2･582</t>
  </si>
  <si>
    <t>(茨田北2)
2･2･601</t>
  </si>
  <si>
    <t>(茨田北3)
2･2･602</t>
  </si>
  <si>
    <t>(茨田安田4)
2･2･603</t>
  </si>
  <si>
    <t>(茨田北1)
2･2･600</t>
  </si>
  <si>
    <t>(茨田大宮2)
2･2･608</t>
  </si>
  <si>
    <t>(茨田大宮)
3･3･70</t>
  </si>
  <si>
    <t>(阿倍野再開発1号)
3･3･61</t>
  </si>
  <si>
    <t>(北畠西)
2･2･506</t>
  </si>
  <si>
    <t>(北畠中央)
3･3･31</t>
  </si>
  <si>
    <t>(相生通)
2･2･553</t>
  </si>
  <si>
    <t>(阿倍野再開発2号)
3･3･67</t>
  </si>
  <si>
    <t>(南加賀屋北)
2･2･197</t>
  </si>
  <si>
    <t>(北島2号)
3･3･21</t>
  </si>
  <si>
    <t>(平林)
2･2･201</t>
  </si>
  <si>
    <t>(南加賀屋)
3･3･66</t>
  </si>
  <si>
    <t>(柴谷町)
3･3･22</t>
  </si>
  <si>
    <t>(北島東)
2･2･469</t>
  </si>
  <si>
    <t>(御崎北)
2･2･196</t>
  </si>
  <si>
    <t>(御崎東)
2･2･425</t>
  </si>
  <si>
    <t>(御崎7)
2･2･526</t>
  </si>
  <si>
    <t>(南港近隣1号)
3･3･51</t>
  </si>
  <si>
    <t>(南港近隣2号)
3･3･52</t>
  </si>
  <si>
    <t>(南港近隣3号)
3･3･53</t>
  </si>
  <si>
    <t>(南港近隣4号)
3･3･54</t>
  </si>
  <si>
    <t>(南港地区)
5･3･31</t>
  </si>
  <si>
    <t>(御崎1)
2･2･591</t>
  </si>
  <si>
    <t>( 参　考　資　料 )</t>
    <rPh sb="2" eb="3">
      <t>サン</t>
    </rPh>
    <rPh sb="4" eb="5">
      <t>コウ</t>
    </rPh>
    <rPh sb="6" eb="7">
      <t>シ</t>
    </rPh>
    <rPh sb="8" eb="9">
      <t>リョウ</t>
    </rPh>
    <phoneticPr fontId="3"/>
  </si>
  <si>
    <t xml:space="preserve">公園数
(カ所)       </t>
    <rPh sb="0" eb="2">
      <t>コウエン</t>
    </rPh>
    <rPh sb="2" eb="3">
      <t>スウ</t>
    </rPh>
    <rPh sb="6" eb="7">
      <t>ショ</t>
    </rPh>
    <phoneticPr fontId="4"/>
  </si>
  <si>
    <t>行政面積に対する公園面積(％)</t>
    <rPh sb="0" eb="2">
      <t>ギョウセイ</t>
    </rPh>
    <rPh sb="2" eb="4">
      <t>メンセキ</t>
    </rPh>
    <rPh sb="5" eb="6">
      <t>タイ</t>
    </rPh>
    <rPh sb="8" eb="10">
      <t>コウエン</t>
    </rPh>
    <rPh sb="10" eb="11">
      <t>メン</t>
    </rPh>
    <rPh sb="11" eb="12">
      <t>セキ</t>
    </rPh>
    <phoneticPr fontId="4"/>
  </si>
  <si>
    <t xml:space="preserve">公園数
(カ所) </t>
    <rPh sb="0" eb="2">
      <t>コウエン</t>
    </rPh>
    <rPh sb="2" eb="3">
      <t>スウ</t>
    </rPh>
    <rPh sb="6" eb="7">
      <t>ショ</t>
    </rPh>
    <phoneticPr fontId="4"/>
  </si>
  <si>
    <t>(注３)</t>
    <rPh sb="1" eb="2">
      <t>チュウ</t>
    </rPh>
    <phoneticPr fontId="4"/>
  </si>
  <si>
    <t>計
(注３)</t>
    <rPh sb="0" eb="1">
      <t>ケイ</t>
    </rPh>
    <rPh sb="3" eb="4">
      <t>チュウ</t>
    </rPh>
    <phoneticPr fontId="4"/>
  </si>
  <si>
    <t>注　各公園数の左欄(＊付の数字)は他区にまたがるもの(外数)</t>
    <rPh sb="0" eb="1">
      <t>チュウ</t>
    </rPh>
    <rPh sb="2" eb="3">
      <t>カク</t>
    </rPh>
    <rPh sb="3" eb="5">
      <t>コウエン</t>
    </rPh>
    <rPh sb="5" eb="6">
      <t>スウ</t>
    </rPh>
    <rPh sb="7" eb="8">
      <t>サ</t>
    </rPh>
    <rPh sb="8" eb="9">
      <t>ラン</t>
    </rPh>
    <rPh sb="11" eb="12">
      <t>ツ</t>
    </rPh>
    <rPh sb="13" eb="15">
      <t>スウジ</t>
    </rPh>
    <rPh sb="17" eb="18">
      <t>タ</t>
    </rPh>
    <rPh sb="18" eb="19">
      <t>ク</t>
    </rPh>
    <rPh sb="27" eb="28">
      <t>ソト</t>
    </rPh>
    <rPh sb="28" eb="29">
      <t>スウ</t>
    </rPh>
    <phoneticPr fontId="4"/>
  </si>
  <si>
    <t>面積(㎡)</t>
    <rPh sb="0" eb="2">
      <t>メンセキ</t>
    </rPh>
    <phoneticPr fontId="4"/>
  </si>
  <si>
    <t>基幹(住区基幹)</t>
    <rPh sb="0" eb="2">
      <t>キカン</t>
    </rPh>
    <rPh sb="3" eb="4">
      <t>ジュウ</t>
    </rPh>
    <rPh sb="4" eb="7">
      <t>クキカン</t>
    </rPh>
    <phoneticPr fontId="4"/>
  </si>
  <si>
    <t>小計(住区基幹)</t>
    <rPh sb="0" eb="2">
      <t>ショウケイ</t>
    </rPh>
    <rPh sb="3" eb="4">
      <t>ジュウ</t>
    </rPh>
    <rPh sb="4" eb="7">
      <t>クキカン</t>
    </rPh>
    <phoneticPr fontId="4"/>
  </si>
  <si>
    <t>基幹(都市基幹)</t>
    <rPh sb="0" eb="2">
      <t>キカン</t>
    </rPh>
    <rPh sb="3" eb="5">
      <t>トシ</t>
    </rPh>
    <rPh sb="5" eb="7">
      <t>キカン</t>
    </rPh>
    <phoneticPr fontId="4"/>
  </si>
  <si>
    <t>小計(都市基幹)</t>
    <rPh sb="0" eb="2">
      <t>ショウケイ</t>
    </rPh>
    <rPh sb="3" eb="7">
      <t>トシキカン</t>
    </rPh>
    <phoneticPr fontId="4"/>
  </si>
  <si>
    <t>小計(基幹)</t>
    <rPh sb="0" eb="2">
      <t>ショウケイ</t>
    </rPh>
    <rPh sb="3" eb="5">
      <t>キカン</t>
    </rPh>
    <phoneticPr fontId="4"/>
  </si>
  <si>
    <t>小計(特殊)</t>
    <rPh sb="0" eb="2">
      <t>ショウケイ</t>
    </rPh>
    <rPh sb="3" eb="5">
      <t>トクシュ</t>
    </rPh>
    <phoneticPr fontId="4"/>
  </si>
  <si>
    <t>(鶴町)
2･2･241</t>
  </si>
  <si>
    <t>(平尾)
5･3･16</t>
  </si>
  <si>
    <t>(北村町)
2･2･244</t>
  </si>
  <si>
    <t>(大正西)
2･2･240</t>
  </si>
  <si>
    <t>(泉尾北)
2･2･498</t>
  </si>
  <si>
    <t>(北村町西)
2･2･497</t>
  </si>
  <si>
    <t>(千島南)
3･3･27</t>
  </si>
  <si>
    <t>(泉尾2)
2･2･616</t>
  </si>
  <si>
    <t>南河堀町
(高架下)</t>
  </si>
  <si>
    <t>(芦原西)
2･2･453</t>
  </si>
  <si>
    <t>(馬渕町)
3･3･75</t>
  </si>
  <si>
    <t>(塩草)
2･2･213</t>
  </si>
  <si>
    <t>(東福町)
2･2･364</t>
  </si>
  <si>
    <t>(西福町)
3･3･43</t>
  </si>
  <si>
    <t>(百島)
3･3･42</t>
  </si>
  <si>
    <t>(大和田南)
3･3･44</t>
  </si>
  <si>
    <t>(福町)
2･2･458</t>
  </si>
  <si>
    <t>(大和田)
2･2･369</t>
  </si>
  <si>
    <t>(佃2)
2･2･611</t>
  </si>
  <si>
    <t>(十三中)
2･2･417</t>
  </si>
  <si>
    <t>(豊里2号)
2･2･22</t>
  </si>
  <si>
    <t>(豊里西4号)
2･2･13</t>
  </si>
  <si>
    <t>(豊里10号)
2･2･25</t>
  </si>
  <si>
    <t>(豊里11号)
2･2･18</t>
  </si>
  <si>
    <t>(大道)
2･2･404</t>
  </si>
  <si>
    <t>(上新庄北)
2･2･433</t>
  </si>
  <si>
    <t>(山口町)
2･2･432</t>
  </si>
  <si>
    <t>(東淡路南)
2･2･530</t>
  </si>
  <si>
    <t>(新日之出)
2･2･529</t>
  </si>
  <si>
    <t>(大道5号)
2･2･593</t>
  </si>
  <si>
    <t>(大道3号)
2･2･596</t>
  </si>
  <si>
    <t>(桃谷東)
2･2･531</t>
  </si>
  <si>
    <t>(生野中央)
2･2･583</t>
  </si>
  <si>
    <t>(生野西1)
2･2･598</t>
  </si>
  <si>
    <t>(鶴橋1)
2･2･612</t>
  </si>
  <si>
    <t>(阿倍野再開発3号)
2･2･461</t>
  </si>
  <si>
    <t>(粉浜南)</t>
  </si>
  <si>
    <t>公 園 数
(ヵ所)</t>
    <rPh sb="0" eb="1">
      <t>オオヤケ</t>
    </rPh>
    <rPh sb="2" eb="3">
      <t>エン</t>
    </rPh>
    <rPh sb="4" eb="5">
      <t>スウ</t>
    </rPh>
    <phoneticPr fontId="4"/>
  </si>
  <si>
    <t>公園面積
(ha)</t>
    <rPh sb="0" eb="1">
      <t>オオヤケ</t>
    </rPh>
    <rPh sb="1" eb="2">
      <t>エン</t>
    </rPh>
    <rPh sb="2" eb="3">
      <t>メン</t>
    </rPh>
    <rPh sb="3" eb="4">
      <t>セキ</t>
    </rPh>
    <phoneticPr fontId="4"/>
  </si>
  <si>
    <t>行政面積に
対する割合
(％)</t>
    <rPh sb="0" eb="2">
      <t>ギョウセイ</t>
    </rPh>
    <rPh sb="2" eb="4">
      <t>メンセキ</t>
    </rPh>
    <phoneticPr fontId="4"/>
  </si>
  <si>
    <t>Ｂ．都　市　公　園　(供用分)</t>
    <rPh sb="2" eb="3">
      <t>ミヤコ</t>
    </rPh>
    <rPh sb="4" eb="5">
      <t>シ</t>
    </rPh>
    <rPh sb="6" eb="7">
      <t>オオヤケ</t>
    </rPh>
    <rPh sb="8" eb="9">
      <t>エン</t>
    </rPh>
    <rPh sb="11" eb="13">
      <t>キョウヨウ</t>
    </rPh>
    <rPh sb="13" eb="14">
      <t>ブン</t>
    </rPh>
    <phoneticPr fontId="3"/>
  </si>
  <si>
    <t>(計 11ヵ所)</t>
    <rPh sb="1" eb="2">
      <t>ケイ</t>
    </rPh>
    <rPh sb="6" eb="7">
      <t>ショ</t>
    </rPh>
    <phoneticPr fontId="3"/>
  </si>
  <si>
    <t>(計 37ヵ所)</t>
    <rPh sb="1" eb="2">
      <t>ケイ</t>
    </rPh>
    <rPh sb="6" eb="7">
      <t>ショ</t>
    </rPh>
    <phoneticPr fontId="3"/>
  </si>
  <si>
    <t>(市岡南)
2･2･455</t>
    <phoneticPr fontId="2"/>
  </si>
  <si>
    <t>(上汐4号)
2･2･463</t>
    <phoneticPr fontId="2"/>
  </si>
  <si>
    <t>生玉町、
下寺町1丁目</t>
  </si>
  <si>
    <t>(上汐町)
2･2･124</t>
  </si>
  <si>
    <t>玉造本町、
空堀町</t>
  </si>
  <si>
    <t>(上汐3号)
2･2･462</t>
    <phoneticPr fontId="2"/>
  </si>
  <si>
    <t>昭14.8.6</t>
    <phoneticPr fontId="2"/>
  </si>
  <si>
    <t>昭17.5.1</t>
    <rPh sb="0" eb="1">
      <t>アキラ</t>
    </rPh>
    <phoneticPr fontId="2"/>
  </si>
  <si>
    <t>昭25.4.10</t>
    <rPh sb="0" eb="1">
      <t>アキラ</t>
    </rPh>
    <phoneticPr fontId="2"/>
  </si>
  <si>
    <t>昭25.11.2</t>
    <phoneticPr fontId="2"/>
  </si>
  <si>
    <t>昭27.7.30</t>
    <phoneticPr fontId="2"/>
  </si>
  <si>
    <t>昭29.3.31</t>
    <phoneticPr fontId="2"/>
  </si>
  <si>
    <t>昭31.5.17</t>
    <phoneticPr fontId="2"/>
  </si>
  <si>
    <t>昭33.3.31</t>
    <phoneticPr fontId="2"/>
  </si>
  <si>
    <t>昭33.5.5</t>
    <phoneticPr fontId="2"/>
  </si>
  <si>
    <t>昭35.5.5</t>
    <phoneticPr fontId="2"/>
  </si>
  <si>
    <t>昭35.10.15</t>
    <phoneticPr fontId="2"/>
  </si>
  <si>
    <t>昭36.11.3</t>
    <phoneticPr fontId="2"/>
  </si>
  <si>
    <t>昭37.5.5</t>
    <phoneticPr fontId="2"/>
  </si>
  <si>
    <t>昭37.10.15</t>
    <phoneticPr fontId="2"/>
  </si>
  <si>
    <t>昭38.10.15</t>
    <phoneticPr fontId="2"/>
  </si>
  <si>
    <t>昭43.5.30</t>
    <phoneticPr fontId="2"/>
  </si>
  <si>
    <t>昭47.4.1</t>
    <phoneticPr fontId="2"/>
  </si>
  <si>
    <t>昭47.4.1</t>
    <phoneticPr fontId="2"/>
  </si>
  <si>
    <t>昭53.4.1</t>
    <phoneticPr fontId="2"/>
  </si>
  <si>
    <t>昭54.4.1</t>
    <phoneticPr fontId="2"/>
  </si>
  <si>
    <t>昭61.3.31</t>
    <phoneticPr fontId="2"/>
  </si>
  <si>
    <t>昭63.3.31</t>
    <phoneticPr fontId="2"/>
  </si>
  <si>
    <t>平20.3.31</t>
    <phoneticPr fontId="2"/>
  </si>
  <si>
    <t>天王寺</t>
    <rPh sb="0" eb="3">
      <t>てんのうじ</t>
    </rPh>
    <phoneticPr fontId="21" type="Hiragana" alignment="distributed"/>
  </si>
  <si>
    <t>真田山</t>
    <rPh sb="0" eb="3">
      <t>さなだやま</t>
    </rPh>
    <phoneticPr fontId="21" type="Hiragana" alignment="distributed"/>
  </si>
  <si>
    <t>生玉</t>
    <rPh sb="0" eb="2">
      <t>いくたま</t>
    </rPh>
    <phoneticPr fontId="21" type="Hiragana" alignment="distributed"/>
  </si>
  <si>
    <t>寺田町</t>
    <rPh sb="0" eb="3">
      <t>てらだちょう</t>
    </rPh>
    <phoneticPr fontId="21" type="Hiragana" alignment="distributed"/>
  </si>
  <si>
    <t>五条</t>
    <rPh sb="0" eb="2">
      <t>ごじょう</t>
    </rPh>
    <phoneticPr fontId="21" type="Hiragana" alignment="distributed"/>
  </si>
  <si>
    <t>清水谷</t>
    <rPh sb="0" eb="3">
      <t>しみずだに</t>
    </rPh>
    <phoneticPr fontId="21" type="Hiragana" alignment="distributed"/>
  </si>
  <si>
    <t>大道北</t>
    <rPh sb="0" eb="3">
      <t>だいどうきた</t>
    </rPh>
    <phoneticPr fontId="21" type="Hiragana" alignment="distributed"/>
  </si>
  <si>
    <t>上汐</t>
    <rPh sb="0" eb="2">
      <t>うえしお</t>
    </rPh>
    <phoneticPr fontId="21" type="Hiragana" alignment="distributed"/>
  </si>
  <si>
    <t>宰相山西</t>
    <rPh sb="0" eb="4">
      <t>さいしょうやまにし</t>
    </rPh>
    <phoneticPr fontId="21" type="Hiragana" alignment="distributed"/>
  </si>
  <si>
    <t>五条小</t>
    <rPh sb="0" eb="3">
      <t>ごじょうしょう</t>
    </rPh>
    <phoneticPr fontId="21" type="Hiragana" alignment="distributed"/>
  </si>
  <si>
    <t>大道南</t>
    <rPh sb="0" eb="3">
      <t>だいどうみなみ</t>
    </rPh>
    <phoneticPr fontId="21" type="Hiragana" alignment="distributed"/>
  </si>
  <si>
    <t>石ヶ辻</t>
    <rPh sb="0" eb="3">
      <t>いしがつじ</t>
    </rPh>
    <phoneticPr fontId="21" type="Hiragana" alignment="distributed"/>
  </si>
  <si>
    <t>庚申堂</t>
    <rPh sb="0" eb="3">
      <t>こうしんどう</t>
    </rPh>
    <phoneticPr fontId="21" type="Hiragana" alignment="distributed"/>
  </si>
  <si>
    <t>東高津</t>
    <rPh sb="0" eb="3">
      <t>ひがしこうづ</t>
    </rPh>
    <phoneticPr fontId="21" type="Hiragana" alignment="distributed"/>
  </si>
  <si>
    <t>国分</t>
    <rPh sb="0" eb="2">
      <t>こくぶ</t>
    </rPh>
    <phoneticPr fontId="21" type="Hiragana" alignment="distributed"/>
  </si>
  <si>
    <t>稲生</t>
    <rPh sb="0" eb="2">
      <t>いなお</t>
    </rPh>
    <phoneticPr fontId="21" type="Hiragana" alignment="distributed"/>
  </si>
  <si>
    <t>小橋</t>
    <rPh sb="0" eb="2">
      <t>おばせ</t>
    </rPh>
    <phoneticPr fontId="21" type="Hiragana" alignment="distributed"/>
  </si>
  <si>
    <t>宰相山</t>
    <rPh sb="0" eb="3">
      <t>さいしょうやま</t>
    </rPh>
    <phoneticPr fontId="21" type="Hiragana" alignment="distributed"/>
  </si>
  <si>
    <t>空清町</t>
    <rPh sb="0" eb="3">
      <t>からきよちょう</t>
    </rPh>
    <phoneticPr fontId="21" type="Hiragana" alignment="distributed"/>
  </si>
  <si>
    <t>南河堀</t>
    <rPh sb="0" eb="3">
      <t>みなみこぼれ</t>
    </rPh>
    <phoneticPr fontId="21" type="Hiragana" alignment="distributed"/>
  </si>
  <si>
    <t>大岸</t>
    <rPh sb="0" eb="2">
      <t>おおぎし</t>
    </rPh>
    <phoneticPr fontId="21" type="Hiragana" alignment="distributed"/>
  </si>
  <si>
    <t>逢阪</t>
    <rPh sb="0" eb="2">
      <t>おうさか</t>
    </rPh>
    <phoneticPr fontId="21" type="Hiragana" alignment="distributed"/>
  </si>
  <si>
    <t>上八</t>
    <rPh sb="0" eb="2">
      <t>うえはち</t>
    </rPh>
    <phoneticPr fontId="21" type="Hiragana" alignment="distributed"/>
  </si>
  <si>
    <t>上七</t>
    <rPh sb="0" eb="2">
      <t>うえしち</t>
    </rPh>
    <phoneticPr fontId="21" type="Hiragana" alignment="distributed"/>
  </si>
  <si>
    <t>上汐北</t>
    <rPh sb="0" eb="3">
      <t>うえしおきた</t>
    </rPh>
    <phoneticPr fontId="21" type="Hiragana" alignment="distributed"/>
  </si>
  <si>
    <t>東上町</t>
    <rPh sb="0" eb="3">
      <t>とうじょうちょう</t>
    </rPh>
    <phoneticPr fontId="21" type="Hiragana" alignment="distributed"/>
  </si>
  <si>
    <t>大7.3.31</t>
    <phoneticPr fontId="2"/>
  </si>
  <si>
    <t>昭16.5.1</t>
    <phoneticPr fontId="2"/>
  </si>
  <si>
    <t>昭18.8.1</t>
    <phoneticPr fontId="2"/>
  </si>
  <si>
    <t>昭27.3.31</t>
    <phoneticPr fontId="2"/>
  </si>
  <si>
    <t>昭29.8.1</t>
    <phoneticPr fontId="2"/>
  </si>
  <si>
    <t>昭31.10.15</t>
    <phoneticPr fontId="2"/>
  </si>
  <si>
    <t>昭33.10.15</t>
    <phoneticPr fontId="2"/>
  </si>
  <si>
    <t>昭34.3.31</t>
    <phoneticPr fontId="2"/>
  </si>
  <si>
    <t>昭34.5.5</t>
    <phoneticPr fontId="2"/>
  </si>
  <si>
    <t>昭34.10.15</t>
    <phoneticPr fontId="2"/>
  </si>
  <si>
    <t>昭35.10.15</t>
    <phoneticPr fontId="2"/>
  </si>
  <si>
    <t>昭36.5.5</t>
    <phoneticPr fontId="2"/>
  </si>
  <si>
    <t>昭39.10.20</t>
    <phoneticPr fontId="2"/>
  </si>
  <si>
    <t>昭43.5.5</t>
    <phoneticPr fontId="2"/>
  </si>
  <si>
    <t>昭46.3.1</t>
    <phoneticPr fontId="2"/>
  </si>
  <si>
    <t>昭49.4.1</t>
    <phoneticPr fontId="2"/>
  </si>
  <si>
    <t>昭49.4.1</t>
    <phoneticPr fontId="2"/>
  </si>
  <si>
    <t>昭50.4.1</t>
    <phoneticPr fontId="2"/>
  </si>
  <si>
    <t>昭52.4.1</t>
    <phoneticPr fontId="2"/>
  </si>
  <si>
    <t>昭53.4.1</t>
    <phoneticPr fontId="2"/>
  </si>
  <si>
    <t>昭58.3.31</t>
    <phoneticPr fontId="2"/>
  </si>
  <si>
    <t>昭59.3.31</t>
    <phoneticPr fontId="2"/>
  </si>
  <si>
    <t>昭60.3.31</t>
    <phoneticPr fontId="2"/>
  </si>
  <si>
    <t>平1.3.31</t>
    <phoneticPr fontId="2"/>
  </si>
  <si>
    <t>平3.3.31</t>
    <rPh sb="0" eb="1">
      <t>ヒラ</t>
    </rPh>
    <phoneticPr fontId="2"/>
  </si>
  <si>
    <t>平7.3.31</t>
    <rPh sb="0" eb="1">
      <t>ヒラ</t>
    </rPh>
    <phoneticPr fontId="2"/>
  </si>
  <si>
    <t>平9.11.30</t>
    <rPh sb="0" eb="1">
      <t>ヒラ</t>
    </rPh>
    <phoneticPr fontId="2"/>
  </si>
  <si>
    <t>平14.3.31</t>
    <rPh sb="0" eb="1">
      <t>ヒラ</t>
    </rPh>
    <phoneticPr fontId="2"/>
  </si>
  <si>
    <t>平19.3.31</t>
    <rPh sb="0" eb="1">
      <t>ヒラ</t>
    </rPh>
    <phoneticPr fontId="2"/>
  </si>
  <si>
    <t>平29.3.1</t>
    <rPh sb="0" eb="1">
      <t>ヒラ</t>
    </rPh>
    <phoneticPr fontId="2"/>
  </si>
  <si>
    <t>平26.3.31</t>
    <rPh sb="0" eb="1">
      <t>ヒラ</t>
    </rPh>
    <phoneticPr fontId="2"/>
  </si>
  <si>
    <t>(新川)
2･2･265</t>
    <phoneticPr fontId="2"/>
  </si>
  <si>
    <t>(福町2)
2･2･574</t>
    <phoneticPr fontId="2"/>
  </si>
  <si>
    <t>2･2･589</t>
    <phoneticPr fontId="2"/>
  </si>
  <si>
    <t>5･3･27</t>
    <phoneticPr fontId="2"/>
  </si>
  <si>
    <t>5･3･27</t>
    <phoneticPr fontId="2"/>
  </si>
  <si>
    <t>昭19.6.1</t>
    <phoneticPr fontId="2"/>
  </si>
  <si>
    <t>昭25.2.9</t>
    <phoneticPr fontId="2"/>
  </si>
  <si>
    <t>昭26.3.8</t>
    <phoneticPr fontId="2"/>
  </si>
  <si>
    <t>昭31.3.31</t>
    <phoneticPr fontId="2"/>
  </si>
  <si>
    <t>昭31.5.17</t>
    <phoneticPr fontId="2"/>
  </si>
  <si>
    <t>昭31.10.15</t>
    <phoneticPr fontId="2"/>
  </si>
  <si>
    <t>昭36.5.5</t>
    <phoneticPr fontId="2"/>
  </si>
  <si>
    <t>昭41.5.5</t>
    <phoneticPr fontId="2"/>
  </si>
  <si>
    <t>昭43.12.28</t>
    <phoneticPr fontId="2"/>
  </si>
  <si>
    <t>昭45.3.2</t>
    <phoneticPr fontId="2"/>
  </si>
  <si>
    <t>昭48.4.1</t>
    <phoneticPr fontId="2"/>
  </si>
  <si>
    <t>昭51.4.1</t>
    <phoneticPr fontId="2"/>
  </si>
  <si>
    <t>昭53.1.5</t>
    <phoneticPr fontId="2"/>
  </si>
  <si>
    <t>昭61.3.31</t>
    <phoneticPr fontId="2"/>
  </si>
  <si>
    <t>昭62.3.31</t>
    <phoneticPr fontId="2"/>
  </si>
  <si>
    <t>平7.3.31</t>
    <phoneticPr fontId="2"/>
  </si>
  <si>
    <t>平10.3.31</t>
    <rPh sb="0" eb="1">
      <t>ヒラ</t>
    </rPh>
    <phoneticPr fontId="2"/>
  </si>
  <si>
    <t>平12.3.31</t>
    <rPh sb="0" eb="1">
      <t>ヒラ</t>
    </rPh>
    <phoneticPr fontId="2"/>
  </si>
  <si>
    <t>平12.8.31</t>
    <rPh sb="0" eb="1">
      <t>ヒラ</t>
    </rPh>
    <phoneticPr fontId="2"/>
  </si>
  <si>
    <t>平13.3.31</t>
    <rPh sb="0" eb="1">
      <t>ヒラ</t>
    </rPh>
    <phoneticPr fontId="2"/>
  </si>
  <si>
    <t>平16.3.31</t>
    <rPh sb="0" eb="1">
      <t>ヒラ</t>
    </rPh>
    <phoneticPr fontId="2"/>
  </si>
  <si>
    <t>平21.4.6</t>
    <rPh sb="0" eb="1">
      <t>ヒラ</t>
    </rPh>
    <phoneticPr fontId="2"/>
  </si>
  <si>
    <t>平27.3.31</t>
    <rPh sb="0" eb="1">
      <t>ヒラ</t>
    </rPh>
    <phoneticPr fontId="2"/>
  </si>
  <si>
    <t>(十三南)
2･2･391</t>
    <phoneticPr fontId="2"/>
  </si>
  <si>
    <t>(昭13.5.1)
昭50.4.1</t>
    <phoneticPr fontId="2"/>
  </si>
  <si>
    <t>昭17.5.1</t>
    <phoneticPr fontId="2"/>
  </si>
  <si>
    <t>昭44.8.14</t>
    <phoneticPr fontId="2"/>
  </si>
  <si>
    <t>昭45.3.2</t>
    <phoneticPr fontId="2"/>
  </si>
  <si>
    <t>昭48.4.1</t>
    <phoneticPr fontId="2"/>
  </si>
  <si>
    <t>昭50.4.1</t>
    <phoneticPr fontId="2"/>
  </si>
  <si>
    <t>昭50.4.1</t>
    <phoneticPr fontId="2"/>
  </si>
  <si>
    <t>昭50.4.1</t>
    <phoneticPr fontId="2"/>
  </si>
  <si>
    <t>昭53.4.1</t>
    <phoneticPr fontId="2"/>
  </si>
  <si>
    <t>昭54.4.1</t>
    <phoneticPr fontId="2"/>
  </si>
  <si>
    <t>昭56.4.1</t>
    <phoneticPr fontId="2"/>
  </si>
  <si>
    <t>昭57.3.31</t>
    <phoneticPr fontId="2"/>
  </si>
  <si>
    <t>昭58.3.31</t>
    <phoneticPr fontId="2"/>
  </si>
  <si>
    <t>平5.3.31</t>
    <rPh sb="0" eb="1">
      <t>ヒラ</t>
    </rPh>
    <phoneticPr fontId="2"/>
  </si>
  <si>
    <t>平6.3.31</t>
    <rPh sb="0" eb="1">
      <t>ヒラ</t>
    </rPh>
    <phoneticPr fontId="2"/>
  </si>
  <si>
    <t>平9.3.31</t>
    <rPh sb="0" eb="1">
      <t>ヒラ</t>
    </rPh>
    <phoneticPr fontId="2"/>
  </si>
  <si>
    <t>平11.3.31</t>
    <rPh sb="0" eb="1">
      <t>ヒラ</t>
    </rPh>
    <phoneticPr fontId="2"/>
  </si>
  <si>
    <t>平12.11.30</t>
    <rPh sb="0" eb="1">
      <t>ヒラ</t>
    </rPh>
    <phoneticPr fontId="2"/>
  </si>
  <si>
    <t>平20.3.31</t>
    <rPh sb="0" eb="1">
      <t>ヒラ</t>
    </rPh>
    <phoneticPr fontId="2"/>
  </si>
  <si>
    <t>平21.3.31</t>
    <rPh sb="0" eb="1">
      <t>ヒラ</t>
    </rPh>
    <phoneticPr fontId="2"/>
  </si>
  <si>
    <t>平28.3.31</t>
    <rPh sb="0" eb="1">
      <t>ヒラ</t>
    </rPh>
    <phoneticPr fontId="2"/>
  </si>
  <si>
    <t>(下新庄南)
2･2･11</t>
    <phoneticPr fontId="2"/>
  </si>
  <si>
    <t>昭16.1.1</t>
    <phoneticPr fontId="2"/>
  </si>
  <si>
    <t>昭17.12.8</t>
    <phoneticPr fontId="2"/>
  </si>
  <si>
    <t>昭19.3.31</t>
    <phoneticPr fontId="2"/>
  </si>
  <si>
    <t>昭33.10.15</t>
    <phoneticPr fontId="2"/>
  </si>
  <si>
    <t>昭34.5.5</t>
    <phoneticPr fontId="2"/>
  </si>
  <si>
    <t>昭38.5.5</t>
    <phoneticPr fontId="2"/>
  </si>
  <si>
    <t>昭41.1.15</t>
    <phoneticPr fontId="2"/>
  </si>
  <si>
    <t>昭43.5.5</t>
    <phoneticPr fontId="2"/>
  </si>
  <si>
    <t>昭43.12.28</t>
    <phoneticPr fontId="2"/>
  </si>
  <si>
    <t>昭44.8.14</t>
    <phoneticPr fontId="2"/>
  </si>
  <si>
    <t>昭45.3.2</t>
    <phoneticPr fontId="2"/>
  </si>
  <si>
    <t>昭46.3.1</t>
    <phoneticPr fontId="2"/>
  </si>
  <si>
    <t>昭46.3.1</t>
    <phoneticPr fontId="2"/>
  </si>
  <si>
    <t>昭52.9.1</t>
    <phoneticPr fontId="2"/>
  </si>
  <si>
    <t>昭55.4.1</t>
    <phoneticPr fontId="2"/>
  </si>
  <si>
    <t>平2.3.31</t>
    <phoneticPr fontId="2"/>
  </si>
  <si>
    <t>平3.3.31</t>
    <phoneticPr fontId="2"/>
  </si>
  <si>
    <t>平3.3.31</t>
    <phoneticPr fontId="2"/>
  </si>
  <si>
    <t>平5.3.31</t>
    <phoneticPr fontId="2"/>
  </si>
  <si>
    <t>平9.3.31</t>
    <phoneticPr fontId="2"/>
  </si>
  <si>
    <t>平11.3.31</t>
    <phoneticPr fontId="2"/>
  </si>
  <si>
    <t>平13.3.31</t>
    <phoneticPr fontId="2"/>
  </si>
  <si>
    <t>平14.3.31</t>
    <phoneticPr fontId="2"/>
  </si>
  <si>
    <t>平14.3.31</t>
    <phoneticPr fontId="2"/>
  </si>
  <si>
    <t>平14.3.31</t>
    <phoneticPr fontId="2"/>
  </si>
  <si>
    <t>平15.3.31</t>
    <phoneticPr fontId="2"/>
  </si>
  <si>
    <t>平19.3.31</t>
    <phoneticPr fontId="2"/>
  </si>
  <si>
    <t>(中道)
2･2･476</t>
    <phoneticPr fontId="2"/>
  </si>
  <si>
    <t>昭10.1.1</t>
    <phoneticPr fontId="2"/>
  </si>
  <si>
    <t>昭11.5.15</t>
    <phoneticPr fontId="2"/>
  </si>
  <si>
    <t>昭12.4.1</t>
    <phoneticPr fontId="2"/>
  </si>
  <si>
    <t>昭15.1.1</t>
    <phoneticPr fontId="2"/>
  </si>
  <si>
    <t>昭17.12.8</t>
    <phoneticPr fontId="2"/>
  </si>
  <si>
    <t>昭28.7.1</t>
    <phoneticPr fontId="2"/>
  </si>
  <si>
    <t>昭32.5.5</t>
    <phoneticPr fontId="2"/>
  </si>
  <si>
    <t>昭37.10.15</t>
    <phoneticPr fontId="2"/>
  </si>
  <si>
    <t>昭47.4.1</t>
    <phoneticPr fontId="2"/>
  </si>
  <si>
    <t>平15.3.31</t>
    <phoneticPr fontId="2"/>
  </si>
  <si>
    <t>昭16.12.1</t>
    <phoneticPr fontId="2"/>
  </si>
  <si>
    <t>昭23.6.1</t>
    <phoneticPr fontId="2"/>
  </si>
  <si>
    <t>昭25.5.1</t>
    <phoneticPr fontId="2"/>
  </si>
  <si>
    <t>昭33.3.31</t>
    <phoneticPr fontId="2"/>
  </si>
  <si>
    <t>昭49.4.1</t>
    <phoneticPr fontId="2"/>
  </si>
  <si>
    <t>昭52.4.1</t>
    <phoneticPr fontId="2"/>
  </si>
  <si>
    <t>昭53.6.1</t>
    <phoneticPr fontId="2"/>
  </si>
  <si>
    <t>昭55.4.1</t>
    <phoneticPr fontId="2"/>
  </si>
  <si>
    <t>昭57.3.31</t>
    <phoneticPr fontId="2"/>
  </si>
  <si>
    <t>昭60.3.31</t>
    <phoneticPr fontId="2"/>
  </si>
  <si>
    <t>昭61.3.31</t>
    <phoneticPr fontId="2"/>
  </si>
  <si>
    <t>平2.3.31</t>
    <phoneticPr fontId="2"/>
  </si>
  <si>
    <t>平3.3.31</t>
    <phoneticPr fontId="2"/>
  </si>
  <si>
    <t>平8.3.31</t>
    <phoneticPr fontId="2"/>
  </si>
  <si>
    <t>平10.3.31</t>
    <phoneticPr fontId="2"/>
  </si>
  <si>
    <t>平12.3.31</t>
    <phoneticPr fontId="2"/>
  </si>
  <si>
    <t>平12.3.31</t>
    <phoneticPr fontId="2"/>
  </si>
  <si>
    <t>平21.3.31</t>
    <phoneticPr fontId="2"/>
  </si>
  <si>
    <t>昭7.7.9</t>
    <phoneticPr fontId="2"/>
  </si>
  <si>
    <t>昭9.5.20</t>
    <phoneticPr fontId="2"/>
  </si>
  <si>
    <t>昭18.3.31</t>
    <phoneticPr fontId="2"/>
  </si>
  <si>
    <t>昭19.3.31</t>
    <phoneticPr fontId="2"/>
  </si>
  <si>
    <t>昭25.12.21</t>
    <phoneticPr fontId="2"/>
  </si>
  <si>
    <t>昭35.5.5</t>
    <phoneticPr fontId="2"/>
  </si>
  <si>
    <t>昭46.3.1</t>
    <phoneticPr fontId="2"/>
  </si>
  <si>
    <t>昭52.4.1</t>
    <phoneticPr fontId="2"/>
  </si>
  <si>
    <t>昭53.4.1</t>
    <phoneticPr fontId="2"/>
  </si>
  <si>
    <t>昭59.3.31</t>
    <phoneticPr fontId="2"/>
  </si>
  <si>
    <t>昭61.3.31</t>
    <phoneticPr fontId="2"/>
  </si>
  <si>
    <t>平11.12.17</t>
    <phoneticPr fontId="2"/>
  </si>
  <si>
    <t>平16.10.1</t>
    <phoneticPr fontId="2"/>
  </si>
  <si>
    <t>(菫之荘西)
2･2･66</t>
    <phoneticPr fontId="2"/>
  </si>
  <si>
    <t>昭5.5.1</t>
    <phoneticPr fontId="2"/>
  </si>
  <si>
    <t>昭14.4.1</t>
    <phoneticPr fontId="2"/>
  </si>
  <si>
    <t>昭15.6.1</t>
    <phoneticPr fontId="2"/>
  </si>
  <si>
    <t>昭18.7.1</t>
    <phoneticPr fontId="2"/>
  </si>
  <si>
    <t>昭18.10.1</t>
    <phoneticPr fontId="2"/>
  </si>
  <si>
    <t>昭23.10.11</t>
    <phoneticPr fontId="2"/>
  </si>
  <si>
    <t>昭31.10.15</t>
    <phoneticPr fontId="2"/>
  </si>
  <si>
    <t>昭33.5.5</t>
    <phoneticPr fontId="2"/>
  </si>
  <si>
    <t>昭36.5.5</t>
    <phoneticPr fontId="2"/>
  </si>
  <si>
    <t>昭38.5.5</t>
    <phoneticPr fontId="2"/>
  </si>
  <si>
    <t>昭42.5.5</t>
    <phoneticPr fontId="2"/>
  </si>
  <si>
    <t>昭57.3.31</t>
    <phoneticPr fontId="2"/>
  </si>
  <si>
    <t>昭57.3.31</t>
    <phoneticPr fontId="2"/>
  </si>
  <si>
    <t>昭60.3.31</t>
    <phoneticPr fontId="2"/>
  </si>
  <si>
    <t>平1.3.31</t>
    <phoneticPr fontId="2"/>
  </si>
  <si>
    <t>平9.3.31</t>
    <phoneticPr fontId="2"/>
  </si>
  <si>
    <t>平15.4.30</t>
    <phoneticPr fontId="2"/>
  </si>
  <si>
    <t>平19.3.31</t>
    <phoneticPr fontId="2"/>
  </si>
  <si>
    <t>(津守中)
2･2･511</t>
    <phoneticPr fontId="2"/>
  </si>
  <si>
    <t>平31.4</t>
    <phoneticPr fontId="2"/>
  </si>
  <si>
    <t>昭26.4.30</t>
    <phoneticPr fontId="2"/>
  </si>
  <si>
    <t>昭31.10.15</t>
    <phoneticPr fontId="2"/>
  </si>
  <si>
    <t>昭32.5.5</t>
    <phoneticPr fontId="2"/>
  </si>
  <si>
    <t>昭33.5.5</t>
    <phoneticPr fontId="2"/>
  </si>
  <si>
    <t>昭34.10.15</t>
    <phoneticPr fontId="2"/>
  </si>
  <si>
    <t>昭35.5.5</t>
    <phoneticPr fontId="2"/>
  </si>
  <si>
    <t>昭36.11.3</t>
    <phoneticPr fontId="2"/>
  </si>
  <si>
    <t>昭37.5.5</t>
    <phoneticPr fontId="2"/>
  </si>
  <si>
    <t>昭38.10.15</t>
    <phoneticPr fontId="2"/>
  </si>
  <si>
    <t>昭42.5.5</t>
    <phoneticPr fontId="2"/>
  </si>
  <si>
    <t>昭44.8.14</t>
    <phoneticPr fontId="2"/>
  </si>
  <si>
    <t>昭45.3.2</t>
    <phoneticPr fontId="2"/>
  </si>
  <si>
    <t>昭46.3.1</t>
    <phoneticPr fontId="2"/>
  </si>
  <si>
    <t>昭47.4.1</t>
    <phoneticPr fontId="2"/>
  </si>
  <si>
    <t>昭48.4.1</t>
    <phoneticPr fontId="2"/>
  </si>
  <si>
    <t>昭50.4.1</t>
    <phoneticPr fontId="2"/>
  </si>
  <si>
    <t>昭51.4.1</t>
    <phoneticPr fontId="2"/>
  </si>
  <si>
    <t>昭52.9.1</t>
    <phoneticPr fontId="2"/>
  </si>
  <si>
    <t>昭53.4.1</t>
    <phoneticPr fontId="2"/>
  </si>
  <si>
    <t>昭54.4.1</t>
    <phoneticPr fontId="2"/>
  </si>
  <si>
    <t>昭55.4.1</t>
    <phoneticPr fontId="2"/>
  </si>
  <si>
    <t>昭55.4.1</t>
    <phoneticPr fontId="2"/>
  </si>
  <si>
    <t>昭56.4.1</t>
    <phoneticPr fontId="2"/>
  </si>
  <si>
    <t>昭57.3.31</t>
    <phoneticPr fontId="2"/>
  </si>
  <si>
    <t>昭57.3.31</t>
    <phoneticPr fontId="2"/>
  </si>
  <si>
    <t>昭58.3.31</t>
    <phoneticPr fontId="2"/>
  </si>
  <si>
    <t>昭60.3.31</t>
    <phoneticPr fontId="2"/>
  </si>
  <si>
    <t>昭61.3.31</t>
    <phoneticPr fontId="2"/>
  </si>
  <si>
    <t>昭61.3.31</t>
    <phoneticPr fontId="2"/>
  </si>
  <si>
    <t>昭62.3.31</t>
    <phoneticPr fontId="2"/>
  </si>
  <si>
    <t>昭62.3.31</t>
    <phoneticPr fontId="2"/>
  </si>
  <si>
    <t>昭63.3.31</t>
    <phoneticPr fontId="2"/>
  </si>
  <si>
    <t>平1.3.31</t>
    <phoneticPr fontId="2"/>
  </si>
  <si>
    <t>平2.3.31</t>
    <phoneticPr fontId="2"/>
  </si>
  <si>
    <t>平3.3.31</t>
    <phoneticPr fontId="2"/>
  </si>
  <si>
    <t>平4.3.31</t>
    <phoneticPr fontId="2"/>
  </si>
  <si>
    <t>平9.3.31</t>
    <phoneticPr fontId="2"/>
  </si>
  <si>
    <t>平10.3.31</t>
    <phoneticPr fontId="2"/>
  </si>
  <si>
    <t>平12.3.31</t>
    <phoneticPr fontId="2"/>
  </si>
  <si>
    <t>平12.9.30</t>
    <phoneticPr fontId="2"/>
  </si>
  <si>
    <t>平13.3.31</t>
    <phoneticPr fontId="2"/>
  </si>
  <si>
    <t>平14.3.31</t>
    <phoneticPr fontId="2"/>
  </si>
  <si>
    <t>平14.3.31</t>
    <phoneticPr fontId="2"/>
  </si>
  <si>
    <t>平26.3.31</t>
    <phoneticPr fontId="2"/>
  </si>
  <si>
    <t>平29.3.31</t>
    <phoneticPr fontId="2"/>
  </si>
  <si>
    <t>(長吉瓜破1号)
3･3･37</t>
    <phoneticPr fontId="2"/>
  </si>
  <si>
    <t>昭3.1.1</t>
    <phoneticPr fontId="2"/>
  </si>
  <si>
    <t>昭23.9.10</t>
    <phoneticPr fontId="2"/>
  </si>
  <si>
    <t>昭43.5.5</t>
    <phoneticPr fontId="2"/>
  </si>
  <si>
    <t>昭46.3.1</t>
    <phoneticPr fontId="2"/>
  </si>
  <si>
    <t>昭49.4.1</t>
    <phoneticPr fontId="2"/>
  </si>
  <si>
    <t>昭49.4.1</t>
    <phoneticPr fontId="2"/>
  </si>
  <si>
    <t>昭52.4.1</t>
    <phoneticPr fontId="2"/>
  </si>
  <si>
    <t>昭52.4.1</t>
    <phoneticPr fontId="2"/>
  </si>
  <si>
    <t>昭52.4.1</t>
    <phoneticPr fontId="2"/>
  </si>
  <si>
    <t>昭53.1.5</t>
    <phoneticPr fontId="2"/>
  </si>
  <si>
    <t>(瓜破西中)
2･2･465</t>
    <phoneticPr fontId="2"/>
  </si>
  <si>
    <t>昭54.4.1</t>
    <phoneticPr fontId="2"/>
  </si>
  <si>
    <t>昭58.3.31</t>
    <phoneticPr fontId="2"/>
  </si>
  <si>
    <t>昭59.3.31</t>
    <phoneticPr fontId="2"/>
  </si>
  <si>
    <t>昭60.3.31</t>
    <phoneticPr fontId="2"/>
  </si>
  <si>
    <t>昭61.3.31</t>
    <phoneticPr fontId="2"/>
  </si>
  <si>
    <t>平2.3.31</t>
    <rPh sb="0" eb="1">
      <t>ヒラ</t>
    </rPh>
    <phoneticPr fontId="2"/>
  </si>
  <si>
    <t>平3.3.31</t>
    <phoneticPr fontId="2"/>
  </si>
  <si>
    <t>平6.3.31</t>
    <phoneticPr fontId="2"/>
  </si>
  <si>
    <t>平7.3.31</t>
    <phoneticPr fontId="2"/>
  </si>
  <si>
    <t>平8.3.31</t>
    <phoneticPr fontId="2"/>
  </si>
  <si>
    <t>平11.3.31</t>
    <phoneticPr fontId="2"/>
  </si>
  <si>
    <t>平14.3.31</t>
    <phoneticPr fontId="2"/>
  </si>
  <si>
    <t>平19.3.31</t>
    <phoneticPr fontId="2"/>
  </si>
  <si>
    <t>平22.6.5</t>
    <phoneticPr fontId="2"/>
  </si>
  <si>
    <t>平23.3.31</t>
    <phoneticPr fontId="2"/>
  </si>
  <si>
    <t>平25.3．31</t>
    <phoneticPr fontId="2"/>
  </si>
  <si>
    <t>(長吉瓜破10号)
2･2･569</t>
    <phoneticPr fontId="2"/>
  </si>
  <si>
    <t>昭18.11.26</t>
    <phoneticPr fontId="21" type="Hiragana" alignment="distributed"/>
  </si>
  <si>
    <t>昭41.1.15</t>
    <phoneticPr fontId="21" type="Hiragana" alignment="distributed"/>
  </si>
  <si>
    <t>昭44.8.14</t>
    <phoneticPr fontId="21" type="Hiragana" alignment="distributed"/>
  </si>
  <si>
    <t>昭47.4.1</t>
    <phoneticPr fontId="21" type="Hiragana" alignment="distributed"/>
  </si>
  <si>
    <t>昭48.4.1</t>
    <phoneticPr fontId="21" type="Hiragana" alignment="distributed"/>
  </si>
  <si>
    <t>昭49.4.1</t>
    <phoneticPr fontId="21" type="Hiragana" alignment="distributed"/>
  </si>
  <si>
    <t>昭50.4.1</t>
    <phoneticPr fontId="21" type="Hiragana" alignment="distributed"/>
  </si>
  <si>
    <t>昭51.4.1</t>
    <phoneticPr fontId="21" type="Hiragana" alignment="distributed"/>
  </si>
  <si>
    <t>昭51.4.1</t>
    <phoneticPr fontId="21" type="Hiragana" alignment="distributed"/>
  </si>
  <si>
    <t>昭52.4.1</t>
    <phoneticPr fontId="21" type="Hiragana" alignment="distributed"/>
  </si>
  <si>
    <t>昭55.4.1</t>
    <phoneticPr fontId="21" type="Hiragana" alignment="distributed"/>
  </si>
  <si>
    <t>昭58.3.31</t>
    <phoneticPr fontId="21" type="Hiragana" alignment="distributed"/>
  </si>
  <si>
    <t>昭63.3.31</t>
    <phoneticPr fontId="21" type="Hiragana" alignment="distributed"/>
  </si>
  <si>
    <t>平3.3.31</t>
    <phoneticPr fontId="21" type="Hiragana" alignment="distributed"/>
  </si>
  <si>
    <t>平4.3.31</t>
    <phoneticPr fontId="21" type="Hiragana" alignment="distributed"/>
  </si>
  <si>
    <t>平6.3.31</t>
    <phoneticPr fontId="21" type="Hiragana" alignment="distributed"/>
  </si>
  <si>
    <t>平6.3.31</t>
    <phoneticPr fontId="21" type="Hiragana" alignment="distributed"/>
  </si>
  <si>
    <t>平7.3.31</t>
    <phoneticPr fontId="21" type="Hiragana" alignment="distributed"/>
  </si>
  <si>
    <t>平8.3.31</t>
    <phoneticPr fontId="21" type="Hiragana" alignment="distributed"/>
  </si>
  <si>
    <t>平10.3.31</t>
    <phoneticPr fontId="21" type="Hiragana" alignment="distributed"/>
  </si>
  <si>
    <t>平11.3.31</t>
    <phoneticPr fontId="21" type="Hiragana" alignment="distributed"/>
  </si>
  <si>
    <t>平11.3.31</t>
    <phoneticPr fontId="21" type="Hiragana" alignment="distributed"/>
  </si>
  <si>
    <t>平12.3.31</t>
    <phoneticPr fontId="21" type="Hiragana" alignment="distributed"/>
  </si>
  <si>
    <t>平16.3.31</t>
    <phoneticPr fontId="21" type="Hiragana" alignment="distributed"/>
  </si>
  <si>
    <t>平16.10.1</t>
    <phoneticPr fontId="21" type="Hiragana" alignment="distributed"/>
  </si>
  <si>
    <t>平18.3.31</t>
    <phoneticPr fontId="21" type="Hiragana" alignment="distributed"/>
  </si>
  <si>
    <t>平21.3.31</t>
    <phoneticPr fontId="21" type="Hiragana" alignment="distributed"/>
  </si>
  <si>
    <t>平17.3.31</t>
    <phoneticPr fontId="2"/>
  </si>
  <si>
    <t>平26.4.1</t>
    <phoneticPr fontId="2"/>
  </si>
  <si>
    <t>(昭3.5.1)
昭46.3.1</t>
    <phoneticPr fontId="2"/>
  </si>
  <si>
    <t>昭8.10.25</t>
    <phoneticPr fontId="2"/>
  </si>
  <si>
    <t>昭10.1.1</t>
    <phoneticPr fontId="2"/>
  </si>
  <si>
    <t>昭14.4.1</t>
    <phoneticPr fontId="2"/>
  </si>
  <si>
    <t>昭15.1.1</t>
    <phoneticPr fontId="2"/>
  </si>
  <si>
    <t>昭17.12.8</t>
    <phoneticPr fontId="2"/>
  </si>
  <si>
    <t>昭35.10.15</t>
    <phoneticPr fontId="2"/>
  </si>
  <si>
    <t>昭41.5.5</t>
    <phoneticPr fontId="2"/>
  </si>
  <si>
    <t>昭43.5.30</t>
    <phoneticPr fontId="2"/>
  </si>
  <si>
    <t>昭47.4.1</t>
    <phoneticPr fontId="2"/>
  </si>
  <si>
    <t>昭49.4.1</t>
    <phoneticPr fontId="2"/>
  </si>
  <si>
    <t>昭50.4.1</t>
    <phoneticPr fontId="2"/>
  </si>
  <si>
    <r>
      <t>住吉区域内
　928ｍ</t>
    </r>
    <r>
      <rPr>
        <vertAlign val="superscript"/>
        <sz val="7"/>
        <rFont val="ＭＳ 明朝"/>
        <family val="1"/>
        <charset val="128"/>
      </rPr>
      <t>2</t>
    </r>
    <r>
      <rPr>
        <sz val="7"/>
        <rFont val="ＭＳ 明朝"/>
        <family val="1"/>
        <charset val="128"/>
      </rPr>
      <t xml:space="preserve">
総面積
　3,122ｍ</t>
    </r>
    <r>
      <rPr>
        <vertAlign val="superscript"/>
        <sz val="7"/>
        <rFont val="ＭＳ 明朝"/>
        <family val="1"/>
        <charset val="128"/>
      </rPr>
      <t>2</t>
    </r>
    <phoneticPr fontId="2"/>
  </si>
  <si>
    <t>昭14.4.1</t>
    <phoneticPr fontId="2"/>
  </si>
  <si>
    <t>昭17.5.1</t>
    <phoneticPr fontId="2"/>
  </si>
  <si>
    <t>昭38.5.5</t>
    <phoneticPr fontId="2"/>
  </si>
  <si>
    <t>昭40.8.20</t>
    <phoneticPr fontId="2"/>
  </si>
  <si>
    <t>昭41.1.15</t>
    <phoneticPr fontId="2"/>
  </si>
  <si>
    <t>昭43.12.28</t>
    <phoneticPr fontId="2"/>
  </si>
  <si>
    <t>昭48.4.1</t>
    <phoneticPr fontId="2"/>
  </si>
  <si>
    <t>昭49.4.1</t>
    <phoneticPr fontId="2"/>
  </si>
  <si>
    <t>昭51.4.1</t>
    <phoneticPr fontId="2"/>
  </si>
  <si>
    <t>平1.3.31</t>
    <phoneticPr fontId="2"/>
  </si>
  <si>
    <t>平13.3.31</t>
    <phoneticPr fontId="2"/>
  </si>
  <si>
    <t>平30.4.1</t>
    <phoneticPr fontId="2"/>
  </si>
  <si>
    <t>平14.3.31</t>
    <phoneticPr fontId="2"/>
  </si>
  <si>
    <t>平16.3.31</t>
    <phoneticPr fontId="2"/>
  </si>
  <si>
    <t>平29.3.31</t>
    <phoneticPr fontId="2"/>
  </si>
  <si>
    <t>平10.3.31</t>
    <phoneticPr fontId="2"/>
  </si>
  <si>
    <t>平5.3.31</t>
    <phoneticPr fontId="2"/>
  </si>
  <si>
    <t>昭56.4.1</t>
    <phoneticPr fontId="2"/>
  </si>
  <si>
    <t>昭5.5.1</t>
    <phoneticPr fontId="2"/>
  </si>
  <si>
    <t>昭13.5.1</t>
    <phoneticPr fontId="2"/>
  </si>
  <si>
    <t>昭15.6.1</t>
    <phoneticPr fontId="2"/>
  </si>
  <si>
    <t>昭19.3.31</t>
    <phoneticPr fontId="2"/>
  </si>
  <si>
    <t>昭36.5.5</t>
    <phoneticPr fontId="2"/>
  </si>
  <si>
    <t>昭37.5.5</t>
    <phoneticPr fontId="2"/>
  </si>
  <si>
    <t>昭42.5.5</t>
    <phoneticPr fontId="2"/>
  </si>
  <si>
    <t>昭47.4.1</t>
    <phoneticPr fontId="2"/>
  </si>
  <si>
    <t>昭51.4.1</t>
    <phoneticPr fontId="2"/>
  </si>
  <si>
    <t>昭52.4.1</t>
    <phoneticPr fontId="2"/>
  </si>
  <si>
    <t>昭54.4.1</t>
    <phoneticPr fontId="2"/>
  </si>
  <si>
    <t>昭57.3.31</t>
    <phoneticPr fontId="2"/>
  </si>
  <si>
    <t>昭10.1.1</t>
    <phoneticPr fontId="2"/>
  </si>
  <si>
    <t>昭14.4.1</t>
    <phoneticPr fontId="2"/>
  </si>
  <si>
    <t>昭16.12.1</t>
    <phoneticPr fontId="2"/>
  </si>
  <si>
    <t>昭19.3.31</t>
    <phoneticPr fontId="2"/>
  </si>
  <si>
    <t>昭19.4.1</t>
    <phoneticPr fontId="2"/>
  </si>
  <si>
    <t>昭26.11.10</t>
    <phoneticPr fontId="2"/>
  </si>
  <si>
    <t>昭26.11.10</t>
    <phoneticPr fontId="2"/>
  </si>
  <si>
    <t>昭32.5.5</t>
    <phoneticPr fontId="2"/>
  </si>
  <si>
    <t>昭33.10.15</t>
    <phoneticPr fontId="2"/>
  </si>
  <si>
    <t>(昭43.5.30)
昭46.3.1</t>
    <phoneticPr fontId="2"/>
  </si>
  <si>
    <t>昭45.3.2</t>
    <phoneticPr fontId="2"/>
  </si>
  <si>
    <t>昭53.1.5</t>
    <phoneticPr fontId="2"/>
  </si>
  <si>
    <t>昭53.6.1</t>
    <phoneticPr fontId="2"/>
  </si>
  <si>
    <t>昭58.3.31</t>
    <phoneticPr fontId="2"/>
  </si>
  <si>
    <t>昭63.3.31</t>
    <phoneticPr fontId="2"/>
  </si>
  <si>
    <t>平1.3.31</t>
    <phoneticPr fontId="2"/>
  </si>
  <si>
    <t>平1.3.31</t>
    <rPh sb="0" eb="1">
      <t>ヒラ</t>
    </rPh>
    <phoneticPr fontId="2"/>
  </si>
  <si>
    <t>平9.3.31</t>
    <phoneticPr fontId="2"/>
  </si>
  <si>
    <t>平16.3.31</t>
    <phoneticPr fontId="2"/>
  </si>
  <si>
    <t>平17.5.6</t>
    <phoneticPr fontId="2"/>
  </si>
  <si>
    <t>平20.5.30</t>
    <phoneticPr fontId="2"/>
  </si>
  <si>
    <t>平21.8.21
「江戸堀中公園」から名称変更</t>
  </si>
  <si>
    <t>平21.8.21
「江戸堀西公園」から名称変更</t>
  </si>
  <si>
    <t>カウント
除外公園</t>
    <rPh sb="5" eb="7">
      <t>ジョガイ</t>
    </rPh>
    <rPh sb="7" eb="9">
      <t>コウエン</t>
    </rPh>
    <phoneticPr fontId="4"/>
  </si>
  <si>
    <t>―</t>
    <phoneticPr fontId="4"/>
  </si>
  <si>
    <t>―</t>
    <phoneticPr fontId="4"/>
  </si>
  <si>
    <t>―</t>
    <phoneticPr fontId="4"/>
  </si>
  <si>
    <t>―</t>
    <phoneticPr fontId="4"/>
  </si>
  <si>
    <t>箇所数
（カウント除外公園を除く）</t>
    <rPh sb="0" eb="2">
      <t>カショ</t>
    </rPh>
    <rPh sb="2" eb="3">
      <t>スウ</t>
    </rPh>
    <rPh sb="9" eb="11">
      <t>ジョガイ</t>
    </rPh>
    <rPh sb="11" eb="13">
      <t>コウエン</t>
    </rPh>
    <rPh sb="14" eb="15">
      <t>ノゾ</t>
    </rPh>
    <phoneticPr fontId="4"/>
  </si>
  <si>
    <t>広</t>
    <rPh sb="0" eb="1">
      <t>ひろ</t>
    </rPh>
    <phoneticPr fontId="21" type="Hiragana" alignment="distributed"/>
  </si>
  <si>
    <t xml:space="preserve"> 長吉西中学前</t>
    <rPh sb="1" eb="7">
      <t>ながよしにしちゅうがくまえ</t>
    </rPh>
    <phoneticPr fontId="21" type="Hiragana" alignment="distributed"/>
  </si>
  <si>
    <r>
      <t>供用面積
計(ｍ</t>
    </r>
    <r>
      <rPr>
        <vertAlign val="superscript"/>
        <sz val="11"/>
        <rFont val="ＭＳ 明朝"/>
        <family val="1"/>
        <charset val="128"/>
      </rPr>
      <t>2</t>
    </r>
    <r>
      <rPr>
        <sz val="11"/>
        <rFont val="ＭＳ 明朝"/>
        <family val="1"/>
        <charset val="128"/>
      </rPr>
      <t>)</t>
    </r>
    <rPh sb="0" eb="2">
      <t>キョウヨウ</t>
    </rPh>
    <rPh sb="2" eb="4">
      <t>メンセキ</t>
    </rPh>
    <rPh sb="5" eb="6">
      <t>ケイ</t>
    </rPh>
    <phoneticPr fontId="3"/>
  </si>
  <si>
    <r>
      <t>供用面積
(ｍ</t>
    </r>
    <r>
      <rPr>
        <vertAlign val="superscript"/>
        <sz val="11"/>
        <rFont val="ＭＳ 明朝"/>
        <family val="1"/>
        <charset val="128"/>
      </rPr>
      <t>2</t>
    </r>
    <r>
      <rPr>
        <sz val="11"/>
        <rFont val="ＭＳ 明朝"/>
        <family val="1"/>
        <charset val="128"/>
      </rPr>
      <t>)</t>
    </r>
    <rPh sb="0" eb="2">
      <t>キョウヨウ</t>
    </rPh>
    <rPh sb="2" eb="4">
      <t>メンセキ</t>
    </rPh>
    <phoneticPr fontId="3"/>
  </si>
  <si>
    <r>
      <t>面積
(ｍ</t>
    </r>
    <r>
      <rPr>
        <vertAlign val="superscript"/>
        <sz val="9"/>
        <rFont val="ＭＳ 明朝"/>
        <family val="1"/>
        <charset val="128"/>
      </rPr>
      <t>2</t>
    </r>
    <r>
      <rPr>
        <sz val="9"/>
        <rFont val="ＭＳ 明朝"/>
        <family val="1"/>
        <charset val="128"/>
      </rPr>
      <t>)</t>
    </r>
    <rPh sb="0" eb="1">
      <t>メン</t>
    </rPh>
    <rPh sb="1" eb="2">
      <t>セキ</t>
    </rPh>
    <phoneticPr fontId="3"/>
  </si>
  <si>
    <r>
      <t>面積
(ｍ</t>
    </r>
    <r>
      <rPr>
        <vertAlign val="superscript"/>
        <sz val="7"/>
        <rFont val="ＭＳ 明朝"/>
        <family val="1"/>
        <charset val="128"/>
      </rPr>
      <t>2</t>
    </r>
    <r>
      <rPr>
        <sz val="7"/>
        <rFont val="ＭＳ 明朝"/>
        <family val="1"/>
        <charset val="128"/>
      </rPr>
      <t>)</t>
    </r>
    <rPh sb="0" eb="2">
      <t>メンセキ</t>
    </rPh>
    <phoneticPr fontId="4"/>
  </si>
  <si>
    <r>
      <t>北区域内
　55,819m</t>
    </r>
    <r>
      <rPr>
        <vertAlign val="superscript"/>
        <sz val="7"/>
        <rFont val="ＭＳ 明朝"/>
        <family val="1"/>
        <charset val="128"/>
      </rPr>
      <t>2</t>
    </r>
    <r>
      <rPr>
        <sz val="7"/>
        <rFont val="ＭＳ 明朝"/>
        <family val="1"/>
        <charset val="128"/>
      </rPr>
      <t xml:space="preserve">
総面積
　237,236m</t>
    </r>
    <r>
      <rPr>
        <vertAlign val="superscript"/>
        <sz val="7"/>
        <rFont val="ＭＳ 明朝"/>
        <family val="1"/>
        <charset val="128"/>
      </rPr>
      <t>2</t>
    </r>
    <r>
      <rPr>
        <sz val="7"/>
        <rFont val="ＭＳ 明朝"/>
        <family val="1"/>
        <charset val="128"/>
      </rPr>
      <t xml:space="preserve">
平30.3.31
　区域拡張</t>
    </r>
    <rPh sb="30" eb="31">
      <t>タイラ</t>
    </rPh>
    <phoneticPr fontId="2"/>
  </si>
  <si>
    <t>平31.2.22
　区域拡張</t>
    <rPh sb="0" eb="1">
      <t>ひら</t>
    </rPh>
    <rPh sb="10" eb="12">
      <t>くいき</t>
    </rPh>
    <rPh sb="12" eb="14">
      <t>かくちょう</t>
    </rPh>
    <phoneticPr fontId="8" type="Hiragana" alignment="distributed"/>
  </si>
  <si>
    <t>平31.3.31
　区域拡張</t>
    <rPh sb="0" eb="1">
      <t>ヒラ</t>
    </rPh>
    <phoneticPr fontId="2"/>
  </si>
  <si>
    <t>平21.6.20
　区域拡張</t>
    <rPh sb="0" eb="1">
      <t>ヒラ</t>
    </rPh>
    <phoneticPr fontId="2"/>
  </si>
  <si>
    <t>平23.6.1
　区域拡張</t>
    <rPh sb="0" eb="1">
      <t>ヒラ</t>
    </rPh>
    <phoneticPr fontId="2"/>
  </si>
  <si>
    <t>平26.4.1
　区域拡張</t>
    <phoneticPr fontId="2"/>
  </si>
  <si>
    <t>平31.3.31
　区域変更</t>
    <phoneticPr fontId="2"/>
  </si>
  <si>
    <t>平27.3.31
出来島から分割</t>
    <phoneticPr fontId="2"/>
  </si>
  <si>
    <t>平30.3.2
　区域拡張</t>
    <rPh sb="0" eb="1">
      <t>ヒラ</t>
    </rPh>
    <phoneticPr fontId="2"/>
  </si>
  <si>
    <t>平22.1.22
　区域拡張</t>
    <phoneticPr fontId="2"/>
  </si>
  <si>
    <t>平27.3.31
　区域拡張</t>
    <phoneticPr fontId="2"/>
  </si>
  <si>
    <t>平30.7.6
　区域拡張</t>
    <phoneticPr fontId="2"/>
  </si>
  <si>
    <t>平30.7.6
　区域拡張</t>
    <phoneticPr fontId="2"/>
  </si>
  <si>
    <t>平27.2.28
　区域拡張</t>
    <rPh sb="0" eb="1">
      <t>ヒラ</t>
    </rPh>
    <phoneticPr fontId="2"/>
  </si>
  <si>
    <t>平30.4.1
　区域拡張</t>
    <phoneticPr fontId="2"/>
  </si>
  <si>
    <t>平23.7.1
　区域拡張</t>
    <rPh sb="0" eb="1">
      <t>ヒラ</t>
    </rPh>
    <phoneticPr fontId="2"/>
  </si>
  <si>
    <t>平24.3.31
　区域拡張</t>
    <rPh sb="0" eb="1">
      <t>ヒラ</t>
    </rPh>
    <phoneticPr fontId="2"/>
  </si>
  <si>
    <t>平31.3.31
　区域変更</t>
    <rPh sb="0" eb="1">
      <t>ヒラ</t>
    </rPh>
    <phoneticPr fontId="2"/>
  </si>
  <si>
    <t>平31.2.22
　区域拡張</t>
    <rPh sb="0" eb="1">
      <t>ヒラ</t>
    </rPh>
    <phoneticPr fontId="2"/>
  </si>
  <si>
    <t>名称</t>
    <rPh sb="0" eb="1">
      <t>ナ</t>
    </rPh>
    <rPh sb="1" eb="2">
      <t>ショウ</t>
    </rPh>
    <phoneticPr fontId="3"/>
  </si>
  <si>
    <t>名称</t>
    <rPh sb="0" eb="1">
      <t>メイ</t>
    </rPh>
    <rPh sb="1" eb="2">
      <t>ショウ</t>
    </rPh>
    <phoneticPr fontId="3"/>
  </si>
  <si>
    <t>中之島公園</t>
    <rPh sb="0" eb="3">
      <t>ナカノシマ</t>
    </rPh>
    <rPh sb="3" eb="5">
      <t>コウエン</t>
    </rPh>
    <phoneticPr fontId="3"/>
  </si>
  <si>
    <r>
      <t>大</t>
    </r>
    <r>
      <rPr>
        <b/>
        <sz val="16"/>
        <rFont val="ＭＳ 明朝"/>
        <family val="1"/>
        <charset val="128"/>
      </rPr>
      <t xml:space="preserve"> </t>
    </r>
    <r>
      <rPr>
        <b/>
        <sz val="36"/>
        <rFont val="ＭＳ 明朝"/>
        <family val="1"/>
        <charset val="128"/>
      </rPr>
      <t>阪</t>
    </r>
    <r>
      <rPr>
        <b/>
        <sz val="16"/>
        <rFont val="ＭＳ 明朝"/>
        <family val="1"/>
        <charset val="128"/>
      </rPr>
      <t xml:space="preserve"> </t>
    </r>
    <r>
      <rPr>
        <b/>
        <sz val="36"/>
        <rFont val="ＭＳ 明朝"/>
        <family val="1"/>
        <charset val="128"/>
      </rPr>
      <t>市</t>
    </r>
    <r>
      <rPr>
        <b/>
        <sz val="16"/>
        <rFont val="ＭＳ 明朝"/>
        <family val="1"/>
        <charset val="128"/>
      </rPr>
      <t xml:space="preserve"> </t>
    </r>
    <r>
      <rPr>
        <b/>
        <sz val="36"/>
        <rFont val="ＭＳ 明朝"/>
        <family val="1"/>
        <charset val="128"/>
      </rPr>
      <t>都</t>
    </r>
    <r>
      <rPr>
        <b/>
        <sz val="16"/>
        <rFont val="ＭＳ 明朝"/>
        <family val="1"/>
        <charset val="128"/>
      </rPr>
      <t xml:space="preserve"> </t>
    </r>
    <r>
      <rPr>
        <b/>
        <sz val="36"/>
        <rFont val="ＭＳ 明朝"/>
        <family val="1"/>
        <charset val="128"/>
      </rPr>
      <t>市</t>
    </r>
    <r>
      <rPr>
        <b/>
        <sz val="16"/>
        <rFont val="ＭＳ 明朝"/>
        <family val="1"/>
        <charset val="128"/>
      </rPr>
      <t xml:space="preserve"> </t>
    </r>
    <r>
      <rPr>
        <b/>
        <sz val="36"/>
        <rFont val="ＭＳ 明朝"/>
        <family val="1"/>
        <charset val="128"/>
      </rPr>
      <t>公</t>
    </r>
    <r>
      <rPr>
        <b/>
        <sz val="16"/>
        <rFont val="ＭＳ 明朝"/>
        <family val="1"/>
        <charset val="128"/>
      </rPr>
      <t xml:space="preserve"> </t>
    </r>
    <r>
      <rPr>
        <b/>
        <sz val="36"/>
        <rFont val="ＭＳ 明朝"/>
        <family val="1"/>
        <charset val="128"/>
      </rPr>
      <t>園</t>
    </r>
    <r>
      <rPr>
        <b/>
        <sz val="16"/>
        <rFont val="ＭＳ 明朝"/>
        <family val="1"/>
        <charset val="128"/>
      </rPr>
      <t xml:space="preserve"> </t>
    </r>
    <r>
      <rPr>
        <b/>
        <sz val="36"/>
        <rFont val="ＭＳ 明朝"/>
        <family val="1"/>
        <charset val="128"/>
      </rPr>
      <t>一</t>
    </r>
    <r>
      <rPr>
        <b/>
        <sz val="16"/>
        <rFont val="ＭＳ 明朝"/>
        <family val="1"/>
        <charset val="128"/>
      </rPr>
      <t xml:space="preserve"> </t>
    </r>
    <r>
      <rPr>
        <b/>
        <sz val="36"/>
        <rFont val="ＭＳ 明朝"/>
        <family val="1"/>
        <charset val="128"/>
      </rPr>
      <t>覧</t>
    </r>
    <r>
      <rPr>
        <b/>
        <sz val="16"/>
        <rFont val="ＭＳ 明朝"/>
        <family val="1"/>
        <charset val="128"/>
      </rPr>
      <t xml:space="preserve"> </t>
    </r>
    <r>
      <rPr>
        <b/>
        <sz val="36"/>
        <rFont val="ＭＳ 明朝"/>
        <family val="1"/>
        <charset val="128"/>
      </rPr>
      <t>表</t>
    </r>
    <rPh sb="0" eb="1">
      <t>ダイ</t>
    </rPh>
    <rPh sb="2" eb="3">
      <t>サカ</t>
    </rPh>
    <rPh sb="4" eb="5">
      <t>ｓ</t>
    </rPh>
    <rPh sb="6" eb="7">
      <t>ミヤコ</t>
    </rPh>
    <rPh sb="8" eb="9">
      <t>シ</t>
    </rPh>
    <rPh sb="10" eb="11">
      <t>オオヤケ</t>
    </rPh>
    <rPh sb="12" eb="13">
      <t>エン</t>
    </rPh>
    <rPh sb="14" eb="15">
      <t>イチ</t>
    </rPh>
    <rPh sb="16" eb="17">
      <t>ラン</t>
    </rPh>
    <rPh sb="18" eb="19">
      <t>ヒョウ</t>
    </rPh>
    <phoneticPr fontId="3"/>
  </si>
  <si>
    <t>　大阪市建設局</t>
    <rPh sb="1" eb="4">
      <t>オオサカシ</t>
    </rPh>
    <rPh sb="4" eb="6">
      <t>ケンセツ</t>
    </rPh>
    <rPh sb="6" eb="7">
      <t>キョク</t>
    </rPh>
    <phoneticPr fontId="3"/>
  </si>
  <si>
    <t>注３　上段は大阪市域内の面積　下段は全体面積</t>
    <rPh sb="0" eb="1">
      <t>チュウ</t>
    </rPh>
    <rPh sb="3" eb="5">
      <t>ジョウダン</t>
    </rPh>
    <rPh sb="6" eb="8">
      <t>オオサカ</t>
    </rPh>
    <rPh sb="8" eb="10">
      <t>シイキ</t>
    </rPh>
    <rPh sb="10" eb="11">
      <t>ナイ</t>
    </rPh>
    <rPh sb="12" eb="14">
      <t>メンセキ</t>
    </rPh>
    <rPh sb="15" eb="17">
      <t>ゲダン</t>
    </rPh>
    <rPh sb="18" eb="20">
      <t>ゼンタイ</t>
    </rPh>
    <rPh sb="20" eb="22">
      <t>メンセキ</t>
    </rPh>
    <phoneticPr fontId="4"/>
  </si>
  <si>
    <t>注４　各公園数の左欄(＊付の数字)は他区にまたがるもの(外数)</t>
    <rPh sb="0" eb="1">
      <t>チュウ</t>
    </rPh>
    <rPh sb="3" eb="4">
      <t>カク</t>
    </rPh>
    <rPh sb="4" eb="6">
      <t>コウエン</t>
    </rPh>
    <rPh sb="6" eb="7">
      <t>スウ</t>
    </rPh>
    <rPh sb="8" eb="9">
      <t>サ</t>
    </rPh>
    <rPh sb="9" eb="10">
      <t>ラン</t>
    </rPh>
    <rPh sb="12" eb="13">
      <t>ツ</t>
    </rPh>
    <rPh sb="14" eb="16">
      <t>スウジ</t>
    </rPh>
    <rPh sb="18" eb="19">
      <t>ホカ</t>
    </rPh>
    <rPh sb="19" eb="20">
      <t>ク</t>
    </rPh>
    <rPh sb="28" eb="29">
      <t>ソト</t>
    </rPh>
    <rPh sb="29" eb="30">
      <t>スウ</t>
    </rPh>
    <phoneticPr fontId="4"/>
  </si>
  <si>
    <t>人口
(注２)</t>
    <rPh sb="0" eb="1">
      <t>ジンコウ</t>
    </rPh>
    <rPh sb="1" eb="2">
      <t>コウ</t>
    </rPh>
    <rPh sb="4" eb="5">
      <t>チュウ</t>
    </rPh>
    <phoneticPr fontId="4"/>
  </si>
  <si>
    <r>
      <t>市民１人当
りの面積
(ｍ</t>
    </r>
    <r>
      <rPr>
        <vertAlign val="superscript"/>
        <sz val="9"/>
        <rFont val="ＭＳ 明朝"/>
        <family val="1"/>
        <charset val="128"/>
      </rPr>
      <t>2</t>
    </r>
    <r>
      <rPr>
        <sz val="9"/>
        <rFont val="ＭＳ 明朝"/>
        <family val="1"/>
        <charset val="128"/>
      </rPr>
      <t>)</t>
    </r>
    <rPh sb="0" eb="2">
      <t>シミン</t>
    </rPh>
    <rPh sb="2" eb="4">
      <t>ヒトリ</t>
    </rPh>
    <rPh sb="4" eb="5">
      <t>ア</t>
    </rPh>
    <phoneticPr fontId="4"/>
  </si>
  <si>
    <t>大阪市営公園</t>
    <rPh sb="0" eb="1">
      <t>ダイ</t>
    </rPh>
    <rPh sb="1" eb="2">
      <t>サカ</t>
    </rPh>
    <rPh sb="2" eb="3">
      <t>シ</t>
    </rPh>
    <rPh sb="3" eb="4">
      <t>エイ</t>
    </rPh>
    <rPh sb="4" eb="5">
      <t>オオヤケ</t>
    </rPh>
    <rPh sb="5" eb="6">
      <t>エン</t>
    </rPh>
    <phoneticPr fontId="4"/>
  </si>
  <si>
    <t>平31.3.31
　区域変更</t>
    <rPh sb="0" eb="1">
      <t>ヒラ</t>
    </rPh>
    <rPh sb="10" eb="12">
      <t>クイキ</t>
    </rPh>
    <rPh sb="12" eb="14">
      <t>ヘンコウ</t>
    </rPh>
    <phoneticPr fontId="4"/>
  </si>
  <si>
    <t>豊崎東</t>
    <rPh sb="0" eb="3">
      <t>とよさきひがし</t>
    </rPh>
    <phoneticPr fontId="8" type="Hiragana" alignment="distributed"/>
  </si>
  <si>
    <t>中江町</t>
    <rPh sb="0" eb="3">
      <t>なかえちょう</t>
    </rPh>
    <phoneticPr fontId="21" type="Hiragana" alignment="distributed"/>
  </si>
  <si>
    <t>高津</t>
    <rPh sb="0" eb="2">
      <t>こうづ</t>
    </rPh>
    <phoneticPr fontId="21" type="Hiragana" alignment="distributed"/>
  </si>
  <si>
    <t>大手前1丁目、
天満橋京町、
北浜東</t>
    <phoneticPr fontId="2"/>
  </si>
  <si>
    <t>平尾亥開</t>
    <rPh sb="0" eb="4">
      <t>ひらおいびらき</t>
    </rPh>
    <phoneticPr fontId="21" type="Hiragana" alignment="distributed"/>
  </si>
  <si>
    <t>新北野1丁目、2丁目、
　　　3丁目、
十三東1丁目、
木川西1丁目、
木川東1丁目</t>
    <phoneticPr fontId="2"/>
  </si>
  <si>
    <t>南方南</t>
    <rPh sb="0" eb="3">
      <t>みなみかたみなみ</t>
    </rPh>
    <phoneticPr fontId="21" type="Hiragana" alignment="distributed"/>
  </si>
  <si>
    <t>東小橋</t>
    <rPh sb="0" eb="3">
      <t>ひがしおばせ</t>
    </rPh>
    <phoneticPr fontId="21" type="Hiragana" alignment="distributed"/>
  </si>
  <si>
    <t>東小橋北</t>
    <rPh sb="0" eb="4">
      <t>ひがしおばせきた</t>
    </rPh>
    <phoneticPr fontId="21" type="Hiragana" alignment="distributed"/>
  </si>
  <si>
    <t>喜連西中央</t>
    <rPh sb="0" eb="5">
      <t>きれにしちゅうおう</t>
    </rPh>
    <phoneticPr fontId="21" type="Hiragana" alignment="distributed"/>
  </si>
  <si>
    <t>出戸南</t>
    <rPh sb="0" eb="3">
      <t>でとみなみ</t>
    </rPh>
    <phoneticPr fontId="21" type="Hiragana" alignment="distributed"/>
  </si>
  <si>
    <t>瓜破南大和川</t>
    <rPh sb="0" eb="6">
      <t>うりわりみなみやまとがわ</t>
    </rPh>
    <phoneticPr fontId="21" type="Hiragana" alignment="distributed"/>
  </si>
  <si>
    <t>川辺大和川</t>
    <rPh sb="0" eb="5">
      <t>かわなべやまとがわ</t>
    </rPh>
    <phoneticPr fontId="21" type="Hiragana" alignment="distributed"/>
  </si>
  <si>
    <t>喜連北</t>
    <rPh sb="0" eb="3">
      <t>きれきた</t>
    </rPh>
    <phoneticPr fontId="21" type="Hiragana" alignment="distributed"/>
  </si>
  <si>
    <t>六反さくら</t>
    <rPh sb="0" eb="5">
      <t>ろくたん</t>
    </rPh>
    <phoneticPr fontId="21" type="Hiragana"/>
  </si>
  <si>
    <t>出戸やすらぎ</t>
    <rPh sb="0" eb="6">
      <t>でと　　　　</t>
    </rPh>
    <phoneticPr fontId="21" type="Hiragana" alignment="distributed"/>
  </si>
  <si>
    <t>Ⅳ　開設公園</t>
    <rPh sb="2" eb="4">
      <t>カイセツ</t>
    </rPh>
    <rPh sb="4" eb="6">
      <t>コウエン</t>
    </rPh>
    <phoneticPr fontId="2"/>
  </si>
  <si>
    <t>住道矢田9丁目</t>
    <phoneticPr fontId="2"/>
  </si>
  <si>
    <t>湯里の森</t>
    <rPh sb="0" eb="4">
      <t>ゆざと　　　もり</t>
    </rPh>
    <phoneticPr fontId="21" type="Hiragana" alignment="distributed"/>
  </si>
  <si>
    <t>杭全2丁目、3丁目、
　　4丁目、5丁目、
今川4丁目、7丁目、
中野1丁目、4丁目、
湯里3丁目、
西今川3丁目</t>
    <phoneticPr fontId="2"/>
  </si>
  <si>
    <t>木川南</t>
    <rPh sb="0" eb="3">
      <t>きかわみなみ</t>
    </rPh>
    <phoneticPr fontId="21" type="Hiragana" alignment="distributed"/>
  </si>
  <si>
    <t>木川</t>
    <rPh sb="0" eb="2">
      <t>きかわ</t>
    </rPh>
    <phoneticPr fontId="21" type="Hiragana" alignment="distributed"/>
  </si>
  <si>
    <t>木川西</t>
    <rPh sb="0" eb="3">
      <t>きかわにし</t>
    </rPh>
    <phoneticPr fontId="21" type="Hiragana" alignment="distributed"/>
  </si>
  <si>
    <t>２．面積欄</t>
    <phoneticPr fontId="2"/>
  </si>
  <si>
    <t>小数点以下を切り捨てている。</t>
    <phoneticPr fontId="2"/>
  </si>
  <si>
    <t>中津東</t>
    <rPh sb="0" eb="3">
      <t>なかつひがし</t>
    </rPh>
    <phoneticPr fontId="8" type="Hiragana" alignment="distributed"/>
  </si>
  <si>
    <t>豊崎北</t>
    <rPh sb="0" eb="3">
      <t>とよさききた</t>
    </rPh>
    <phoneticPr fontId="8" type="Hiragana" alignment="distributed"/>
  </si>
  <si>
    <t>大淀北</t>
    <rPh sb="0" eb="3">
      <t>おおよどきた</t>
    </rPh>
    <phoneticPr fontId="8" type="Hiragana" alignment="distributed"/>
  </si>
  <si>
    <t>国分寺</t>
    <rPh sb="0" eb="3">
      <t>こくぶんじ</t>
    </rPh>
    <phoneticPr fontId="8" type="Hiragana" alignment="distributed"/>
  </si>
  <si>
    <t>上福島東</t>
    <rPh sb="0" eb="4">
      <t>かみふくしまひがし</t>
    </rPh>
    <phoneticPr fontId="21" type="Hiragana" alignment="distributed"/>
  </si>
  <si>
    <t>金塚ふれあい西</t>
    <rPh sb="0" eb="7">
      <t>かなづか　　　　　　にし</t>
    </rPh>
    <phoneticPr fontId="21" type="Hiragana" alignment="distributed"/>
  </si>
  <si>
    <t>令1.7.19
　区域拡張</t>
    <rPh sb="0" eb="1">
      <t>レイ</t>
    </rPh>
    <phoneticPr fontId="2"/>
  </si>
  <si>
    <t>天下茶屋史跡</t>
    <rPh sb="0" eb="4">
      <t>てんがちゃや</t>
    </rPh>
    <rPh sb="4" eb="6">
      <t>しせき</t>
    </rPh>
    <phoneticPr fontId="21" type="Hiragana" alignment="distributed"/>
  </si>
  <si>
    <t>岸里東2丁目</t>
    <rPh sb="0" eb="2">
      <t>キシサト</t>
    </rPh>
    <rPh sb="2" eb="3">
      <t>ヒガシ</t>
    </rPh>
    <rPh sb="4" eb="6">
      <t>チョウメ</t>
    </rPh>
    <phoneticPr fontId="2"/>
  </si>
  <si>
    <t>令1.6.14</t>
    <rPh sb="0" eb="1">
      <t>レイ</t>
    </rPh>
    <phoneticPr fontId="2"/>
  </si>
  <si>
    <t>令 2.4</t>
    <rPh sb="0" eb="1">
      <t>レイ</t>
    </rPh>
    <phoneticPr fontId="2"/>
  </si>
  <si>
    <t>お問い合わせ先
大阪市建設局
総務部 管財課
電話06-6615-6482</t>
    <phoneticPr fontId="2"/>
  </si>
  <si>
    <t xml:space="preserve"> 平31.2.22
　区域拡張</t>
    <rPh sb="1" eb="2">
      <t>ヒラ</t>
    </rPh>
    <phoneticPr fontId="2"/>
  </si>
  <si>
    <t>粉浜中</t>
    <rPh sb="0" eb="3">
      <t>こはまなか</t>
    </rPh>
    <phoneticPr fontId="21" type="Hiragana" alignment="distributed"/>
  </si>
  <si>
    <t>三宝寺西</t>
    <rPh sb="0" eb="4">
      <t>さんぽうじにし</t>
    </rPh>
    <phoneticPr fontId="21" type="Hiragana" alignment="distributed"/>
  </si>
  <si>
    <t>喜連２公園</t>
    <rPh sb="0" eb="2">
      <t>きれ</t>
    </rPh>
    <rPh sb="3" eb="5">
      <t>こうえん</t>
    </rPh>
    <phoneticPr fontId="21" type="Hiragana" alignment="distributed"/>
  </si>
  <si>
    <t>喜連2丁目</t>
    <rPh sb="0" eb="2">
      <t>キレ</t>
    </rPh>
    <rPh sb="3" eb="5">
      <t>チョウメ</t>
    </rPh>
    <phoneticPr fontId="2"/>
  </si>
  <si>
    <t>令3.3.31</t>
    <rPh sb="0" eb="1">
      <t>レイ</t>
    </rPh>
    <phoneticPr fontId="2"/>
  </si>
  <si>
    <t>伝法1丁目、2丁目、
朝日2丁目、四貫島1丁目</t>
    <rPh sb="7" eb="9">
      <t>チョウメ</t>
    </rPh>
    <rPh sb="17" eb="20">
      <t>シカンジマ</t>
    </rPh>
    <rPh sb="21" eb="23">
      <t>チョウメ</t>
    </rPh>
    <phoneticPr fontId="2"/>
  </si>
  <si>
    <t>長居公園</t>
    <phoneticPr fontId="2"/>
  </si>
  <si>
    <t>住吉区域内
　1,950ｍ2
阿倍野区域内
　4ｍ2
総面積
　663,086ｍ2
令3.4.1
　区域拡張</t>
    <rPh sb="0" eb="2">
      <t>スミヨシ</t>
    </rPh>
    <rPh sb="15" eb="18">
      <t>アベノ</t>
    </rPh>
    <phoneticPr fontId="2"/>
  </si>
  <si>
    <t>*東住吉区域内
　661,132ｍ2
阿倍野区域内
　4ｍ2
総面積
　663,086ｍ2
令3.4.1
　区域拡張</t>
    <rPh sb="1" eb="2">
      <t>ヒガシ</t>
    </rPh>
    <rPh sb="2" eb="4">
      <t>スミヨシ</t>
    </rPh>
    <rPh sb="19" eb="22">
      <t>アベノ</t>
    </rPh>
    <phoneticPr fontId="2"/>
  </si>
  <si>
    <t>*東住吉区域内
　661,132ｍ2
住吉区域内
　1,950ｍ2
総面積
　663,086ｍ2
令3.4.1
　区域拡張</t>
    <rPh sb="1" eb="2">
      <t>ヒガシ</t>
    </rPh>
    <rPh sb="2" eb="4">
      <t>スミヨシ</t>
    </rPh>
    <rPh sb="19" eb="21">
      <t>スミヨシ</t>
    </rPh>
    <rPh sb="21" eb="24">
      <t>クイキナイ</t>
    </rPh>
    <phoneticPr fontId="2"/>
  </si>
  <si>
    <t>長居1丁目、長居東4丁目</t>
    <rPh sb="3" eb="5">
      <t>チョウメ</t>
    </rPh>
    <rPh sb="6" eb="8">
      <t>ナガイ</t>
    </rPh>
    <rPh sb="8" eb="9">
      <t>ヒガシ</t>
    </rPh>
    <rPh sb="10" eb="12">
      <t>チョウメ</t>
    </rPh>
    <phoneticPr fontId="2"/>
  </si>
  <si>
    <t>西田辺町2丁目</t>
    <rPh sb="0" eb="1">
      <t>ニシ</t>
    </rPh>
    <rPh sb="1" eb="3">
      <t>タナベ</t>
    </rPh>
    <rPh sb="3" eb="4">
      <t>チョウ</t>
    </rPh>
    <rPh sb="5" eb="7">
      <t>チョウメ</t>
    </rPh>
    <phoneticPr fontId="2"/>
  </si>
  <si>
    <t>令 3.4</t>
    <rPh sb="0" eb="1">
      <t>レイ</t>
    </rPh>
    <phoneticPr fontId="2"/>
  </si>
  <si>
    <t>北浜1丁目、
今橋1丁目、
高麗橋1丁目、
道修町1丁目、
平野町1丁目、
淡路町1丁目、
瓦町1丁目、
備後町1丁目、
安土町1丁目、
本町橋、
南船場1丁目、
島之内1丁目、2丁目、
松屋町、
瓦屋町1丁目、2丁目</t>
    <phoneticPr fontId="2"/>
  </si>
  <si>
    <r>
      <t>(巽中)
2</t>
    </r>
    <r>
      <rPr>
        <sz val="9"/>
        <rFont val="ＭＳ 明朝"/>
        <family val="1"/>
        <charset val="128"/>
      </rPr>
      <t>･</t>
    </r>
    <r>
      <rPr>
        <sz val="9"/>
        <rFont val="SimSun"/>
      </rPr>
      <t>2</t>
    </r>
    <r>
      <rPr>
        <sz val="9"/>
        <rFont val="ＭＳ 明朝"/>
        <family val="1"/>
        <charset val="128"/>
      </rPr>
      <t>･</t>
    </r>
    <r>
      <rPr>
        <sz val="9"/>
        <rFont val="SimSun"/>
      </rPr>
      <t>408</t>
    </r>
  </si>
  <si>
    <r>
      <t>(巽東北)
2</t>
    </r>
    <r>
      <rPr>
        <sz val="9"/>
        <rFont val="ＭＳ 明朝"/>
        <family val="1"/>
        <charset val="128"/>
      </rPr>
      <t>･</t>
    </r>
    <r>
      <rPr>
        <sz val="9"/>
        <rFont val="SimSun"/>
      </rPr>
      <t>2</t>
    </r>
    <r>
      <rPr>
        <sz val="9"/>
        <rFont val="ＭＳ 明朝"/>
        <family val="1"/>
        <charset val="128"/>
      </rPr>
      <t>･</t>
    </r>
    <r>
      <rPr>
        <sz val="9"/>
        <rFont val="SimSun"/>
      </rPr>
      <t>502</t>
    </r>
  </si>
  <si>
    <r>
      <t>(巽中1)
2</t>
    </r>
    <r>
      <rPr>
        <sz val="9"/>
        <rFont val="ＭＳ 明朝"/>
        <family val="1"/>
        <charset val="128"/>
      </rPr>
      <t>･</t>
    </r>
    <r>
      <rPr>
        <sz val="9"/>
        <rFont val="SimSun"/>
      </rPr>
      <t>2</t>
    </r>
    <r>
      <rPr>
        <sz val="9"/>
        <rFont val="ＭＳ 明朝"/>
        <family val="1"/>
        <charset val="128"/>
      </rPr>
      <t>･</t>
    </r>
    <r>
      <rPr>
        <sz val="9"/>
        <rFont val="SimSun"/>
      </rPr>
      <t>533</t>
    </r>
  </si>
  <si>
    <r>
      <t>(巽南3)
2</t>
    </r>
    <r>
      <rPr>
        <sz val="9"/>
        <rFont val="ＭＳ 明朝"/>
        <family val="1"/>
        <charset val="128"/>
      </rPr>
      <t>･</t>
    </r>
    <r>
      <rPr>
        <sz val="9"/>
        <rFont val="SimSun"/>
      </rPr>
      <t>2</t>
    </r>
    <r>
      <rPr>
        <sz val="9"/>
        <rFont val="ＭＳ 明朝"/>
        <family val="1"/>
        <charset val="128"/>
      </rPr>
      <t>･</t>
    </r>
    <r>
      <rPr>
        <sz val="9"/>
        <rFont val="SimSun"/>
      </rPr>
      <t>541</t>
    </r>
  </si>
  <si>
    <r>
      <t>(巽西3)
2</t>
    </r>
    <r>
      <rPr>
        <sz val="9"/>
        <rFont val="ＭＳ 明朝"/>
        <family val="1"/>
        <charset val="128"/>
      </rPr>
      <t>･</t>
    </r>
    <r>
      <rPr>
        <sz val="9"/>
        <rFont val="SimSun"/>
      </rPr>
      <t>2</t>
    </r>
    <r>
      <rPr>
        <sz val="9"/>
        <rFont val="ＭＳ 明朝"/>
        <family val="1"/>
        <charset val="128"/>
      </rPr>
      <t>･</t>
    </r>
    <r>
      <rPr>
        <sz val="9"/>
        <rFont val="SimSun"/>
      </rPr>
      <t>590</t>
    </r>
  </si>
  <si>
    <r>
      <t>(巽北2)
2</t>
    </r>
    <r>
      <rPr>
        <sz val="9"/>
        <rFont val="ＭＳ 明朝"/>
        <family val="1"/>
        <charset val="128"/>
      </rPr>
      <t>･</t>
    </r>
    <r>
      <rPr>
        <sz val="9"/>
        <rFont val="SimSun"/>
      </rPr>
      <t>2</t>
    </r>
    <r>
      <rPr>
        <sz val="9"/>
        <rFont val="ＭＳ 明朝"/>
        <family val="1"/>
        <charset val="128"/>
      </rPr>
      <t>･</t>
    </r>
    <r>
      <rPr>
        <sz val="9"/>
        <rFont val="SimSun"/>
      </rPr>
      <t>609</t>
    </r>
  </si>
  <si>
    <t>巽西みのり</t>
    <rPh sb="0" eb="5">
      <t>たつみにし　　　</t>
    </rPh>
    <phoneticPr fontId="21" type="Hiragana"/>
  </si>
  <si>
    <t>巽南ふれあい</t>
    <rPh sb="0" eb="6">
      <t>たつみみなみ　　　　</t>
    </rPh>
    <phoneticPr fontId="21" type="Hiragana"/>
  </si>
  <si>
    <t>令4.4.1
　区域拡張</t>
    <rPh sb="0" eb="1">
      <t>レイ</t>
    </rPh>
    <rPh sb="8" eb="10">
      <t>クイキ</t>
    </rPh>
    <rPh sb="10" eb="12">
      <t>カクチョウ</t>
    </rPh>
    <phoneticPr fontId="4"/>
  </si>
  <si>
    <t>令3.5.8
　区域拡張</t>
    <rPh sb="0" eb="1">
      <t>レイ</t>
    </rPh>
    <phoneticPr fontId="2"/>
  </si>
  <si>
    <t>令 4.4</t>
    <rPh sb="0" eb="1">
      <t>レイ</t>
    </rPh>
    <phoneticPr fontId="2"/>
  </si>
  <si>
    <r>
      <t>行政面積
(ｋｍ</t>
    </r>
    <r>
      <rPr>
        <vertAlign val="superscript"/>
        <sz val="10"/>
        <rFont val="ＭＳ 明朝"/>
        <family val="1"/>
        <charset val="128"/>
      </rPr>
      <t>2</t>
    </r>
    <r>
      <rPr>
        <sz val="10"/>
        <rFont val="ＭＳ 明朝"/>
        <family val="1"/>
        <charset val="128"/>
      </rPr>
      <t>)
(注１)</t>
    </r>
    <rPh sb="0" eb="3">
      <t>ギョウセイメン</t>
    </rPh>
    <rPh sb="3" eb="4">
      <t>セキ</t>
    </rPh>
    <rPh sb="12" eb="13">
      <t>チュウ</t>
    </rPh>
    <phoneticPr fontId="4"/>
  </si>
  <si>
    <r>
      <t>公園面積
(ｍ</t>
    </r>
    <r>
      <rPr>
        <vertAlign val="superscript"/>
        <sz val="10"/>
        <rFont val="ＭＳ 明朝"/>
        <family val="1"/>
        <charset val="128"/>
      </rPr>
      <t>2</t>
    </r>
    <r>
      <rPr>
        <sz val="10"/>
        <rFont val="ＭＳ 明朝"/>
        <family val="1"/>
        <charset val="128"/>
      </rPr>
      <t>)</t>
    </r>
    <rPh sb="0" eb="2">
      <t>コウエン</t>
    </rPh>
    <rPh sb="2" eb="4">
      <t>メンセキ</t>
    </rPh>
    <phoneticPr fontId="4"/>
  </si>
  <si>
    <r>
      <t>人口１人あたりの公園面積
(ｍ</t>
    </r>
    <r>
      <rPr>
        <vertAlign val="superscript"/>
        <sz val="10"/>
        <rFont val="ＭＳ 明朝"/>
        <family val="1"/>
        <charset val="128"/>
      </rPr>
      <t>2</t>
    </r>
    <r>
      <rPr>
        <sz val="10"/>
        <rFont val="ＭＳ 明朝"/>
        <family val="1"/>
        <charset val="128"/>
      </rPr>
      <t>)</t>
    </r>
    <rPh sb="0" eb="2">
      <t>ジンコウ</t>
    </rPh>
    <rPh sb="3" eb="4">
      <t>ニン</t>
    </rPh>
    <rPh sb="8" eb="10">
      <t>コウエン</t>
    </rPh>
    <rPh sb="10" eb="12">
      <t>メンセキ</t>
    </rPh>
    <phoneticPr fontId="4"/>
  </si>
  <si>
    <t>長柄東1丁目、2丁目、
国分寺1丁目</t>
    <rPh sb="0" eb="2">
      <t>ナガラ</t>
    </rPh>
    <rPh sb="2" eb="3">
      <t>ヒガシ</t>
    </rPh>
    <rPh sb="4" eb="6">
      <t>チョウメ</t>
    </rPh>
    <rPh sb="8" eb="10">
      <t>チョウメ</t>
    </rPh>
    <rPh sb="12" eb="15">
      <t>コクブンジ</t>
    </rPh>
    <rPh sb="16" eb="18">
      <t>チョウメ</t>
    </rPh>
    <phoneticPr fontId="4"/>
  </si>
  <si>
    <r>
      <t>*此花区域内
　53,685ｍ</t>
    </r>
    <r>
      <rPr>
        <vertAlign val="superscript"/>
        <sz val="7"/>
        <rFont val="ＭＳ 明朝"/>
        <family val="1"/>
        <charset val="128"/>
      </rPr>
      <t>2</t>
    </r>
    <r>
      <rPr>
        <sz val="7"/>
        <rFont val="ＭＳ 明朝"/>
        <family val="1"/>
        <charset val="128"/>
      </rPr>
      <t xml:space="preserve">
総面積
　60,597ｍ</t>
    </r>
    <r>
      <rPr>
        <vertAlign val="superscript"/>
        <sz val="7"/>
        <rFont val="ＭＳ 明朝"/>
        <family val="1"/>
        <charset val="128"/>
      </rPr>
      <t>2</t>
    </r>
    <r>
      <rPr>
        <sz val="7"/>
        <rFont val="ＭＳ 明朝"/>
        <family val="1"/>
        <charset val="128"/>
      </rPr>
      <t xml:space="preserve">
令4.4.1
　区域拡張</t>
    </r>
    <rPh sb="1" eb="4">
      <t>コノハナク</t>
    </rPh>
    <phoneticPr fontId="2"/>
  </si>
  <si>
    <r>
      <t>福島区域内
　6,912ｍ</t>
    </r>
    <r>
      <rPr>
        <vertAlign val="superscript"/>
        <sz val="7"/>
        <rFont val="ＭＳ 明朝"/>
        <family val="1"/>
        <charset val="128"/>
      </rPr>
      <t>2</t>
    </r>
    <r>
      <rPr>
        <sz val="7"/>
        <rFont val="ＭＳ 明朝"/>
        <family val="1"/>
        <charset val="128"/>
      </rPr>
      <t xml:space="preserve">
総面積
　60,597ｍ</t>
    </r>
    <r>
      <rPr>
        <vertAlign val="superscript"/>
        <sz val="7"/>
        <rFont val="ＭＳ 明朝"/>
        <family val="1"/>
        <charset val="128"/>
      </rPr>
      <t xml:space="preserve">2
</t>
    </r>
    <r>
      <rPr>
        <sz val="7"/>
        <rFont val="ＭＳ 明朝"/>
        <family val="1"/>
        <charset val="128"/>
      </rPr>
      <t>令4.4.1
　区域拡張</t>
    </r>
    <rPh sb="0" eb="2">
      <t>フクシマ</t>
    </rPh>
    <rPh sb="29" eb="30">
      <t>レイ</t>
    </rPh>
    <rPh sb="37" eb="39">
      <t>クイキ</t>
    </rPh>
    <rPh sb="39" eb="41">
      <t>カクチョウ</t>
    </rPh>
    <phoneticPr fontId="2"/>
  </si>
  <si>
    <t>南住吉２</t>
    <rPh sb="0" eb="3">
      <t>みなみすみよし</t>
    </rPh>
    <phoneticPr fontId="21" type="Hiragana" alignment="distributed"/>
  </si>
  <si>
    <t>南住吉2丁目</t>
    <rPh sb="0" eb="3">
      <t>ミナミスミヨシ</t>
    </rPh>
    <phoneticPr fontId="2"/>
  </si>
  <si>
    <t>令5.3.31</t>
    <rPh sb="0" eb="1">
      <t>レイ</t>
    </rPh>
    <phoneticPr fontId="2"/>
  </si>
  <si>
    <t>(注)鶴見緑地開設面積1,226,698㎡のうち大阪市域686,768㎡守口市域539,930㎡である</t>
    <rPh sb="1" eb="2">
      <t>チュウ</t>
    </rPh>
    <rPh sb="3" eb="5">
      <t>ツルミ</t>
    </rPh>
    <rPh sb="5" eb="7">
      <t>リョクチ</t>
    </rPh>
    <rPh sb="7" eb="9">
      <t>カイセツ</t>
    </rPh>
    <rPh sb="9" eb="11">
      <t>メンセキ</t>
    </rPh>
    <rPh sb="24" eb="27">
      <t>オオサカシ</t>
    </rPh>
    <rPh sb="27" eb="28">
      <t>イキ</t>
    </rPh>
    <rPh sb="36" eb="38">
      <t>モリグチ</t>
    </rPh>
    <rPh sb="38" eb="39">
      <t>シ</t>
    </rPh>
    <rPh sb="39" eb="40">
      <t>イキ</t>
    </rPh>
    <phoneticPr fontId="2"/>
  </si>
  <si>
    <t>令 5.4</t>
    <rPh sb="0" eb="1">
      <t>レイ</t>
    </rPh>
    <phoneticPr fontId="2"/>
  </si>
  <si>
    <t>令4.8.22
　区域拡張</t>
    <phoneticPr fontId="21" type="Hiragana" alignment="distributed"/>
  </si>
  <si>
    <t>令6.1.19
　区域拡張</t>
    <rPh sb="0" eb="1">
      <t>レイ</t>
    </rPh>
    <rPh sb="9" eb="11">
      <t>クイキ</t>
    </rPh>
    <rPh sb="11" eb="13">
      <t>カクチョウ</t>
    </rPh>
    <phoneticPr fontId="4"/>
  </si>
  <si>
    <t>大手前4丁目、馬場町</t>
    <rPh sb="7" eb="10">
      <t>バンバチョウ</t>
    </rPh>
    <phoneticPr fontId="2"/>
  </si>
  <si>
    <t>中之島１丁目</t>
    <rPh sb="0" eb="3">
      <t>ナカノシマ</t>
    </rPh>
    <rPh sb="4" eb="6">
      <t>チョウメ</t>
    </rPh>
    <phoneticPr fontId="4"/>
  </si>
  <si>
    <t>総</t>
    <phoneticPr fontId="2"/>
  </si>
  <si>
    <t>北区大深町１丁目</t>
    <phoneticPr fontId="4"/>
  </si>
  <si>
    <t>令6.9.6</t>
    <rPh sb="0" eb="1">
      <t>レイ</t>
    </rPh>
    <phoneticPr fontId="2"/>
  </si>
  <si>
    <t>うめきた</t>
    <phoneticPr fontId="8" type="Hiragana" alignment="distributed"/>
  </si>
  <si>
    <t>(西天満南)
2･2･555</t>
    <rPh sb="1" eb="2">
      <t>ニシ</t>
    </rPh>
    <rPh sb="2" eb="4">
      <t>テンマ</t>
    </rPh>
    <rPh sb="4" eb="5">
      <t>ミナミ</t>
    </rPh>
    <phoneticPr fontId="4"/>
  </si>
  <si>
    <t>(大深町)
5･4･32</t>
    <phoneticPr fontId="4"/>
  </si>
  <si>
    <t>令 6.4</t>
    <phoneticPr fontId="2"/>
  </si>
  <si>
    <t>令 7.4</t>
    <phoneticPr fontId="2"/>
  </si>
  <si>
    <t>令6.9.6
　新規開設</t>
    <rPh sb="0" eb="1">
      <t>レイ</t>
    </rPh>
    <rPh sb="8" eb="10">
      <t>シンキ</t>
    </rPh>
    <rPh sb="10" eb="12">
      <t>カイセツ</t>
    </rPh>
    <phoneticPr fontId="2"/>
  </si>
  <si>
    <t>令6.8.30
　区域変更</t>
    <rPh sb="0" eb="1">
      <t>レイ</t>
    </rPh>
    <rPh sb="11" eb="13">
      <t>ヘンコウ</t>
    </rPh>
    <phoneticPr fontId="2"/>
  </si>
  <si>
    <t>令6.11.22
　区域変更</t>
    <rPh sb="0" eb="1">
      <t>レイ</t>
    </rPh>
    <rPh sb="12" eb="14">
      <t>ヘンコウ</t>
    </rPh>
    <phoneticPr fontId="2"/>
  </si>
  <si>
    <t>令和７年４月１日現在</t>
    <rPh sb="0" eb="2">
      <t>レイワ</t>
    </rPh>
    <rPh sb="3" eb="4">
      <t>ネン</t>
    </rPh>
    <rPh sb="5" eb="6">
      <t>ガツ</t>
    </rPh>
    <rPh sb="7" eb="8">
      <t>ニチ</t>
    </rPh>
    <rPh sb="8" eb="10">
      <t>ゲンザイ</t>
    </rPh>
    <phoneticPr fontId="2"/>
  </si>
  <si>
    <t>令7.3.28
　区域変更</t>
    <phoneticPr fontId="2"/>
  </si>
  <si>
    <t>令6.4.10
　区域変更</t>
    <rPh sb="0" eb="1">
      <t>レイ</t>
    </rPh>
    <phoneticPr fontId="2"/>
  </si>
  <si>
    <t>注１　行政面積は令和７年１月１日現在(国土地理院発表)。</t>
    <rPh sb="0" eb="1">
      <t>チュウ</t>
    </rPh>
    <rPh sb="3" eb="5">
      <t>ギョウセイ</t>
    </rPh>
    <rPh sb="5" eb="7">
      <t>メンセキ</t>
    </rPh>
    <rPh sb="8" eb="10">
      <t>レイワ</t>
    </rPh>
    <rPh sb="11" eb="12">
      <t>ネン</t>
    </rPh>
    <rPh sb="13" eb="14">
      <t>ガツ</t>
    </rPh>
    <rPh sb="15" eb="16">
      <t>ニチ</t>
    </rPh>
    <rPh sb="16" eb="18">
      <t>ゲンザイ</t>
    </rPh>
    <rPh sb="19" eb="21">
      <t>コクド</t>
    </rPh>
    <rPh sb="21" eb="23">
      <t>チリ</t>
    </rPh>
    <rPh sb="23" eb="24">
      <t>イン</t>
    </rPh>
    <rPh sb="24" eb="26">
      <t>ハッピョウ</t>
    </rPh>
    <phoneticPr fontId="4"/>
  </si>
  <si>
    <t>注２　人口は令和７年４月１日現在の大阪市計画調整局調べ「大阪市の推計人口」による</t>
    <rPh sb="0" eb="1">
      <t>チュウ</t>
    </rPh>
    <rPh sb="3" eb="5">
      <t>ジンコウ</t>
    </rPh>
    <rPh sb="6" eb="8">
      <t>レイワ</t>
    </rPh>
    <rPh sb="9" eb="10">
      <t>ネン</t>
    </rPh>
    <rPh sb="10" eb="11">
      <t>ヘイネン</t>
    </rPh>
    <rPh sb="11" eb="12">
      <t>ガツ</t>
    </rPh>
    <rPh sb="13" eb="14">
      <t>ニチ</t>
    </rPh>
    <rPh sb="14" eb="16">
      <t>ゲンザイ</t>
    </rPh>
    <rPh sb="17" eb="20">
      <t>オオサカシ</t>
    </rPh>
    <rPh sb="20" eb="22">
      <t>ケイカク</t>
    </rPh>
    <rPh sb="22" eb="24">
      <t>チョウセイ</t>
    </rPh>
    <rPh sb="24" eb="25">
      <t>キョク</t>
    </rPh>
    <rPh sb="25" eb="26">
      <t>シラ</t>
    </rPh>
    <rPh sb="28" eb="31">
      <t>オオサカシ</t>
    </rPh>
    <rPh sb="32" eb="34">
      <t>スイケイ</t>
    </rPh>
    <rPh sb="34" eb="36">
      <t>ジンコウ</t>
    </rPh>
    <phoneticPr fontId="4"/>
  </si>
  <si>
    <t>令和７年４月１日現在</t>
    <rPh sb="0" eb="2">
      <t>レイワ</t>
    </rPh>
    <rPh sb="3" eb="4">
      <t>ネン</t>
    </rPh>
    <rPh sb="5" eb="6">
      <t>ガツ</t>
    </rPh>
    <rPh sb="7" eb="8">
      <t>ニチ</t>
    </rPh>
    <rPh sb="8" eb="10">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</si>
</sst>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176" formatCode="[$-411]&quot;大阪市営公園（&quot;ggge&quot;年&quot;m&quot;月&quot;d&quot;日現在）&quot;"/>
    <numFmt numFmtId="177" formatCode="#,##0.0;[Red]\-#,##0.0"/>
    <numFmt numFmtId="178" formatCode="#,##0_);[Red]\(#,##0\)"/>
    <numFmt numFmtId="179" formatCode="#,###"/>
    <numFmt numFmtId="180" formatCode="#,##0.0"/>
    <numFmt numFmtId="181" formatCode="0.00_ "/>
    <numFmt numFmtId="182" formatCode="#,##0.0_ "/>
    <numFmt numFmtId="183" formatCode="0.0_ "/>
    <numFmt numFmtId="184" formatCode="#,##0;&quot;△ &quot;#,##0"/>
    <numFmt numFmtId="185" formatCode="0.0"/>
    <numFmt numFmtId="186" formatCode="[&gt;=1]&quot;*&quot;#,###;#,###"/>
    <numFmt numFmtId="187" formatCode="[$-411]ggge&quot;年&quot;m&quot;月&quot;d&quot;日現在&quot;"/>
    <numFmt numFmtId="188" formatCode="0.00_);[Red]\(0.00\)"/>
    <numFmt numFmtId="189" formatCode="0.0_);[Red]\(0.0\)"/>
  </numFmts>
  <fonts count="36"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6"/>
      <name val="ＭＳ Ｐ明朝"/>
      <family val="1"/>
      <charset val="128"/>
    </font>
    <font>
      <sz val="6"/>
      <name val="ＭＳ Ｐゴシック"/>
      <family val="3"/>
      <charset val="128"/>
    </font>
    <font>
      <vertAlign val="superscript"/>
      <sz val="11"/>
      <name val="メイリオ"/>
      <family val="3"/>
      <charset val="128"/>
    </font>
    <font>
      <b/>
      <sz val="9"/>
      <color indexed="81"/>
      <name val="ＭＳ Ｐゴシック"/>
      <family val="3"/>
      <charset val="128"/>
    </font>
    <font>
      <sz val="9"/>
      <color indexed="81"/>
      <name val="ＭＳ Ｐゴシック"/>
      <family val="3"/>
      <charset val="128"/>
    </font>
    <font>
      <sz val="6"/>
      <name val="ＭＳ 明朝"/>
      <family val="1"/>
      <charset val="128"/>
    </font>
    <font>
      <sz val="9"/>
      <name val="ＭＳ 明朝"/>
      <family val="1"/>
      <charset val="128"/>
    </font>
    <font>
      <sz val="10"/>
      <name val="ＭＳ 明朝"/>
      <family val="1"/>
      <charset val="128"/>
    </font>
    <font>
      <sz val="16"/>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
      <sz val="14"/>
      <name val="ＭＳ 明朝"/>
      <family val="1"/>
      <charset val="128"/>
    </font>
    <font>
      <strike/>
      <sz val="14"/>
      <name val="ＭＳ 明朝"/>
      <family val="1"/>
      <charset val="128"/>
    </font>
    <font>
      <sz val="11"/>
      <name val="ＭＳ 明朝"/>
      <family val="1"/>
      <charset val="128"/>
    </font>
    <font>
      <sz val="8"/>
      <name val="ＭＳ 明朝"/>
      <family val="1"/>
      <charset val="128"/>
    </font>
    <font>
      <sz val="7"/>
      <name val="ＭＳ 明朝"/>
      <family val="1"/>
      <charset val="128"/>
    </font>
    <font>
      <vertAlign val="superscript"/>
      <sz val="7"/>
      <name val="ＭＳ 明朝"/>
      <family val="1"/>
      <charset val="128"/>
    </font>
    <font>
      <sz val="6"/>
      <name val="ＭＳ 明朝"/>
      <family val="3"/>
      <charset val="128"/>
    </font>
    <font>
      <sz val="7"/>
      <color theme="1"/>
      <name val="ＭＳ 明朝"/>
      <family val="1"/>
      <charset val="128"/>
    </font>
    <font>
      <sz val="9"/>
      <color theme="1"/>
      <name val="ＭＳ 明朝"/>
      <family val="1"/>
      <charset val="128"/>
    </font>
    <font>
      <sz val="6"/>
      <name val="ＭＳ 明朝"/>
      <family val="1"/>
      <charset val="128"/>
    </font>
    <font>
      <b/>
      <sz val="9"/>
      <color indexed="10"/>
      <name val="ＭＳ Ｐゴシック"/>
      <family val="3"/>
      <charset val="128"/>
    </font>
    <font>
      <vertAlign val="superscript"/>
      <sz val="11"/>
      <name val="ＭＳ 明朝"/>
      <family val="1"/>
      <charset val="128"/>
    </font>
    <font>
      <vertAlign val="superscript"/>
      <sz val="9"/>
      <name val="ＭＳ 明朝"/>
      <family val="1"/>
      <charset val="128"/>
    </font>
    <font>
      <b/>
      <sz val="36"/>
      <name val="ＭＳ 明朝"/>
      <family val="1"/>
      <charset val="128"/>
    </font>
    <font>
      <sz val="18"/>
      <name val="ＭＳ 明朝"/>
      <family val="1"/>
      <charset val="128"/>
    </font>
    <font>
      <b/>
      <sz val="16"/>
      <name val="ＭＳ 明朝"/>
      <family val="1"/>
      <charset val="128"/>
    </font>
    <font>
      <sz val="24"/>
      <name val="ＭＳ 明朝"/>
      <family val="1"/>
      <charset val="128"/>
    </font>
    <font>
      <sz val="9"/>
      <name val="SimSun"/>
    </font>
    <font>
      <sz val="16"/>
      <name val="ＭＳ 明朝"/>
      <family val="1"/>
      <charset val="128"/>
    </font>
    <font>
      <vertAlign val="superscript"/>
      <sz val="10"/>
      <name val="ＭＳ 明朝"/>
      <family val="1"/>
      <charset val="128"/>
    </font>
    <font>
      <sz val="11"/>
      <name val="游ゴシック"/>
      <family val="2"/>
      <scheme val="minor"/>
    </font>
  </fonts>
  <fills count="14">
    <fill>
      <patternFill patternType="none"/>
    </fill>
    <fill>
      <patternFill patternType="gray125"/>
    </fill>
    <fill>
      <patternFill patternType="solid">
        <fgColor indexed="9"/>
        <bgColor indexed="64"/>
      </patternFill>
    </fill>
    <fill>
      <patternFill patternType="solid">
        <fgColor theme="7"/>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5"/>
        <bgColor indexed="64"/>
      </patternFill>
    </fill>
    <fill>
      <patternFill patternType="solid">
        <fgColor theme="9" tint="0.59999389629810485"/>
        <bgColor indexed="64"/>
      </patternFill>
    </fill>
    <fill>
      <patternFill patternType="solid">
        <fgColor theme="9"/>
        <bgColor indexed="64"/>
      </patternFill>
    </fill>
    <fill>
      <patternFill patternType="solid">
        <fgColor theme="0"/>
        <bgColor indexed="64"/>
      </patternFill>
    </fill>
  </fills>
  <borders count="9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medium">
        <color indexed="64"/>
      </left>
      <right style="medium">
        <color indexed="64"/>
      </right>
      <top style="double">
        <color indexed="64"/>
      </top>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543">
    <xf numFmtId="0" fontId="0" fillId="0" borderId="0" xfId="0"/>
    <xf numFmtId="0" fontId="9" fillId="3" borderId="16"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6" xfId="0" applyFont="1" applyFill="1" applyBorder="1" applyAlignment="1">
      <alignment horizontal="center" vertical="center" wrapText="1"/>
    </xf>
    <xf numFmtId="38" fontId="9" fillId="4" borderId="16" xfId="1" applyFont="1" applyFill="1" applyBorder="1" applyAlignment="1">
      <alignment horizontal="center" vertical="center"/>
    </xf>
    <xf numFmtId="0" fontId="9" fillId="5" borderId="16" xfId="0" applyFont="1" applyFill="1" applyBorder="1" applyAlignment="1">
      <alignment horizontal="center" vertical="center"/>
    </xf>
    <xf numFmtId="0" fontId="10" fillId="5" borderId="16" xfId="0" applyFont="1" applyFill="1" applyBorder="1" applyAlignment="1">
      <alignment horizontal="center" vertical="center"/>
    </xf>
    <xf numFmtId="178" fontId="9" fillId="5" borderId="16" xfId="0" applyNumberFormat="1" applyFont="1" applyFill="1" applyBorder="1" applyAlignment="1">
      <alignment horizontal="center" vertical="center"/>
    </xf>
    <xf numFmtId="0" fontId="10" fillId="3" borderId="16" xfId="0" applyFont="1" applyFill="1" applyBorder="1" applyAlignment="1">
      <alignment horizontal="center" vertical="center"/>
    </xf>
    <xf numFmtId="178" fontId="9" fillId="3" borderId="16" xfId="0" applyNumberFormat="1" applyFont="1" applyFill="1" applyBorder="1" applyAlignment="1">
      <alignment horizontal="center" vertical="center"/>
    </xf>
    <xf numFmtId="0" fontId="9" fillId="6" borderId="16" xfId="0" applyFont="1" applyFill="1" applyBorder="1" applyAlignment="1">
      <alignment horizontal="center" vertical="center"/>
    </xf>
    <xf numFmtId="0" fontId="10" fillId="6" borderId="16" xfId="0" applyFont="1" applyFill="1" applyBorder="1" applyAlignment="1">
      <alignment horizontal="center" vertical="center"/>
    </xf>
    <xf numFmtId="178" fontId="9" fillId="6" borderId="16" xfId="0" applyNumberFormat="1" applyFont="1" applyFill="1" applyBorder="1" applyAlignment="1">
      <alignment horizontal="center" vertical="center"/>
    </xf>
    <xf numFmtId="0" fontId="9" fillId="7" borderId="16" xfId="0" applyFont="1" applyFill="1" applyBorder="1" applyAlignment="1">
      <alignment horizontal="center" vertical="center"/>
    </xf>
    <xf numFmtId="0" fontId="10" fillId="7" borderId="16" xfId="0" applyFont="1" applyFill="1" applyBorder="1" applyAlignment="1">
      <alignment horizontal="center" vertical="center"/>
    </xf>
    <xf numFmtId="178" fontId="9" fillId="7" borderId="16" xfId="0" applyNumberFormat="1" applyFont="1" applyFill="1" applyBorder="1" applyAlignment="1">
      <alignment horizontal="center" vertical="center"/>
    </xf>
    <xf numFmtId="0" fontId="9" fillId="8" borderId="16" xfId="0" applyFont="1" applyFill="1" applyBorder="1" applyAlignment="1">
      <alignment horizontal="center" vertical="center"/>
    </xf>
    <xf numFmtId="0" fontId="10" fillId="8" borderId="16" xfId="0" applyFont="1" applyFill="1" applyBorder="1" applyAlignment="1">
      <alignment horizontal="center" vertical="center"/>
    </xf>
    <xf numFmtId="178" fontId="9" fillId="8" borderId="16" xfId="0" applyNumberFormat="1" applyFont="1" applyFill="1" applyBorder="1" applyAlignment="1">
      <alignment horizontal="center" vertical="center"/>
    </xf>
    <xf numFmtId="0" fontId="9" fillId="9" borderId="16" xfId="0" applyFont="1" applyFill="1" applyBorder="1" applyAlignment="1">
      <alignment horizontal="center" vertical="center"/>
    </xf>
    <xf numFmtId="0" fontId="10" fillId="9" borderId="16" xfId="0" applyFont="1" applyFill="1" applyBorder="1" applyAlignment="1">
      <alignment horizontal="center" vertical="center"/>
    </xf>
    <xf numFmtId="178" fontId="9" fillId="9" borderId="16" xfId="0" applyNumberFormat="1" applyFont="1" applyFill="1" applyBorder="1" applyAlignment="1">
      <alignment horizontal="center" vertical="center"/>
    </xf>
    <xf numFmtId="0" fontId="9" fillId="10" borderId="16" xfId="0" applyFont="1" applyFill="1" applyBorder="1" applyAlignment="1">
      <alignment horizontal="center" vertical="center"/>
    </xf>
    <xf numFmtId="0" fontId="10" fillId="10" borderId="16" xfId="0" applyFont="1" applyFill="1" applyBorder="1" applyAlignment="1">
      <alignment horizontal="center" vertical="center"/>
    </xf>
    <xf numFmtId="178" fontId="9" fillId="10" borderId="16" xfId="0" applyNumberFormat="1" applyFont="1" applyFill="1" applyBorder="1" applyAlignment="1">
      <alignment horizontal="center" vertical="center"/>
    </xf>
    <xf numFmtId="0" fontId="9" fillId="11" borderId="16" xfId="0" applyFont="1" applyFill="1" applyBorder="1" applyAlignment="1">
      <alignment horizontal="center" vertical="center"/>
    </xf>
    <xf numFmtId="0" fontId="10" fillId="11" borderId="16" xfId="0" applyFont="1" applyFill="1" applyBorder="1" applyAlignment="1">
      <alignment horizontal="center" vertical="center"/>
    </xf>
    <xf numFmtId="178" fontId="9" fillId="11" borderId="16" xfId="0" applyNumberFormat="1" applyFont="1" applyFill="1" applyBorder="1" applyAlignment="1">
      <alignment horizontal="center" vertical="center"/>
    </xf>
    <xf numFmtId="0" fontId="9" fillId="12" borderId="16" xfId="0" applyFont="1" applyFill="1" applyBorder="1" applyAlignment="1">
      <alignment horizontal="center" vertical="center"/>
    </xf>
    <xf numFmtId="0" fontId="9" fillId="12" borderId="16" xfId="0" applyFont="1" applyFill="1" applyBorder="1" applyAlignment="1">
      <alignment horizontal="center" vertical="center" wrapText="1"/>
    </xf>
    <xf numFmtId="178" fontId="9" fillId="12" borderId="16" xfId="1" applyNumberFormat="1" applyFont="1" applyFill="1" applyBorder="1" applyAlignment="1">
      <alignment horizontal="center" vertical="center"/>
    </xf>
    <xf numFmtId="0" fontId="9" fillId="0" borderId="12" xfId="0" applyFont="1" applyBorder="1" applyAlignment="1" applyProtection="1">
      <alignment horizontal="distributed" vertical="center" indent="2"/>
    </xf>
    <xf numFmtId="0" fontId="9" fillId="0" borderId="12" xfId="0" applyFont="1" applyBorder="1" applyAlignment="1" applyProtection="1">
      <alignment horizontal="center" vertical="center" textRotation="255" wrapText="1"/>
    </xf>
    <xf numFmtId="0" fontId="9" fillId="0" borderId="12"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38" fontId="9" fillId="0" borderId="12" xfId="1" applyFont="1" applyBorder="1" applyAlignment="1" applyProtection="1">
      <alignment horizontal="center" vertical="center" wrapText="1"/>
    </xf>
    <xf numFmtId="38" fontId="9" fillId="0" borderId="2" xfId="1" applyFont="1" applyBorder="1" applyAlignment="1" applyProtection="1">
      <alignment horizontal="center" vertical="center" wrapText="1"/>
    </xf>
    <xf numFmtId="40" fontId="9" fillId="0" borderId="12" xfId="1" applyNumberFormat="1"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0" borderId="12" xfId="0" applyFont="1" applyBorder="1" applyAlignment="1" applyProtection="1">
      <alignment horizontal="center" vertical="center" textRotation="255"/>
    </xf>
    <xf numFmtId="0" fontId="9" fillId="0" borderId="2" xfId="0" applyFont="1" applyBorder="1" applyAlignment="1" applyProtection="1">
      <alignment horizontal="distributed" vertical="center" indent="2"/>
    </xf>
    <xf numFmtId="0" fontId="9" fillId="0" borderId="3" xfId="0" applyFont="1" applyBorder="1" applyAlignment="1" applyProtection="1">
      <alignment vertical="center" wrapText="1"/>
    </xf>
    <xf numFmtId="0" fontId="9" fillId="0" borderId="4" xfId="0" applyFont="1" applyBorder="1" applyAlignment="1" applyProtection="1">
      <alignment horizontal="left" vertical="center" wrapText="1" indent="1"/>
    </xf>
    <xf numFmtId="38" fontId="9" fillId="0" borderId="12" xfId="1" applyFont="1" applyBorder="1" applyAlignment="1" applyProtection="1">
      <alignment vertical="center"/>
    </xf>
    <xf numFmtId="38" fontId="9" fillId="0" borderId="2" xfId="1" applyFont="1" applyBorder="1" applyAlignment="1" applyProtection="1">
      <alignment vertical="center"/>
    </xf>
    <xf numFmtId="0" fontId="9" fillId="0" borderId="4" xfId="0" applyFont="1" applyBorder="1" applyAlignment="1" applyProtection="1">
      <alignment horizontal="left" vertical="center" wrapText="1"/>
    </xf>
    <xf numFmtId="177" fontId="9" fillId="0" borderId="12" xfId="1" applyNumberFormat="1" applyFont="1" applyBorder="1" applyAlignment="1" applyProtection="1">
      <alignment vertical="center"/>
    </xf>
    <xf numFmtId="0" fontId="9" fillId="0" borderId="2" xfId="0" applyFont="1" applyBorder="1" applyAlignment="1" applyProtection="1">
      <alignment horizontal="center" vertical="center"/>
    </xf>
    <xf numFmtId="0" fontId="9" fillId="0" borderId="4" xfId="0" applyFont="1" applyBorder="1" applyAlignment="1" applyProtection="1">
      <alignment horizontal="left" vertical="center" indent="1"/>
    </xf>
    <xf numFmtId="40" fontId="9" fillId="0" borderId="12" xfId="1" applyNumberFormat="1" applyFont="1" applyBorder="1" applyAlignment="1" applyProtection="1">
      <alignment vertical="center"/>
    </xf>
    <xf numFmtId="0" fontId="9" fillId="0" borderId="3" xfId="0" applyFont="1" applyBorder="1" applyAlignment="1" applyProtection="1">
      <alignment vertical="center"/>
    </xf>
    <xf numFmtId="0" fontId="9" fillId="0" borderId="12" xfId="0" applyFont="1" applyBorder="1" applyAlignment="1" applyProtection="1">
      <alignment horizontal="center" vertical="center"/>
      <protection locked="0"/>
    </xf>
    <xf numFmtId="0" fontId="9" fillId="0" borderId="12" xfId="0" applyFont="1" applyBorder="1" applyAlignment="1" applyProtection="1">
      <alignment horizontal="center" vertical="center" textRotation="255"/>
      <protection locked="0"/>
    </xf>
    <xf numFmtId="0" fontId="9" fillId="0" borderId="12" xfId="0" applyFont="1" applyBorder="1" applyAlignment="1" applyProtection="1">
      <alignment horizontal="distributed" vertical="center" indent="2"/>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horizontal="left" vertical="center" wrapText="1" indent="1"/>
      <protection locked="0"/>
    </xf>
    <xf numFmtId="38" fontId="9" fillId="0" borderId="12" xfId="1" applyFont="1" applyBorder="1" applyAlignment="1" applyProtection="1">
      <alignment vertical="center"/>
      <protection locked="0"/>
    </xf>
    <xf numFmtId="38" fontId="9" fillId="0" borderId="2" xfId="1" applyFont="1" applyBorder="1" applyAlignment="1" applyProtection="1">
      <alignment vertical="center"/>
      <protection locked="0"/>
    </xf>
    <xf numFmtId="40" fontId="9" fillId="0" borderId="12" xfId="1" applyNumberFormat="1" applyFont="1" applyBorder="1" applyAlignment="1" applyProtection="1">
      <alignment vertical="center"/>
      <protection locked="0"/>
    </xf>
    <xf numFmtId="0" fontId="9" fillId="0" borderId="12" xfId="0" applyFont="1" applyBorder="1" applyAlignment="1" applyProtection="1">
      <alignment horizontal="center" vertical="center" wrapText="1"/>
      <protection locked="0"/>
    </xf>
    <xf numFmtId="0" fontId="9" fillId="0" borderId="3" xfId="0" applyFont="1" applyBorder="1" applyAlignment="1" applyProtection="1">
      <alignment vertical="center"/>
      <protection locked="0"/>
    </xf>
    <xf numFmtId="0" fontId="9" fillId="0" borderId="4" xfId="0" applyFont="1" applyBorder="1" applyAlignment="1" applyProtection="1">
      <alignment horizontal="left" vertical="center" indent="1"/>
      <protection locked="0"/>
    </xf>
    <xf numFmtId="0" fontId="9" fillId="0" borderId="12" xfId="0" applyFont="1" applyBorder="1" applyAlignment="1" applyProtection="1">
      <alignment horizontal="distributed" vertical="center" wrapText="1" indent="2"/>
      <protection locked="0"/>
    </xf>
    <xf numFmtId="177" fontId="9" fillId="0" borderId="12" xfId="1" applyNumberFormat="1" applyFont="1" applyBorder="1" applyAlignment="1" applyProtection="1">
      <alignment vertical="center"/>
      <protection locked="0"/>
    </xf>
    <xf numFmtId="0" fontId="9" fillId="0" borderId="4" xfId="0" applyFont="1" applyBorder="1" applyAlignment="1" applyProtection="1">
      <alignment horizontal="left" vertical="center" wrapText="1"/>
      <protection locked="0"/>
    </xf>
    <xf numFmtId="38" fontId="9" fillId="0" borderId="12" xfId="1" applyFont="1" applyFill="1" applyBorder="1" applyAlignment="1" applyProtection="1">
      <alignment vertical="center"/>
      <protection locked="0"/>
    </xf>
    <xf numFmtId="38" fontId="9" fillId="0" borderId="2" xfId="1" applyFont="1" applyFill="1" applyBorder="1" applyAlignment="1" applyProtection="1">
      <alignment vertical="center"/>
      <protection locked="0"/>
    </xf>
    <xf numFmtId="0" fontId="9" fillId="0" borderId="12" xfId="0" applyFont="1" applyBorder="1" applyAlignment="1">
      <alignment horizontal="center" vertical="center"/>
    </xf>
    <xf numFmtId="0" fontId="9" fillId="0" borderId="12" xfId="0" applyFont="1" applyBorder="1" applyAlignment="1">
      <alignment horizontal="center" vertical="center" textRotation="255"/>
    </xf>
    <xf numFmtId="0" fontId="9" fillId="0" borderId="12" xfId="0" applyFont="1" applyBorder="1" applyAlignment="1">
      <alignment horizontal="distributed" vertical="center" indent="2"/>
    </xf>
    <xf numFmtId="0" fontId="9" fillId="0" borderId="2" xfId="0" applyFont="1" applyBorder="1" applyAlignment="1">
      <alignment horizontal="center" vertical="center"/>
    </xf>
    <xf numFmtId="0" fontId="9" fillId="0" borderId="3" xfId="0" applyFont="1" applyBorder="1" applyAlignment="1">
      <alignment vertical="center" wrapText="1"/>
    </xf>
    <xf numFmtId="0" fontId="9" fillId="0" borderId="4" xfId="0" applyFont="1" applyBorder="1" applyAlignment="1">
      <alignment horizontal="left" vertical="center" wrapText="1" indent="1"/>
    </xf>
    <xf numFmtId="38" fontId="9" fillId="0" borderId="12" xfId="1" applyFont="1" applyBorder="1" applyAlignment="1">
      <alignment vertical="center"/>
    </xf>
    <xf numFmtId="38" fontId="9" fillId="0" borderId="2" xfId="1" applyFont="1" applyBorder="1" applyAlignment="1">
      <alignment vertical="center"/>
    </xf>
    <xf numFmtId="40" fontId="9" fillId="0" borderId="12" xfId="1" applyNumberFormat="1" applyFont="1" applyBorder="1" applyAlignment="1">
      <alignment vertical="center"/>
    </xf>
    <xf numFmtId="0" fontId="9" fillId="0" borderId="12" xfId="0" applyFont="1" applyBorder="1" applyAlignment="1">
      <alignment horizontal="center" vertical="center" textRotation="255" wrapText="1"/>
    </xf>
    <xf numFmtId="0" fontId="9" fillId="0" borderId="12" xfId="0" applyFont="1" applyBorder="1" applyAlignment="1">
      <alignment horizontal="center" vertical="center" wrapText="1"/>
    </xf>
    <xf numFmtId="177" fontId="9" fillId="0" borderId="12" xfId="1" applyNumberFormat="1" applyFont="1" applyBorder="1" applyAlignment="1">
      <alignment vertical="center"/>
    </xf>
    <xf numFmtId="0" fontId="9" fillId="0" borderId="3" xfId="0" applyFont="1" applyBorder="1" applyAlignment="1">
      <alignment vertical="center"/>
    </xf>
    <xf numFmtId="0" fontId="9" fillId="0" borderId="4" xfId="0" applyFont="1" applyBorder="1" applyAlignment="1">
      <alignment horizontal="left" vertical="center" indent="1"/>
    </xf>
    <xf numFmtId="38" fontId="9" fillId="0" borderId="12" xfId="1" applyFont="1" applyFill="1" applyBorder="1" applyAlignment="1">
      <alignment vertical="center"/>
    </xf>
    <xf numFmtId="38" fontId="9" fillId="0" borderId="2" xfId="1" applyFont="1" applyFill="1" applyBorder="1" applyAlignment="1">
      <alignment vertical="center"/>
    </xf>
    <xf numFmtId="0" fontId="9" fillId="0" borderId="3" xfId="0" applyFont="1" applyFill="1" applyBorder="1" applyAlignment="1">
      <alignment vertical="center" wrapText="1"/>
    </xf>
    <xf numFmtId="0" fontId="9" fillId="0" borderId="4" xfId="0" applyFont="1" applyFill="1" applyBorder="1" applyAlignment="1">
      <alignment horizontal="left" vertical="center" wrapText="1" indent="1"/>
    </xf>
    <xf numFmtId="0" fontId="9" fillId="0" borderId="12" xfId="0" applyFont="1" applyFill="1" applyBorder="1" applyAlignment="1">
      <alignment horizontal="center" vertical="center" wrapText="1"/>
    </xf>
    <xf numFmtId="177" fontId="9" fillId="0" borderId="12" xfId="1" applyNumberFormat="1" applyFont="1" applyFill="1" applyBorder="1" applyAlignment="1">
      <alignment vertical="center"/>
    </xf>
    <xf numFmtId="0" fontId="9" fillId="0" borderId="2" xfId="0" applyFont="1" applyBorder="1" applyAlignment="1">
      <alignment horizontal="center" vertical="center" wrapText="1"/>
    </xf>
    <xf numFmtId="0" fontId="9" fillId="0" borderId="4" xfId="0" applyFont="1" applyBorder="1" applyAlignment="1">
      <alignment vertical="center"/>
    </xf>
    <xf numFmtId="0" fontId="9" fillId="0" borderId="2" xfId="0" applyFont="1" applyBorder="1" applyAlignment="1">
      <alignment horizontal="center" vertical="center" wrapText="1"/>
    </xf>
    <xf numFmtId="0" fontId="13" fillId="0" borderId="0" xfId="0" applyFont="1"/>
    <xf numFmtId="0" fontId="14" fillId="0" borderId="0" xfId="0" applyFont="1"/>
    <xf numFmtId="0" fontId="15" fillId="0" borderId="0" xfId="0" applyFont="1" applyAlignment="1">
      <alignment horizontal="right" vertical="center"/>
    </xf>
    <xf numFmtId="0" fontId="16" fillId="0" borderId="0" xfId="0" applyFont="1" applyAlignment="1">
      <alignment horizontal="left" vertical="center"/>
    </xf>
    <xf numFmtId="0" fontId="15" fillId="0" borderId="0" xfId="0" applyFont="1" applyAlignment="1">
      <alignment vertical="center"/>
    </xf>
    <xf numFmtId="0" fontId="15" fillId="0" borderId="0" xfId="0" applyFont="1" applyAlignment="1">
      <alignment horizontal="distributed" vertical="center"/>
    </xf>
    <xf numFmtId="179" fontId="19" fillId="0" borderId="12" xfId="1" applyNumberFormat="1" applyFont="1" applyFill="1" applyBorder="1" applyAlignment="1">
      <alignment horizontal="center" vertical="center" wrapText="1"/>
    </xf>
    <xf numFmtId="0" fontId="11" fillId="0" borderId="0" xfId="0" applyFont="1" applyAlignment="1">
      <alignment vertical="center"/>
    </xf>
    <xf numFmtId="0" fontId="17" fillId="0" borderId="0" xfId="0" applyFont="1" applyAlignment="1">
      <alignment vertical="center"/>
    </xf>
    <xf numFmtId="0" fontId="17" fillId="0" borderId="3" xfId="0" applyFont="1" applyBorder="1" applyAlignment="1">
      <alignment horizontal="distributed" vertical="center" indent="10"/>
    </xf>
    <xf numFmtId="0" fontId="13" fillId="0" borderId="4" xfId="0" applyFont="1" applyBorder="1"/>
    <xf numFmtId="0" fontId="17" fillId="0" borderId="13" xfId="0" applyFont="1" applyBorder="1" applyAlignment="1">
      <alignment horizontal="center" vertical="center"/>
    </xf>
    <xf numFmtId="0" fontId="17" fillId="2" borderId="14" xfId="0" applyFont="1" applyFill="1" applyBorder="1" applyAlignment="1">
      <alignment vertical="center" wrapText="1"/>
    </xf>
    <xf numFmtId="0" fontId="13" fillId="0" borderId="7" xfId="0" applyFont="1" applyBorder="1"/>
    <xf numFmtId="0" fontId="17" fillId="0" borderId="12" xfId="0" applyFont="1" applyBorder="1" applyAlignment="1">
      <alignment horizontal="center" vertical="center"/>
    </xf>
    <xf numFmtId="0" fontId="17" fillId="0" borderId="14" xfId="0" applyFont="1" applyBorder="1" applyAlignment="1">
      <alignment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3" fillId="0" borderId="0" xfId="0" applyFont="1" applyAlignment="1">
      <alignment vertical="center"/>
    </xf>
    <xf numFmtId="0" fontId="19" fillId="0" borderId="12" xfId="0" applyFont="1" applyBorder="1" applyAlignment="1" applyProtection="1">
      <alignment vertical="center" wrapText="1"/>
    </xf>
    <xf numFmtId="0" fontId="19" fillId="0" borderId="12" xfId="0" applyFont="1" applyBorder="1" applyAlignment="1" applyProtection="1">
      <alignment vertical="center"/>
    </xf>
    <xf numFmtId="0" fontId="19" fillId="0" borderId="12" xfId="0" applyFont="1" applyBorder="1" applyAlignment="1" applyProtection="1">
      <alignment vertical="center"/>
      <protection locked="0"/>
    </xf>
    <xf numFmtId="0" fontId="19" fillId="0" borderId="12" xfId="0" applyFont="1" applyBorder="1" applyAlignment="1" applyProtection="1">
      <alignment vertical="center" wrapText="1"/>
      <protection locked="0"/>
    </xf>
    <xf numFmtId="0" fontId="19" fillId="0" borderId="12" xfId="0" applyFont="1" applyBorder="1" applyAlignment="1">
      <alignment vertical="center" wrapText="1"/>
    </xf>
    <xf numFmtId="0" fontId="19" fillId="0" borderId="12" xfId="0" applyFont="1" applyBorder="1" applyAlignment="1">
      <alignment vertical="center"/>
    </xf>
    <xf numFmtId="0" fontId="19" fillId="0" borderId="8" xfId="0" applyFont="1" applyBorder="1"/>
    <xf numFmtId="0" fontId="19" fillId="0" borderId="12" xfId="0" applyFont="1" applyFill="1" applyBorder="1" applyAlignment="1">
      <alignment vertical="center" wrapText="1"/>
    </xf>
    <xf numFmtId="0" fontId="9" fillId="0" borderId="12" xfId="0" applyFont="1" applyBorder="1" applyAlignment="1" applyProtection="1">
      <alignment horizontal="left" vertical="center" indent="1"/>
      <protection locked="0"/>
    </xf>
    <xf numFmtId="0" fontId="13" fillId="0" borderId="0" xfId="0" applyFont="1" applyBorder="1"/>
    <xf numFmtId="57" fontId="9" fillId="0" borderId="3" xfId="0" applyNumberFormat="1" applyFont="1" applyBorder="1" applyAlignment="1" applyProtection="1">
      <alignment vertical="center"/>
      <protection locked="0"/>
    </xf>
    <xf numFmtId="57" fontId="9" fillId="0" borderId="3" xfId="0" applyNumberFormat="1" applyFont="1" applyBorder="1" applyAlignment="1" applyProtection="1">
      <alignment vertical="center" wrapText="1"/>
    </xf>
    <xf numFmtId="57" fontId="9" fillId="0" borderId="4" xfId="0" applyNumberFormat="1" applyFont="1" applyBorder="1" applyAlignment="1" applyProtection="1">
      <alignment horizontal="left" vertical="center" wrapText="1"/>
    </xf>
    <xf numFmtId="57" fontId="9" fillId="0" borderId="4" xfId="0" applyNumberFormat="1" applyFont="1" applyBorder="1" applyAlignment="1" applyProtection="1">
      <alignment horizontal="left" vertical="center" wrapText="1" indent="1"/>
    </xf>
    <xf numFmtId="57" fontId="9" fillId="0" borderId="4" xfId="0" applyNumberFormat="1" applyFont="1" applyBorder="1" applyAlignment="1" applyProtection="1">
      <alignment horizontal="left" vertical="center" indent="1"/>
    </xf>
    <xf numFmtId="57" fontId="9" fillId="0" borderId="3" xfId="0" applyNumberFormat="1" applyFont="1" applyBorder="1" applyAlignment="1" applyProtection="1">
      <alignment vertical="center"/>
    </xf>
    <xf numFmtId="57" fontId="9" fillId="0" borderId="3" xfId="0" applyNumberFormat="1" applyFont="1" applyBorder="1" applyAlignment="1" applyProtection="1">
      <alignment vertical="center" wrapText="1"/>
      <protection locked="0"/>
    </xf>
    <xf numFmtId="57" fontId="9" fillId="0" borderId="4" xfId="0" applyNumberFormat="1" applyFont="1" applyBorder="1" applyAlignment="1" applyProtection="1">
      <alignment horizontal="left" vertical="center" wrapText="1" indent="1"/>
      <protection locked="0"/>
    </xf>
    <xf numFmtId="57" fontId="9" fillId="0" borderId="4" xfId="0" applyNumberFormat="1" applyFont="1" applyBorder="1" applyAlignment="1" applyProtection="1">
      <alignment horizontal="left" vertical="center" indent="1"/>
      <protection locked="0"/>
    </xf>
    <xf numFmtId="0" fontId="9" fillId="0" borderId="0" xfId="0" applyFont="1" applyFill="1" applyBorder="1" applyAlignment="1" applyProtection="1">
      <alignment vertical="center" wrapText="1"/>
      <protection locked="0"/>
    </xf>
    <xf numFmtId="0" fontId="9" fillId="0" borderId="12" xfId="0" applyFont="1" applyBorder="1" applyAlignment="1">
      <alignment horizontal="distributed" vertical="center" wrapText="1" indent="2"/>
    </xf>
    <xf numFmtId="57" fontId="9" fillId="0" borderId="3" xfId="0" applyNumberFormat="1" applyFont="1" applyBorder="1" applyAlignment="1">
      <alignment vertical="center" wrapText="1"/>
    </xf>
    <xf numFmtId="0" fontId="9" fillId="0" borderId="2" xfId="0" applyFont="1" applyBorder="1" applyAlignment="1">
      <alignment horizontal="center" vertical="center" wrapText="1"/>
    </xf>
    <xf numFmtId="179" fontId="19" fillId="0" borderId="5" xfId="1" applyNumberFormat="1" applyFont="1" applyFill="1" applyBorder="1" applyAlignment="1">
      <alignment vertical="center"/>
    </xf>
    <xf numFmtId="0" fontId="22" fillId="0" borderId="0" xfId="0" applyFont="1"/>
    <xf numFmtId="179" fontId="19" fillId="0" borderId="1" xfId="1" applyNumberFormat="1" applyFont="1" applyFill="1" applyBorder="1" applyAlignment="1">
      <alignment vertical="center"/>
    </xf>
    <xf numFmtId="179" fontId="19" fillId="0" borderId="3" xfId="1" applyNumberFormat="1" applyFont="1" applyFill="1" applyBorder="1" applyAlignment="1">
      <alignment vertical="center"/>
    </xf>
    <xf numFmtId="179" fontId="19" fillId="0" borderId="4" xfId="1" applyNumberFormat="1" applyFont="1" applyFill="1" applyBorder="1" applyAlignment="1">
      <alignment vertical="center"/>
    </xf>
    <xf numFmtId="179" fontId="19" fillId="0" borderId="10" xfId="1" applyNumberFormat="1" applyFont="1" applyFill="1" applyBorder="1" applyAlignment="1">
      <alignment vertical="center"/>
    </xf>
    <xf numFmtId="179" fontId="19" fillId="0" borderId="0" xfId="1" applyNumberFormat="1" applyFont="1" applyFill="1" applyBorder="1" applyAlignment="1">
      <alignment vertical="center"/>
    </xf>
    <xf numFmtId="0" fontId="9" fillId="0" borderId="12" xfId="0" applyFont="1" applyBorder="1" applyAlignment="1">
      <alignment vertical="center"/>
    </xf>
    <xf numFmtId="0" fontId="9" fillId="0" borderId="12" xfId="0" applyFont="1" applyBorder="1" applyAlignment="1" applyProtection="1">
      <alignment horizontal="center" vertical="distributed" textRotation="255" wrapText="1" indent="1"/>
    </xf>
    <xf numFmtId="40" fontId="9" fillId="0" borderId="12" xfId="1" applyNumberFormat="1" applyFont="1" applyFill="1" applyBorder="1" applyAlignment="1">
      <alignment vertical="center"/>
    </xf>
    <xf numFmtId="57" fontId="19" fillId="0" borderId="12" xfId="0" applyNumberFormat="1" applyFont="1" applyBorder="1" applyAlignment="1">
      <alignment vertical="center" wrapText="1"/>
    </xf>
    <xf numFmtId="57" fontId="19" fillId="0" borderId="12" xfId="0" applyNumberFormat="1" applyFont="1" applyBorder="1" applyAlignment="1" applyProtection="1">
      <alignment vertical="center" wrapText="1"/>
      <protection locked="0"/>
    </xf>
    <xf numFmtId="0" fontId="9" fillId="0" borderId="12" xfId="1" applyNumberFormat="1" applyFont="1" applyBorder="1" applyAlignment="1" applyProtection="1">
      <alignment vertical="center"/>
    </xf>
    <xf numFmtId="0" fontId="9" fillId="0" borderId="12" xfId="0" applyFont="1" applyBorder="1" applyAlignment="1" applyProtection="1">
      <alignment horizontal="left" vertical="center" indent="1"/>
    </xf>
    <xf numFmtId="0" fontId="19" fillId="0" borderId="8" xfId="0" applyFont="1" applyBorder="1" applyAlignment="1">
      <alignment wrapText="1"/>
    </xf>
    <xf numFmtId="180" fontId="9" fillId="0" borderId="12" xfId="1" applyNumberFormat="1" applyFont="1" applyBorder="1" applyAlignment="1" applyProtection="1">
      <alignment vertical="center"/>
    </xf>
    <xf numFmtId="0" fontId="9" fillId="0" borderId="12" xfId="0" applyFont="1" applyBorder="1" applyAlignment="1">
      <alignment horizontal="left" vertical="center" indent="1"/>
    </xf>
    <xf numFmtId="38" fontId="9" fillId="0" borderId="12" xfId="0" applyNumberFormat="1" applyFont="1" applyBorder="1" applyAlignment="1" applyProtection="1">
      <alignment horizontal="center" vertical="center" wrapText="1"/>
    </xf>
    <xf numFmtId="38" fontId="9" fillId="0" borderId="5" xfId="1" applyFont="1" applyBorder="1" applyAlignment="1" applyProtection="1">
      <alignment vertical="center"/>
    </xf>
    <xf numFmtId="38" fontId="9" fillId="0" borderId="1" xfId="1" applyFont="1" applyBorder="1" applyAlignment="1" applyProtection="1">
      <alignment vertical="center"/>
    </xf>
    <xf numFmtId="38" fontId="19" fillId="0" borderId="12" xfId="0" applyNumberFormat="1" applyFont="1" applyBorder="1" applyAlignment="1" applyProtection="1">
      <alignment vertical="center"/>
      <protection locked="0"/>
    </xf>
    <xf numFmtId="181" fontId="19" fillId="0" borderId="12" xfId="0" applyNumberFormat="1" applyFont="1" applyBorder="1" applyAlignment="1" applyProtection="1">
      <alignment vertical="center" wrapText="1"/>
      <protection locked="0"/>
    </xf>
    <xf numFmtId="0" fontId="9" fillId="0" borderId="3" xfId="0" applyFont="1" applyBorder="1" applyAlignment="1">
      <alignment horizontal="right" vertical="center" wrapText="1"/>
    </xf>
    <xf numFmtId="0" fontId="9" fillId="0" borderId="12" xfId="1" applyNumberFormat="1" applyFont="1" applyBorder="1" applyAlignment="1" applyProtection="1">
      <alignment vertical="center"/>
      <protection locked="0"/>
    </xf>
    <xf numFmtId="0" fontId="9" fillId="0" borderId="12" xfId="0" applyFont="1" applyBorder="1" applyAlignment="1">
      <alignment horizontal="distributed" vertical="center" indent="1"/>
    </xf>
    <xf numFmtId="0" fontId="9" fillId="0" borderId="12" xfId="0" applyFont="1" applyBorder="1" applyAlignment="1">
      <alignment horizontal="left" vertical="center"/>
    </xf>
    <xf numFmtId="181" fontId="9" fillId="0" borderId="12" xfId="0" applyNumberFormat="1" applyFont="1" applyBorder="1" applyAlignment="1" applyProtection="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10" fillId="0" borderId="22" xfId="0" applyFont="1" applyBorder="1" applyAlignment="1">
      <alignment horizontal="center" vertical="center"/>
    </xf>
    <xf numFmtId="0" fontId="10" fillId="0" borderId="23" xfId="0" applyFont="1" applyBorder="1" applyAlignment="1">
      <alignment horizontal="center" vertical="center"/>
    </xf>
    <xf numFmtId="182" fontId="10" fillId="0" borderId="24" xfId="0" applyNumberFormat="1" applyFont="1" applyBorder="1" applyAlignment="1">
      <alignment horizontal="center" vertical="center"/>
    </xf>
    <xf numFmtId="183" fontId="10" fillId="0" borderId="24" xfId="0" applyNumberFormat="1"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182" fontId="10" fillId="0" borderId="16" xfId="0" applyNumberFormat="1" applyFont="1" applyBorder="1" applyAlignment="1">
      <alignment horizontal="center" vertical="center"/>
    </xf>
    <xf numFmtId="183" fontId="10" fillId="0" borderId="16" xfId="0" applyNumberFormat="1"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182" fontId="10" fillId="0" borderId="29" xfId="0" applyNumberFormat="1" applyFont="1" applyBorder="1" applyAlignment="1">
      <alignment horizontal="center" vertical="center"/>
    </xf>
    <xf numFmtId="183" fontId="10" fillId="0" borderId="29" xfId="0" applyNumberFormat="1" applyFont="1" applyBorder="1" applyAlignment="1">
      <alignment horizontal="center" vertical="center"/>
    </xf>
    <xf numFmtId="0" fontId="10" fillId="0" borderId="31" xfId="0" applyFont="1" applyBorder="1" applyAlignment="1">
      <alignment horizontal="center" vertical="center"/>
    </xf>
    <xf numFmtId="0" fontId="10" fillId="13" borderId="31" xfId="0" applyFont="1" applyFill="1" applyBorder="1" applyAlignment="1">
      <alignment horizontal="center" vertical="center"/>
    </xf>
    <xf numFmtId="0" fontId="10" fillId="13" borderId="26"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182" fontId="10" fillId="0" borderId="35" xfId="0" applyNumberFormat="1" applyFont="1" applyBorder="1" applyAlignment="1">
      <alignment horizontal="center" vertical="center"/>
    </xf>
    <xf numFmtId="183" fontId="10" fillId="0" borderId="35" xfId="0" applyNumberFormat="1" applyFont="1" applyBorder="1" applyAlignment="1">
      <alignment horizontal="center" vertical="center"/>
    </xf>
    <xf numFmtId="0" fontId="17" fillId="0" borderId="0" xfId="0" applyFont="1" applyFill="1" applyAlignment="1">
      <alignment vertical="center"/>
    </xf>
    <xf numFmtId="0" fontId="17" fillId="0" borderId="43" xfId="0" applyFont="1" applyFill="1" applyBorder="1" applyAlignment="1">
      <alignment horizontal="center" vertical="center"/>
    </xf>
    <xf numFmtId="0" fontId="17" fillId="0" borderId="44" xfId="0" applyFont="1" applyFill="1" applyBorder="1" applyAlignment="1">
      <alignment horizontal="center" vertical="center" wrapText="1"/>
    </xf>
    <xf numFmtId="0" fontId="17" fillId="0" borderId="45" xfId="0" applyFont="1" applyFill="1" applyBorder="1" applyAlignment="1">
      <alignment horizontal="center" vertical="center"/>
    </xf>
    <xf numFmtId="0" fontId="17" fillId="0" borderId="46" xfId="0" applyFont="1" applyFill="1" applyBorder="1" applyAlignment="1">
      <alignment horizontal="center" vertical="center" wrapText="1"/>
    </xf>
    <xf numFmtId="0" fontId="17" fillId="0" borderId="25" xfId="0" applyFont="1" applyFill="1" applyBorder="1" applyAlignment="1">
      <alignment horizontal="distributed" vertical="center" wrapText="1"/>
    </xf>
    <xf numFmtId="184" fontId="17" fillId="0" borderId="54" xfId="0" applyNumberFormat="1" applyFont="1" applyFill="1" applyBorder="1" applyAlignment="1">
      <alignment horizontal="right" vertical="center" indent="1"/>
    </xf>
    <xf numFmtId="0" fontId="17" fillId="0" borderId="52" xfId="0" quotePrefix="1" applyFont="1" applyFill="1" applyBorder="1" applyAlignment="1">
      <alignment horizontal="right" vertical="center"/>
    </xf>
    <xf numFmtId="0" fontId="17" fillId="0" borderId="25" xfId="0" applyFont="1" applyFill="1" applyBorder="1" applyAlignment="1">
      <alignment horizontal="center" vertical="center" shrinkToFit="1"/>
    </xf>
    <xf numFmtId="184" fontId="17" fillId="0" borderId="54" xfId="0" applyNumberFormat="1" applyFont="1" applyFill="1" applyBorder="1" applyAlignment="1">
      <alignment horizontal="right" vertical="center" wrapText="1" indent="1"/>
    </xf>
    <xf numFmtId="0" fontId="17" fillId="0" borderId="27" xfId="0" applyFont="1" applyFill="1" applyBorder="1" applyAlignment="1">
      <alignment horizontal="distributed" vertical="center" wrapText="1"/>
    </xf>
    <xf numFmtId="0" fontId="17" fillId="0" borderId="58" xfId="0" applyFont="1" applyFill="1" applyBorder="1" applyAlignment="1">
      <alignment horizontal="distributed" vertical="center" wrapText="1"/>
    </xf>
    <xf numFmtId="184" fontId="17" fillId="0" borderId="59" xfId="0" applyNumberFormat="1" applyFont="1" applyFill="1" applyBorder="1" applyAlignment="1">
      <alignment horizontal="right" vertical="center" wrapText="1" indent="1"/>
    </xf>
    <xf numFmtId="0" fontId="17" fillId="0" borderId="57" xfId="0" quotePrefix="1" applyFont="1" applyFill="1" applyBorder="1" applyAlignment="1">
      <alignment horizontal="right" vertical="center"/>
    </xf>
    <xf numFmtId="0" fontId="17" fillId="0" borderId="22" xfId="0" applyFont="1" applyFill="1" applyBorder="1" applyAlignment="1">
      <alignment horizontal="distributed" vertical="center" wrapText="1"/>
    </xf>
    <xf numFmtId="184" fontId="17" fillId="0" borderId="62" xfId="0" applyNumberFormat="1" applyFont="1" applyFill="1" applyBorder="1" applyAlignment="1">
      <alignment horizontal="right" vertical="center" wrapText="1" indent="1"/>
    </xf>
    <xf numFmtId="184" fontId="17" fillId="0" borderId="61" xfId="0" quotePrefix="1" applyNumberFormat="1" applyFont="1" applyFill="1" applyBorder="1" applyAlignment="1">
      <alignment horizontal="right" vertical="center"/>
    </xf>
    <xf numFmtId="0" fontId="17" fillId="0" borderId="63" xfId="0" applyFont="1" applyFill="1" applyBorder="1" applyAlignment="1">
      <alignment horizontal="distributed" vertical="center" wrapText="1"/>
    </xf>
    <xf numFmtId="184" fontId="17" fillId="0" borderId="64" xfId="0" applyNumberFormat="1" applyFont="1" applyFill="1" applyBorder="1" applyAlignment="1">
      <alignment horizontal="right" vertical="center" wrapText="1" indent="1"/>
    </xf>
    <xf numFmtId="0" fontId="17" fillId="0" borderId="22" xfId="0" applyFont="1" applyFill="1" applyBorder="1" applyAlignment="1">
      <alignment horizontal="distributed" vertical="center"/>
    </xf>
    <xf numFmtId="184" fontId="17" fillId="0" borderId="62" xfId="0" applyNumberFormat="1" applyFont="1" applyFill="1" applyBorder="1" applyAlignment="1">
      <alignment horizontal="right" vertical="center" indent="1"/>
    </xf>
    <xf numFmtId="0" fontId="17" fillId="0" borderId="27" xfId="0" applyFont="1" applyFill="1" applyBorder="1" applyAlignment="1">
      <alignment horizontal="distributed" vertical="center"/>
    </xf>
    <xf numFmtId="184" fontId="17" fillId="0" borderId="59" xfId="0" applyNumberFormat="1" applyFont="1" applyFill="1" applyBorder="1" applyAlignment="1">
      <alignment horizontal="right" vertical="center" indent="1"/>
    </xf>
    <xf numFmtId="0" fontId="17" fillId="0" borderId="65" xfId="0" applyFont="1" applyFill="1" applyBorder="1" applyAlignment="1">
      <alignment horizontal="distributed" vertical="center"/>
    </xf>
    <xf numFmtId="0" fontId="17" fillId="0" borderId="58" xfId="0" applyFont="1" applyFill="1" applyBorder="1" applyAlignment="1">
      <alignment horizontal="distributed" vertical="center"/>
    </xf>
    <xf numFmtId="0" fontId="17" fillId="0" borderId="52" xfId="0" applyFont="1" applyFill="1" applyBorder="1" applyAlignment="1">
      <alignment horizontal="right" vertical="center"/>
    </xf>
    <xf numFmtId="184" fontId="17" fillId="0" borderId="54" xfId="0" quotePrefix="1" applyNumberFormat="1" applyFont="1" applyFill="1" applyBorder="1" applyAlignment="1">
      <alignment horizontal="right" vertical="center" wrapText="1" indent="1"/>
    </xf>
    <xf numFmtId="184" fontId="17" fillId="0" borderId="64" xfId="0" quotePrefix="1" applyNumberFormat="1" applyFont="1" applyFill="1" applyBorder="1" applyAlignment="1">
      <alignment horizontal="right" vertical="center" wrapText="1" indent="1"/>
    </xf>
    <xf numFmtId="0" fontId="9" fillId="0" borderId="0" xfId="0" applyFont="1" applyFill="1" applyBorder="1" applyAlignment="1">
      <alignment horizontal="center" vertical="center"/>
    </xf>
    <xf numFmtId="178" fontId="9" fillId="0" borderId="0" xfId="0" applyNumberFormat="1" applyFont="1" applyFill="1" applyBorder="1" applyAlignment="1">
      <alignment horizontal="center" vertical="center"/>
    </xf>
    <xf numFmtId="186" fontId="19" fillId="0" borderId="12" xfId="1" applyNumberFormat="1" applyFont="1" applyFill="1" applyBorder="1" applyAlignment="1">
      <alignment vertical="center"/>
    </xf>
    <xf numFmtId="186" fontId="19" fillId="0" borderId="12" xfId="1" applyNumberFormat="1" applyFont="1" applyFill="1" applyBorder="1" applyAlignment="1">
      <alignment horizontal="center" vertical="center"/>
    </xf>
    <xf numFmtId="186" fontId="19" fillId="0" borderId="4" xfId="1" applyNumberFormat="1" applyFont="1" applyFill="1" applyBorder="1" applyAlignment="1">
      <alignment horizontal="center" vertical="center"/>
    </xf>
    <xf numFmtId="186" fontId="19" fillId="0" borderId="0" xfId="1" applyNumberFormat="1" applyFont="1" applyFill="1" applyAlignment="1">
      <alignment horizontal="center" vertical="center"/>
    </xf>
    <xf numFmtId="186" fontId="19" fillId="0" borderId="11" xfId="1" applyNumberFormat="1" applyFont="1" applyFill="1" applyBorder="1" applyAlignment="1">
      <alignment horizontal="center" vertical="center"/>
    </xf>
    <xf numFmtId="0" fontId="9" fillId="0" borderId="1" xfId="0" applyFont="1" applyBorder="1" applyAlignment="1" applyProtection="1">
      <alignment vertical="center" textRotation="255"/>
    </xf>
    <xf numFmtId="0" fontId="9" fillId="0" borderId="5" xfId="0" applyFont="1" applyBorder="1" applyAlignment="1" applyProtection="1">
      <alignment vertical="center" textRotation="255"/>
    </xf>
    <xf numFmtId="0" fontId="9" fillId="0" borderId="5" xfId="0" applyFont="1" applyBorder="1" applyAlignment="1" applyProtection="1">
      <alignment vertical="top" textRotation="255" indent="5"/>
    </xf>
    <xf numFmtId="0" fontId="9" fillId="0" borderId="1" xfId="0" applyFont="1" applyBorder="1" applyAlignment="1" applyProtection="1">
      <alignment vertical="center"/>
    </xf>
    <xf numFmtId="0" fontId="19" fillId="0" borderId="4" xfId="0" applyFont="1" applyBorder="1" applyAlignment="1">
      <alignment vertical="center"/>
    </xf>
    <xf numFmtId="0" fontId="17" fillId="0" borderId="50" xfId="0" applyFont="1" applyFill="1" applyBorder="1" applyAlignment="1" applyProtection="1">
      <alignment horizontal="distributed" vertical="center" wrapText="1"/>
      <protection locked="0"/>
    </xf>
    <xf numFmtId="0" fontId="17" fillId="0" borderId="42" xfId="0" applyFont="1" applyFill="1" applyBorder="1" applyAlignment="1">
      <alignment horizontal="distributed" vertical="center" indent="2"/>
    </xf>
    <xf numFmtId="0" fontId="17" fillId="0" borderId="0" xfId="0" applyFont="1" applyAlignment="1">
      <alignment horizontal="center" vertical="center"/>
    </xf>
    <xf numFmtId="0" fontId="28" fillId="0" borderId="0" xfId="0" applyFont="1" applyAlignment="1">
      <alignment horizontal="center" vertical="center"/>
    </xf>
    <xf numFmtId="187" fontId="29" fillId="0" borderId="0" xfId="0" applyNumberFormat="1" applyFont="1" applyAlignment="1">
      <alignment horizontal="center" vertical="center"/>
    </xf>
    <xf numFmtId="0" fontId="10" fillId="0" borderId="0" xfId="0" applyFont="1" applyBorder="1" applyAlignment="1">
      <alignment vertical="center" wrapText="1"/>
    </xf>
    <xf numFmtId="0" fontId="17" fillId="0" borderId="0" xfId="0" applyFont="1" applyBorder="1" applyAlignment="1">
      <alignment horizontal="center" vertical="center" wrapText="1"/>
    </xf>
    <xf numFmtId="0" fontId="17" fillId="0" borderId="0" xfId="0" applyFont="1" applyAlignment="1">
      <alignment horizontal="center" vertical="top"/>
    </xf>
    <xf numFmtId="0" fontId="17" fillId="0" borderId="0" xfId="0" applyFont="1"/>
    <xf numFmtId="0" fontId="29" fillId="0" borderId="0" xfId="0" applyNumberFormat="1" applyFont="1" applyAlignment="1">
      <alignment horizontal="center" vertical="center"/>
    </xf>
    <xf numFmtId="0" fontId="31" fillId="0" borderId="0" xfId="0" applyFont="1" applyAlignment="1">
      <alignment horizontal="center" vertical="center"/>
    </xf>
    <xf numFmtId="0" fontId="19" fillId="0" borderId="12" xfId="0" applyFont="1" applyBorder="1"/>
    <xf numFmtId="188" fontId="10" fillId="0" borderId="24" xfId="0" applyNumberFormat="1" applyFont="1" applyBorder="1" applyAlignment="1">
      <alignment horizontal="center" vertical="center"/>
    </xf>
    <xf numFmtId="188" fontId="10" fillId="0" borderId="16" xfId="0" applyNumberFormat="1" applyFont="1" applyBorder="1" applyAlignment="1">
      <alignment horizontal="center" vertical="center"/>
    </xf>
    <xf numFmtId="188" fontId="10" fillId="0" borderId="29" xfId="0" applyNumberFormat="1" applyFont="1" applyBorder="1" applyAlignment="1">
      <alignment horizontal="center" vertical="center"/>
    </xf>
    <xf numFmtId="188" fontId="10" fillId="0" borderId="35" xfId="0" applyNumberFormat="1" applyFont="1" applyBorder="1" applyAlignment="1">
      <alignment horizontal="center" vertical="center"/>
    </xf>
    <xf numFmtId="188" fontId="10" fillId="13" borderId="16" xfId="0" applyNumberFormat="1" applyFont="1" applyFill="1" applyBorder="1" applyAlignment="1">
      <alignment horizontal="center" vertical="center"/>
    </xf>
    <xf numFmtId="0" fontId="10" fillId="0" borderId="28" xfId="0" applyFont="1" applyFill="1" applyBorder="1" applyAlignment="1">
      <alignment horizontal="center" vertical="center"/>
    </xf>
    <xf numFmtId="188" fontId="10" fillId="0" borderId="29" xfId="0" applyNumberFormat="1" applyFont="1" applyFill="1" applyBorder="1" applyAlignment="1">
      <alignment horizontal="center" vertical="center"/>
    </xf>
    <xf numFmtId="0" fontId="10" fillId="0" borderId="34" xfId="0" applyFont="1" applyFill="1" applyBorder="1" applyAlignment="1">
      <alignment horizontal="center" vertical="center"/>
    </xf>
    <xf numFmtId="188" fontId="10" fillId="0" borderId="35" xfId="0" applyNumberFormat="1" applyFont="1" applyFill="1" applyBorder="1" applyAlignment="1">
      <alignment horizontal="center" vertical="center"/>
    </xf>
    <xf numFmtId="0" fontId="10" fillId="0" borderId="20" xfId="0" applyFont="1" applyFill="1" applyBorder="1" applyAlignment="1">
      <alignment horizontal="center" vertical="center"/>
    </xf>
    <xf numFmtId="188" fontId="10" fillId="0" borderId="21" xfId="0" applyNumberFormat="1" applyFont="1" applyFill="1" applyBorder="1" applyAlignment="1">
      <alignment horizontal="center" vertical="center"/>
    </xf>
    <xf numFmtId="0" fontId="9" fillId="0" borderId="72" xfId="0" applyFont="1" applyBorder="1" applyAlignment="1">
      <alignment horizontal="center" vertical="center" wrapText="1"/>
    </xf>
    <xf numFmtId="188" fontId="10" fillId="0" borderId="73" xfId="0" applyNumberFormat="1" applyFont="1" applyBorder="1" applyAlignment="1">
      <alignment horizontal="center" vertical="center"/>
    </xf>
    <xf numFmtId="188" fontId="10" fillId="0" borderId="74" xfId="0" applyNumberFormat="1" applyFont="1" applyBorder="1" applyAlignment="1">
      <alignment horizontal="center" vertical="center"/>
    </xf>
    <xf numFmtId="188" fontId="10" fillId="0" borderId="75" xfId="0" applyNumberFormat="1" applyFont="1" applyBorder="1" applyAlignment="1">
      <alignment horizontal="center" vertical="center"/>
    </xf>
    <xf numFmtId="188" fontId="10" fillId="0" borderId="76" xfId="0" applyNumberFormat="1" applyFont="1" applyBorder="1" applyAlignment="1">
      <alignment horizontal="center" vertical="center"/>
    </xf>
    <xf numFmtId="188" fontId="10" fillId="13" borderId="74" xfId="0" applyNumberFormat="1" applyFont="1" applyFill="1" applyBorder="1" applyAlignment="1">
      <alignment horizontal="center" vertical="center"/>
    </xf>
    <xf numFmtId="188" fontId="10" fillId="0" borderId="75" xfId="0" applyNumberFormat="1" applyFont="1" applyFill="1" applyBorder="1" applyAlignment="1">
      <alignment horizontal="center" vertical="center"/>
    </xf>
    <xf numFmtId="188" fontId="10" fillId="0" borderId="76" xfId="0" applyNumberFormat="1" applyFont="1" applyFill="1" applyBorder="1" applyAlignment="1">
      <alignment horizontal="center" vertical="center"/>
    </xf>
    <xf numFmtId="188" fontId="10" fillId="0" borderId="72" xfId="0" applyNumberFormat="1" applyFont="1" applyFill="1" applyBorder="1" applyAlignment="1">
      <alignment horizontal="center" vertical="center"/>
    </xf>
    <xf numFmtId="0" fontId="9" fillId="0" borderId="79" xfId="0" applyFont="1" applyBorder="1" applyAlignment="1">
      <alignment horizontal="center" vertical="center" wrapText="1"/>
    </xf>
    <xf numFmtId="188" fontId="10" fillId="0" borderId="80" xfId="0" applyNumberFormat="1" applyFont="1" applyBorder="1" applyAlignment="1">
      <alignment horizontal="center" vertical="center"/>
    </xf>
    <xf numFmtId="188" fontId="10" fillId="0" borderId="81" xfId="0" applyNumberFormat="1" applyFont="1" applyBorder="1" applyAlignment="1">
      <alignment horizontal="center" vertical="center"/>
    </xf>
    <xf numFmtId="188" fontId="10" fillId="0" borderId="82" xfId="0" applyNumberFormat="1" applyFont="1" applyBorder="1" applyAlignment="1">
      <alignment horizontal="center" vertical="center"/>
    </xf>
    <xf numFmtId="188" fontId="10" fillId="0" borderId="83" xfId="0" applyNumberFormat="1" applyFont="1" applyBorder="1" applyAlignment="1">
      <alignment horizontal="center" vertical="center"/>
    </xf>
    <xf numFmtId="188" fontId="10" fillId="13" borderId="81" xfId="0" applyNumberFormat="1" applyFont="1" applyFill="1" applyBorder="1" applyAlignment="1">
      <alignment horizontal="center" vertical="center"/>
    </xf>
    <xf numFmtId="188" fontId="10" fillId="0" borderId="82" xfId="0" applyNumberFormat="1" applyFont="1" applyFill="1" applyBorder="1" applyAlignment="1">
      <alignment horizontal="center" vertical="center"/>
    </xf>
    <xf numFmtId="188" fontId="10" fillId="0" borderId="83" xfId="0" applyNumberFormat="1" applyFont="1" applyFill="1" applyBorder="1" applyAlignment="1">
      <alignment horizontal="center" vertical="center"/>
    </xf>
    <xf numFmtId="188" fontId="10" fillId="0" borderId="79" xfId="0" applyNumberFormat="1" applyFont="1" applyFill="1" applyBorder="1" applyAlignment="1">
      <alignment horizontal="center" vertical="center"/>
    </xf>
    <xf numFmtId="183" fontId="10" fillId="13" borderId="16" xfId="0" applyNumberFormat="1" applyFont="1" applyFill="1" applyBorder="1" applyAlignment="1">
      <alignment horizontal="center" vertical="center"/>
    </xf>
    <xf numFmtId="183" fontId="10" fillId="0" borderId="29" xfId="0" applyNumberFormat="1" applyFont="1" applyFill="1" applyBorder="1" applyAlignment="1">
      <alignment horizontal="center" vertical="center"/>
    </xf>
    <xf numFmtId="183" fontId="10" fillId="0" borderId="35" xfId="0" applyNumberFormat="1" applyFont="1" applyFill="1" applyBorder="1" applyAlignment="1">
      <alignment horizontal="center" vertical="center"/>
    </xf>
    <xf numFmtId="183" fontId="10" fillId="0" borderId="21" xfId="0" applyNumberFormat="1" applyFont="1" applyFill="1" applyBorder="1" applyAlignment="1">
      <alignment horizontal="center" vertical="center"/>
    </xf>
    <xf numFmtId="189" fontId="10" fillId="13" borderId="16" xfId="0" applyNumberFormat="1" applyFont="1" applyFill="1" applyBorder="1" applyAlignment="1">
      <alignment horizontal="center" vertical="center"/>
    </xf>
    <xf numFmtId="189" fontId="10" fillId="0" borderId="29" xfId="0" applyNumberFormat="1" applyFont="1" applyFill="1" applyBorder="1" applyAlignment="1">
      <alignment horizontal="center" vertical="center"/>
    </xf>
    <xf numFmtId="189" fontId="10" fillId="0" borderId="35" xfId="0" applyNumberFormat="1" applyFont="1" applyFill="1" applyBorder="1" applyAlignment="1">
      <alignment horizontal="center" vertical="center"/>
    </xf>
    <xf numFmtId="189" fontId="10" fillId="0" borderId="21" xfId="0" applyNumberFormat="1" applyFont="1" applyFill="1" applyBorder="1" applyAlignment="1">
      <alignment horizontal="center" vertical="center"/>
    </xf>
    <xf numFmtId="0" fontId="17" fillId="0" borderId="12" xfId="0" applyFont="1" applyBorder="1" applyAlignment="1">
      <alignment horizontal="center" vertical="center" wrapText="1"/>
    </xf>
    <xf numFmtId="0" fontId="10" fillId="0" borderId="86" xfId="0" applyFont="1" applyFill="1" applyBorder="1" applyAlignment="1">
      <alignment horizontal="center" vertical="center"/>
    </xf>
    <xf numFmtId="0" fontId="10" fillId="0" borderId="23" xfId="0" applyFont="1" applyFill="1" applyBorder="1" applyAlignment="1">
      <alignment horizontal="center" vertical="center"/>
    </xf>
    <xf numFmtId="189" fontId="10" fillId="0" borderId="24" xfId="0" applyNumberFormat="1" applyFont="1" applyFill="1" applyBorder="1" applyAlignment="1">
      <alignment horizontal="center" vertical="center"/>
    </xf>
    <xf numFmtId="188" fontId="10" fillId="0" borderId="24" xfId="0" applyNumberFormat="1" applyFont="1" applyFill="1" applyBorder="1" applyAlignment="1">
      <alignment horizontal="center" vertical="center"/>
    </xf>
    <xf numFmtId="188" fontId="10" fillId="0" borderId="73" xfId="0" applyNumberFormat="1" applyFont="1" applyFill="1" applyBorder="1" applyAlignment="1">
      <alignment horizontal="center" vertical="center"/>
    </xf>
    <xf numFmtId="183" fontId="10" fillId="0" borderId="24" xfId="0" applyNumberFormat="1" applyFont="1" applyFill="1" applyBorder="1" applyAlignment="1">
      <alignment horizontal="center" vertical="center"/>
    </xf>
    <xf numFmtId="188" fontId="10" fillId="0" borderId="80" xfId="0" applyNumberFormat="1" applyFont="1" applyFill="1" applyBorder="1" applyAlignment="1">
      <alignment horizontal="center"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189" fontId="10" fillId="0" borderId="16" xfId="0" applyNumberFormat="1" applyFont="1" applyFill="1" applyBorder="1" applyAlignment="1">
      <alignment horizontal="center" vertical="center"/>
    </xf>
    <xf numFmtId="188" fontId="10" fillId="0" borderId="16" xfId="0" applyNumberFormat="1" applyFont="1" applyFill="1" applyBorder="1" applyAlignment="1">
      <alignment horizontal="center" vertical="center"/>
    </xf>
    <xf numFmtId="188" fontId="10" fillId="0" borderId="74" xfId="0" applyNumberFormat="1" applyFont="1" applyFill="1" applyBorder="1" applyAlignment="1">
      <alignment horizontal="center" vertical="center"/>
    </xf>
    <xf numFmtId="183" fontId="10" fillId="0" borderId="16" xfId="0" applyNumberFormat="1" applyFont="1" applyFill="1" applyBorder="1" applyAlignment="1">
      <alignment horizontal="center" vertical="center"/>
    </xf>
    <xf numFmtId="188" fontId="10" fillId="0" borderId="81" xfId="0" applyNumberFormat="1" applyFont="1" applyFill="1" applyBorder="1" applyAlignment="1">
      <alignment horizontal="center" vertical="center"/>
    </xf>
    <xf numFmtId="0" fontId="32" fillId="0" borderId="12" xfId="0" applyFont="1" applyBorder="1" applyAlignment="1" applyProtection="1">
      <alignment horizontal="distributed" vertical="center" indent="2"/>
    </xf>
    <xf numFmtId="0" fontId="32" fillId="0" borderId="3" xfId="0" applyFont="1" applyBorder="1" applyAlignment="1" applyProtection="1">
      <alignment vertical="center" wrapText="1"/>
    </xf>
    <xf numFmtId="0" fontId="32" fillId="0" borderId="12" xfId="0" applyFont="1" applyBorder="1" applyAlignment="1" applyProtection="1">
      <alignment horizontal="distributed" vertical="center" indent="2"/>
      <protection locked="0"/>
    </xf>
    <xf numFmtId="0" fontId="32" fillId="0" borderId="3" xfId="0" applyFont="1" applyBorder="1" applyAlignment="1" applyProtection="1">
      <alignment vertical="center" wrapText="1"/>
      <protection locked="0"/>
    </xf>
    <xf numFmtId="0" fontId="32" fillId="0" borderId="12" xfId="0" applyFont="1" applyBorder="1" applyAlignment="1" applyProtection="1">
      <alignment horizontal="center" vertical="center" wrapText="1"/>
      <protection locked="0"/>
    </xf>
    <xf numFmtId="0" fontId="32" fillId="0" borderId="12" xfId="0" applyFont="1" applyBorder="1" applyAlignment="1" applyProtection="1">
      <alignment horizontal="distributed" vertical="center" wrapText="1" indent="2"/>
      <protection locked="0"/>
    </xf>
    <xf numFmtId="0" fontId="32" fillId="0" borderId="12" xfId="0" applyFont="1" applyBorder="1" applyAlignment="1">
      <alignment horizontal="distributed" vertical="center" wrapText="1" indent="2"/>
    </xf>
    <xf numFmtId="0" fontId="32" fillId="0" borderId="3" xfId="0" applyFont="1" applyBorder="1" applyAlignment="1">
      <alignment vertical="center" wrapText="1"/>
    </xf>
    <xf numFmtId="0" fontId="32" fillId="0" borderId="12" xfId="0" applyFont="1" applyBorder="1" applyAlignment="1">
      <alignment horizontal="distributed" vertical="center" indent="2"/>
    </xf>
    <xf numFmtId="0" fontId="32" fillId="0" borderId="12" xfId="0" applyFont="1" applyBorder="1" applyAlignment="1">
      <alignment horizontal="center" vertical="center" wrapText="1"/>
    </xf>
    <xf numFmtId="0" fontId="32" fillId="0" borderId="12" xfId="0" applyFont="1" applyBorder="1" applyAlignment="1">
      <alignment horizontal="center" vertical="center"/>
    </xf>
    <xf numFmtId="179" fontId="19" fillId="0" borderId="12" xfId="1" applyNumberFormat="1" applyFont="1" applyFill="1" applyBorder="1" applyAlignment="1">
      <alignment horizontal="center" vertical="center"/>
    </xf>
    <xf numFmtId="179" fontId="19" fillId="0" borderId="12" xfId="1" applyNumberFormat="1" applyFont="1" applyFill="1" applyBorder="1" applyAlignment="1">
      <alignment vertical="center"/>
    </xf>
    <xf numFmtId="0" fontId="33" fillId="0" borderId="0" xfId="0" applyFont="1" applyAlignment="1">
      <alignment vertical="center"/>
    </xf>
    <xf numFmtId="0" fontId="10" fillId="0" borderId="8" xfId="0" applyFont="1" applyFill="1" applyBorder="1" applyAlignment="1">
      <alignment horizontal="center" vertical="center" wrapText="1"/>
    </xf>
    <xf numFmtId="0" fontId="17" fillId="0" borderId="12" xfId="0" applyFont="1" applyFill="1" applyBorder="1" applyAlignment="1">
      <alignment horizontal="center" vertical="center"/>
    </xf>
    <xf numFmtId="3" fontId="17" fillId="0" borderId="2" xfId="0"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7" fillId="0" borderId="4" xfId="0" applyFont="1" applyFill="1" applyBorder="1" applyAlignment="1">
      <alignment horizontal="right" vertical="center"/>
    </xf>
    <xf numFmtId="3" fontId="17" fillId="0" borderId="12" xfId="0" applyNumberFormat="1" applyFont="1" applyFill="1" applyBorder="1" applyAlignment="1">
      <alignment vertical="center"/>
    </xf>
    <xf numFmtId="2" fontId="17" fillId="0" borderId="2" xfId="0" applyNumberFormat="1" applyFont="1" applyFill="1" applyBorder="1" applyAlignment="1">
      <alignment horizontal="right" vertical="center"/>
    </xf>
    <xf numFmtId="38" fontId="17" fillId="0" borderId="12" xfId="1" applyFont="1" applyFill="1" applyBorder="1" applyAlignment="1">
      <alignment horizontal="right" vertical="center"/>
    </xf>
    <xf numFmtId="2" fontId="17" fillId="0" borderId="1" xfId="0" applyNumberFormat="1" applyFont="1" applyFill="1" applyBorder="1" applyAlignment="1">
      <alignment horizontal="right" vertical="center"/>
    </xf>
    <xf numFmtId="2" fontId="17" fillId="0" borderId="9" xfId="0"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179" fontId="17" fillId="0" borderId="11" xfId="0" applyNumberFormat="1" applyFont="1" applyFill="1" applyBorder="1" applyAlignment="1">
      <alignment horizontal="right" vertical="center"/>
    </xf>
    <xf numFmtId="0" fontId="17" fillId="0" borderId="11" xfId="0" applyFont="1" applyFill="1" applyBorder="1" applyAlignment="1">
      <alignment horizontal="right" vertical="center"/>
    </xf>
    <xf numFmtId="3" fontId="17" fillId="0" borderId="0" xfId="0" applyNumberFormat="1" applyFont="1" applyFill="1" applyBorder="1" applyAlignment="1">
      <alignment vertical="center"/>
    </xf>
    <xf numFmtId="179" fontId="17" fillId="0" borderId="1" xfId="0" applyNumberFormat="1" applyFont="1" applyFill="1" applyBorder="1" applyAlignment="1">
      <alignment horizontal="right" vertical="center"/>
    </xf>
    <xf numFmtId="38" fontId="17" fillId="0" borderId="1" xfId="1" applyFont="1" applyFill="1" applyBorder="1" applyAlignment="1">
      <alignment horizontal="right" vertical="center"/>
    </xf>
    <xf numFmtId="2" fontId="17" fillId="0" borderId="13" xfId="0" applyNumberFormat="1" applyFont="1" applyFill="1" applyBorder="1" applyAlignment="1">
      <alignment horizontal="right" vertical="center"/>
    </xf>
    <xf numFmtId="3" fontId="17" fillId="0" borderId="13"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2" fontId="17" fillId="0" borderId="5" xfId="0" applyNumberFormat="1" applyFont="1" applyFill="1" applyBorder="1" applyAlignment="1">
      <alignment horizontal="right" vertical="center"/>
    </xf>
    <xf numFmtId="179" fontId="17" fillId="0" borderId="5" xfId="0" applyNumberFormat="1" applyFont="1" applyFill="1" applyBorder="1" applyAlignment="1">
      <alignment horizontal="right" vertical="center"/>
    </xf>
    <xf numFmtId="38" fontId="17" fillId="0" borderId="5" xfId="1" applyFont="1" applyFill="1" applyBorder="1" applyAlignment="1">
      <alignment horizontal="right" vertical="center"/>
    </xf>
    <xf numFmtId="0" fontId="17" fillId="0" borderId="13" xfId="0" applyFont="1" applyFill="1" applyBorder="1" applyAlignment="1">
      <alignment horizontal="right" vertical="center"/>
    </xf>
    <xf numFmtId="179" fontId="19" fillId="0" borderId="0" xfId="1" applyNumberFormat="1" applyFont="1" applyAlignment="1"/>
    <xf numFmtId="0" fontId="10" fillId="0" borderId="63" xfId="0" applyFont="1" applyFill="1" applyBorder="1" applyAlignment="1">
      <alignment horizontal="center" vertical="center"/>
    </xf>
    <xf numFmtId="184" fontId="17" fillId="0" borderId="51" xfId="0" applyNumberFormat="1" applyFont="1" applyFill="1" applyBorder="1" applyAlignment="1">
      <alignment horizontal="right" vertical="center" wrapText="1" indent="1"/>
    </xf>
    <xf numFmtId="184" fontId="17" fillId="0" borderId="52" xfId="0" applyNumberFormat="1" applyFont="1" applyFill="1" applyBorder="1" applyAlignment="1">
      <alignment horizontal="right" vertical="center"/>
    </xf>
    <xf numFmtId="188" fontId="10" fillId="0" borderId="87" xfId="0" applyNumberFormat="1" applyFont="1" applyFill="1" applyBorder="1" applyAlignment="1">
      <alignment horizontal="center" vertical="center"/>
    </xf>
    <xf numFmtId="188" fontId="10" fillId="0" borderId="91" xfId="0" applyNumberFormat="1" applyFont="1" applyFill="1" applyBorder="1" applyAlignment="1">
      <alignment horizontal="center" vertical="center"/>
    </xf>
    <xf numFmtId="0" fontId="17" fillId="0" borderId="7" xfId="0" applyFont="1" applyFill="1" applyBorder="1" applyAlignment="1">
      <alignment horizontal="right" vertical="center"/>
    </xf>
    <xf numFmtId="0" fontId="17" fillId="0" borderId="5" xfId="0" applyFont="1" applyFill="1" applyBorder="1" applyAlignment="1">
      <alignment horizontal="right" vertical="center"/>
    </xf>
    <xf numFmtId="0" fontId="10" fillId="0" borderId="1" xfId="0" applyFont="1" applyFill="1" applyBorder="1" applyAlignment="1">
      <alignment horizontal="center" vertical="center" wrapText="1"/>
    </xf>
    <xf numFmtId="2" fontId="17" fillId="0" borderId="12" xfId="0" applyNumberFormat="1" applyFont="1" applyFill="1" applyBorder="1" applyAlignment="1">
      <alignment horizontal="right" vertical="center"/>
    </xf>
    <xf numFmtId="0" fontId="9" fillId="0" borderId="3" xfId="0" applyFont="1" applyBorder="1" applyAlignment="1">
      <alignment horizontal="right" vertical="center" wrapText="1"/>
    </xf>
    <xf numFmtId="0" fontId="17" fillId="0" borderId="19" xfId="0" applyFont="1" applyFill="1" applyBorder="1" applyAlignment="1">
      <alignment horizontal="distributed" vertical="center"/>
    </xf>
    <xf numFmtId="0" fontId="17" fillId="0" borderId="1"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57" xfId="0" applyFont="1" applyFill="1" applyBorder="1" applyAlignment="1">
      <alignment horizontal="right" vertical="center"/>
    </xf>
    <xf numFmtId="0" fontId="12" fillId="0" borderId="0" xfId="0" applyFont="1" applyAlignment="1">
      <alignment horizontal="distributed" indent="14"/>
    </xf>
    <xf numFmtId="0" fontId="15" fillId="0" borderId="0" xfId="0" applyFont="1" applyAlignment="1">
      <alignment horizontal="left" vertical="center"/>
    </xf>
    <xf numFmtId="0" fontId="15" fillId="0" borderId="0" xfId="0" applyFont="1" applyAlignment="1">
      <alignment vertical="center"/>
    </xf>
    <xf numFmtId="0" fontId="16" fillId="0" borderId="0" xfId="0" applyFont="1" applyAlignment="1">
      <alignment vertical="center"/>
    </xf>
    <xf numFmtId="0" fontId="15" fillId="0" borderId="0" xfId="0" applyFont="1" applyAlignment="1">
      <alignment horizontal="distributed" vertical="center"/>
    </xf>
    <xf numFmtId="0" fontId="15" fillId="0" borderId="0" xfId="0" quotePrefix="1" applyFont="1" applyAlignment="1">
      <alignment horizontal="right" vertical="center"/>
    </xf>
    <xf numFmtId="0" fontId="16" fillId="0" borderId="0" xfId="0" applyFont="1" applyAlignment="1">
      <alignment horizontal="center" vertical="center"/>
    </xf>
    <xf numFmtId="0" fontId="15" fillId="0" borderId="0" xfId="0" applyFont="1" applyAlignment="1">
      <alignment horizontal="center" vertical="center"/>
    </xf>
    <xf numFmtId="0" fontId="17" fillId="0" borderId="0" xfId="0" applyFont="1" applyFill="1" applyBorder="1" applyAlignment="1">
      <alignment horizontal="left" vertical="center"/>
    </xf>
    <xf numFmtId="0" fontId="17" fillId="0" borderId="10" xfId="0" applyFont="1" applyFill="1" applyBorder="1" applyAlignment="1">
      <alignment horizontal="left" vertical="center"/>
    </xf>
    <xf numFmtId="0" fontId="10" fillId="0" borderId="1"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7" fillId="0" borderId="1" xfId="0" applyFont="1" applyFill="1" applyBorder="1" applyAlignment="1">
      <alignment horizontal="center" wrapText="1"/>
    </xf>
    <xf numFmtId="0" fontId="17" fillId="0" borderId="5" xfId="0" applyFont="1" applyFill="1" applyBorder="1" applyAlignment="1">
      <alignment horizontal="center" wrapText="1"/>
    </xf>
    <xf numFmtId="2" fontId="17" fillId="0" borderId="12" xfId="0" applyNumberFormat="1" applyFont="1" applyFill="1" applyBorder="1" applyAlignment="1">
      <alignment horizontal="right" vertical="center"/>
    </xf>
    <xf numFmtId="0" fontId="17" fillId="0" borderId="12" xfId="0" applyFont="1" applyFill="1" applyBorder="1" applyAlignment="1">
      <alignment horizontal="right" vertical="center"/>
    </xf>
    <xf numFmtId="3" fontId="17" fillId="0" borderId="10" xfId="0" applyNumberFormat="1" applyFont="1" applyFill="1" applyBorder="1" applyAlignment="1">
      <alignment horizontal="right" vertical="center"/>
    </xf>
    <xf numFmtId="3" fontId="17" fillId="0" borderId="14" xfId="0" applyNumberFormat="1" applyFont="1" applyFill="1" applyBorder="1" applyAlignment="1">
      <alignment horizontal="right" vertical="center"/>
    </xf>
    <xf numFmtId="0" fontId="17" fillId="0" borderId="14" xfId="0" applyFont="1" applyFill="1" applyBorder="1" applyAlignment="1">
      <alignment horizontal="right" vertical="center"/>
    </xf>
    <xf numFmtId="0" fontId="10" fillId="0" borderId="9" xfId="0" applyFont="1" applyFill="1" applyBorder="1" applyAlignment="1">
      <alignment horizontal="center" vertical="center" wrapText="1"/>
    </xf>
    <xf numFmtId="0" fontId="10" fillId="0" borderId="10" xfId="0" applyFont="1" applyFill="1" applyBorder="1" applyAlignment="1">
      <alignment vertical="center" wrapText="1"/>
    </xf>
    <xf numFmtId="0" fontId="10" fillId="0" borderId="11" xfId="0" applyFont="1" applyFill="1" applyBorder="1" applyAlignment="1">
      <alignment vertical="center" wrapText="1"/>
    </xf>
    <xf numFmtId="0" fontId="10" fillId="0" borderId="10"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2" fontId="17" fillId="0" borderId="10" xfId="0" applyNumberFormat="1" applyFont="1" applyFill="1" applyBorder="1" applyAlignment="1">
      <alignment horizontal="right" vertical="center"/>
    </xf>
    <xf numFmtId="2" fontId="17" fillId="0" borderId="14" xfId="0" applyNumberFormat="1" applyFont="1" applyFill="1" applyBorder="1" applyAlignment="1">
      <alignment horizontal="right" vertical="center"/>
    </xf>
    <xf numFmtId="3" fontId="17" fillId="0" borderId="11" xfId="0" applyNumberFormat="1" applyFont="1" applyFill="1" applyBorder="1" applyAlignment="1">
      <alignment horizontal="right" vertical="center"/>
    </xf>
    <xf numFmtId="0" fontId="17" fillId="0" borderId="7" xfId="0" applyFont="1" applyFill="1" applyBorder="1" applyAlignment="1">
      <alignment horizontal="right" vertical="center"/>
    </xf>
    <xf numFmtId="3" fontId="17" fillId="0" borderId="1" xfId="0" applyNumberFormat="1" applyFont="1" applyFill="1" applyBorder="1" applyAlignment="1">
      <alignment horizontal="right" vertical="center"/>
    </xf>
    <xf numFmtId="0" fontId="17" fillId="0" borderId="5" xfId="0" applyFont="1" applyFill="1" applyBorder="1" applyAlignment="1">
      <alignment horizontal="right" vertical="center"/>
    </xf>
    <xf numFmtId="0" fontId="17" fillId="0" borderId="14" xfId="0" applyFont="1" applyBorder="1" applyAlignment="1">
      <alignment horizontal="right" vertical="center"/>
    </xf>
    <xf numFmtId="179" fontId="18" fillId="0" borderId="2" xfId="1" applyNumberFormat="1" applyFont="1" applyFill="1" applyBorder="1" applyAlignment="1">
      <alignment horizontal="distributed" vertical="center" indent="28"/>
    </xf>
    <xf numFmtId="179" fontId="18" fillId="0" borderId="3" xfId="1" applyNumberFormat="1" applyFont="1" applyFill="1" applyBorder="1" applyAlignment="1">
      <alignment horizontal="distributed" vertical="center" indent="28"/>
    </xf>
    <xf numFmtId="179" fontId="18" fillId="0" borderId="4" xfId="1" applyNumberFormat="1" applyFont="1" applyFill="1" applyBorder="1" applyAlignment="1">
      <alignment horizontal="distributed" vertical="center" indent="28"/>
    </xf>
    <xf numFmtId="179" fontId="18" fillId="0" borderId="12" xfId="1" applyNumberFormat="1" applyFont="1" applyFill="1" applyBorder="1" applyAlignment="1">
      <alignment horizontal="center" vertical="center"/>
    </xf>
    <xf numFmtId="179" fontId="17" fillId="0" borderId="12" xfId="1" applyNumberFormat="1" applyFont="1" applyFill="1" applyBorder="1" applyAlignment="1">
      <alignment horizontal="center" vertical="center"/>
    </xf>
    <xf numFmtId="179" fontId="19" fillId="0" borderId="12" xfId="1" applyNumberFormat="1" applyFont="1" applyFill="1" applyBorder="1" applyAlignment="1">
      <alignment horizontal="center" vertical="center"/>
    </xf>
    <xf numFmtId="179" fontId="18" fillId="0" borderId="12" xfId="1" applyNumberFormat="1" applyFont="1" applyFill="1" applyBorder="1" applyAlignment="1">
      <alignment horizontal="distributed" vertical="center" wrapText="1" indent="1"/>
    </xf>
    <xf numFmtId="179" fontId="17" fillId="0" borderId="12" xfId="1" applyNumberFormat="1" applyFont="1" applyFill="1" applyBorder="1" applyAlignment="1">
      <alignment horizontal="distributed" vertical="center" wrapText="1" indent="1"/>
    </xf>
    <xf numFmtId="179" fontId="18" fillId="0" borderId="2" xfId="1" applyNumberFormat="1" applyFont="1" applyFill="1" applyBorder="1" applyAlignment="1">
      <alignment horizontal="distributed" vertical="center" indent="5"/>
    </xf>
    <xf numFmtId="179" fontId="18" fillId="0" borderId="3" xfId="1" applyNumberFormat="1" applyFont="1" applyFill="1" applyBorder="1" applyAlignment="1">
      <alignment horizontal="distributed" vertical="center" indent="5"/>
    </xf>
    <xf numFmtId="0" fontId="18" fillId="0" borderId="9" xfId="1" applyNumberFormat="1" applyFont="1" applyFill="1" applyBorder="1" applyAlignment="1">
      <alignment horizontal="distributed" vertical="center" indent="1"/>
    </xf>
    <xf numFmtId="0" fontId="18" fillId="0" borderId="10" xfId="1" applyNumberFormat="1" applyFont="1" applyFill="1" applyBorder="1" applyAlignment="1">
      <alignment horizontal="distributed" vertical="center" indent="1"/>
    </xf>
    <xf numFmtId="0" fontId="18" fillId="0" borderId="11" xfId="1" applyNumberFormat="1" applyFont="1" applyFill="1" applyBorder="1" applyAlignment="1">
      <alignment horizontal="distributed" vertical="center" indent="1"/>
    </xf>
    <xf numFmtId="0" fontId="18" fillId="0" borderId="13" xfId="1" applyNumberFormat="1" applyFont="1" applyFill="1" applyBorder="1" applyAlignment="1">
      <alignment horizontal="distributed" vertical="center" indent="1"/>
    </xf>
    <xf numFmtId="0" fontId="18" fillId="0" borderId="14" xfId="1" applyNumberFormat="1" applyFont="1" applyFill="1" applyBorder="1" applyAlignment="1">
      <alignment horizontal="distributed" vertical="center" indent="1"/>
    </xf>
    <xf numFmtId="0" fontId="18" fillId="0" borderId="7" xfId="1" applyNumberFormat="1" applyFont="1" applyFill="1" applyBorder="1" applyAlignment="1">
      <alignment horizontal="distributed" vertical="center" indent="1"/>
    </xf>
    <xf numFmtId="179" fontId="18" fillId="0" borderId="12" xfId="1" applyNumberFormat="1" applyFont="1" applyFill="1" applyBorder="1" applyAlignment="1">
      <alignment horizontal="distributed" vertical="center" indent="3"/>
    </xf>
    <xf numFmtId="179" fontId="17" fillId="0" borderId="12" xfId="1" applyNumberFormat="1" applyFont="1" applyFill="1" applyBorder="1" applyAlignment="1">
      <alignment horizontal="distributed" vertical="center" indent="3"/>
    </xf>
    <xf numFmtId="179" fontId="19" fillId="0" borderId="12" xfId="1" applyNumberFormat="1" applyFont="1" applyFill="1" applyBorder="1" applyAlignment="1">
      <alignment horizontal="right" vertical="center"/>
    </xf>
    <xf numFmtId="179" fontId="19" fillId="0" borderId="12" xfId="1" applyNumberFormat="1" applyFont="1" applyFill="1" applyBorder="1" applyAlignment="1">
      <alignment vertical="center"/>
    </xf>
    <xf numFmtId="179" fontId="18" fillId="0" borderId="2" xfId="1" applyNumberFormat="1" applyFont="1" applyFill="1" applyBorder="1" applyAlignment="1">
      <alignment horizontal="center" vertical="center"/>
    </xf>
    <xf numFmtId="179" fontId="18" fillId="0" borderId="2" xfId="1" applyNumberFormat="1" applyFont="1" applyFill="1" applyBorder="1" applyAlignment="1">
      <alignment horizontal="distributed" vertical="center" indent="4"/>
    </xf>
    <xf numFmtId="179" fontId="18" fillId="0" borderId="3" xfId="1" applyNumberFormat="1" applyFont="1" applyFill="1" applyBorder="1" applyAlignment="1">
      <alignment horizontal="distributed" vertical="center" indent="4"/>
    </xf>
    <xf numFmtId="179" fontId="18" fillId="0" borderId="4" xfId="1" applyNumberFormat="1" applyFont="1" applyFill="1" applyBorder="1" applyAlignment="1">
      <alignment horizontal="distributed" vertical="center" indent="4"/>
    </xf>
    <xf numFmtId="179" fontId="18" fillId="0" borderId="9" xfId="1" applyNumberFormat="1" applyFont="1" applyFill="1" applyBorder="1" applyAlignment="1">
      <alignment horizontal="distributed" vertical="center" wrapText="1" indent="1"/>
    </xf>
    <xf numFmtId="179" fontId="18" fillId="0" borderId="10" xfId="1" applyNumberFormat="1" applyFont="1" applyFill="1" applyBorder="1" applyAlignment="1">
      <alignment horizontal="distributed" vertical="center" indent="1"/>
    </xf>
    <xf numFmtId="179" fontId="18" fillId="0" borderId="11" xfId="1" applyNumberFormat="1" applyFont="1" applyFill="1" applyBorder="1" applyAlignment="1">
      <alignment horizontal="distributed" vertical="center" indent="1"/>
    </xf>
    <xf numFmtId="179" fontId="18" fillId="0" borderId="6" xfId="1" applyNumberFormat="1" applyFont="1" applyFill="1" applyBorder="1" applyAlignment="1">
      <alignment horizontal="distributed" vertical="center" indent="1"/>
    </xf>
    <xf numFmtId="179" fontId="18" fillId="0" borderId="0" xfId="1" applyNumberFormat="1" applyFont="1" applyFill="1" applyBorder="1" applyAlignment="1">
      <alignment horizontal="distributed" vertical="center" indent="1"/>
    </xf>
    <xf numFmtId="179" fontId="18" fillId="0" borderId="15" xfId="1" applyNumberFormat="1" applyFont="1" applyFill="1" applyBorder="1" applyAlignment="1">
      <alignment horizontal="distributed" vertical="center" indent="1"/>
    </xf>
    <xf numFmtId="179" fontId="18" fillId="0" borderId="13" xfId="1" applyNumberFormat="1" applyFont="1" applyFill="1" applyBorder="1" applyAlignment="1">
      <alignment horizontal="distributed" vertical="center" indent="1"/>
    </xf>
    <xf numFmtId="179" fontId="18" fillId="0" borderId="14" xfId="1" applyNumberFormat="1" applyFont="1" applyFill="1" applyBorder="1" applyAlignment="1">
      <alignment horizontal="distributed" vertical="center" indent="1"/>
    </xf>
    <xf numFmtId="179" fontId="18" fillId="0" borderId="7" xfId="1" applyNumberFormat="1" applyFont="1" applyFill="1" applyBorder="1" applyAlignment="1">
      <alignment horizontal="distributed" vertical="center" indent="1"/>
    </xf>
    <xf numFmtId="179" fontId="18" fillId="0" borderId="12" xfId="1" applyNumberFormat="1" applyFont="1" applyFill="1" applyBorder="1" applyAlignment="1">
      <alignment horizontal="distributed" vertical="center" indent="2"/>
    </xf>
    <xf numFmtId="179" fontId="18" fillId="0" borderId="12" xfId="1" applyNumberFormat="1" applyFont="1" applyFill="1" applyBorder="1" applyAlignment="1">
      <alignment horizontal="center" vertical="center" wrapText="1"/>
    </xf>
    <xf numFmtId="179" fontId="19" fillId="0" borderId="2" xfId="1" applyNumberFormat="1" applyFont="1" applyFill="1" applyBorder="1" applyAlignment="1">
      <alignment horizontal="right" vertical="center"/>
    </xf>
    <xf numFmtId="179" fontId="19" fillId="0" borderId="4" xfId="1" applyNumberFormat="1" applyFont="1" applyFill="1" applyBorder="1" applyAlignment="1">
      <alignment horizontal="right" vertical="center"/>
    </xf>
    <xf numFmtId="179" fontId="19" fillId="0" borderId="2" xfId="1" applyNumberFormat="1" applyFont="1" applyFill="1" applyBorder="1" applyAlignment="1">
      <alignment horizontal="center" vertical="center"/>
    </xf>
    <xf numFmtId="179" fontId="19" fillId="0" borderId="4" xfId="1" applyNumberFormat="1" applyFont="1" applyFill="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12" xfId="0" applyFont="1" applyBorder="1" applyAlignment="1">
      <alignment horizontal="distributed" vertical="center" indent="3"/>
    </xf>
    <xf numFmtId="0" fontId="17" fillId="0" borderId="1" xfId="0" applyFont="1" applyBorder="1" applyAlignment="1">
      <alignment horizontal="center" vertical="center" textRotation="255"/>
    </xf>
    <xf numFmtId="0" fontId="17" fillId="0" borderId="8"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12" xfId="0" applyFont="1" applyBorder="1" applyAlignment="1">
      <alignment horizontal="center" vertical="center" wrapText="1"/>
    </xf>
    <xf numFmtId="0" fontId="17" fillId="0" borderId="12" xfId="0" applyFont="1" applyBorder="1" applyAlignment="1">
      <alignment horizontal="center" vertical="center"/>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11" fillId="0" borderId="14" xfId="0" applyFont="1" applyBorder="1" applyAlignment="1">
      <alignment horizontal="left" vertical="center"/>
    </xf>
    <xf numFmtId="0" fontId="23" fillId="0" borderId="10" xfId="0" applyFont="1" applyBorder="1" applyAlignment="1">
      <alignment horizontal="left"/>
    </xf>
    <xf numFmtId="0" fontId="9" fillId="0" borderId="10" xfId="0" applyFont="1" applyBorder="1" applyAlignment="1" applyProtection="1">
      <alignment horizontal="left" vertical="center" wrapText="1"/>
    </xf>
    <xf numFmtId="0" fontId="9" fillId="0" borderId="14" xfId="0" applyFont="1" applyBorder="1" applyAlignment="1" applyProtection="1">
      <alignment horizontal="left" vertical="center" wrapText="1"/>
    </xf>
    <xf numFmtId="0" fontId="9" fillId="0" borderId="1" xfId="0" applyFont="1" applyBorder="1" applyAlignment="1" applyProtection="1">
      <alignment horizontal="center" vertical="center"/>
    </xf>
    <xf numFmtId="0" fontId="9" fillId="0" borderId="5" xfId="0" applyFont="1" applyBorder="1" applyAlignment="1" applyProtection="1">
      <alignment horizontal="center" vertical="center"/>
    </xf>
    <xf numFmtId="40" fontId="9" fillId="0" borderId="1" xfId="1" applyNumberFormat="1" applyFont="1" applyBorder="1" applyAlignment="1" applyProtection="1">
      <alignment horizontal="right" vertical="center"/>
    </xf>
    <xf numFmtId="40" fontId="9" fillId="0" borderId="5" xfId="1" applyNumberFormat="1" applyFont="1" applyBorder="1" applyAlignment="1" applyProtection="1">
      <alignment horizontal="right" vertical="center"/>
    </xf>
    <xf numFmtId="0" fontId="19" fillId="0" borderId="1" xfId="0" applyFont="1" applyBorder="1" applyAlignment="1" applyProtection="1">
      <alignment horizontal="left" vertical="center" wrapText="1"/>
    </xf>
    <xf numFmtId="0" fontId="19" fillId="0" borderId="5" xfId="0" applyFont="1" applyBorder="1" applyAlignment="1" applyProtection="1">
      <alignment horizontal="left" vertical="center" wrapText="1"/>
    </xf>
    <xf numFmtId="0" fontId="9" fillId="0" borderId="1" xfId="0" applyFont="1" applyBorder="1" applyAlignment="1" applyProtection="1">
      <alignment horizontal="distributed" vertical="center" indent="2"/>
    </xf>
    <xf numFmtId="0" fontId="9" fillId="0" borderId="5" xfId="0" applyFont="1" applyBorder="1" applyAlignment="1" applyProtection="1">
      <alignment horizontal="distributed" vertical="center" indent="2"/>
    </xf>
    <xf numFmtId="0" fontId="9" fillId="0" borderId="9"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7" xfId="0" applyFont="1" applyBorder="1" applyAlignment="1" applyProtection="1">
      <alignment horizontal="center" vertical="center"/>
    </xf>
    <xf numFmtId="38" fontId="9" fillId="0" borderId="9" xfId="1" applyFont="1" applyBorder="1" applyAlignment="1" applyProtection="1">
      <alignment horizontal="center" vertical="center"/>
    </xf>
    <xf numFmtId="38" fontId="9" fillId="0" borderId="13" xfId="1" applyFont="1" applyBorder="1" applyAlignment="1" applyProtection="1">
      <alignment horizontal="center" vertical="center"/>
    </xf>
    <xf numFmtId="0" fontId="9" fillId="0" borderId="11"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10"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84" xfId="0" applyFont="1" applyBorder="1" applyAlignment="1">
      <alignment horizontal="distributed" vertical="center" indent="3"/>
    </xf>
    <xf numFmtId="0" fontId="10" fillId="0" borderId="77" xfId="0" applyFont="1" applyBorder="1" applyAlignment="1">
      <alignment horizontal="distributed" vertical="center" indent="3"/>
    </xf>
    <xf numFmtId="0" fontId="10" fillId="0" borderId="85" xfId="0" applyFont="1" applyBorder="1" applyAlignment="1">
      <alignment horizontal="distributed" vertical="center" indent="3"/>
    </xf>
    <xf numFmtId="0" fontId="10" fillId="0" borderId="78" xfId="0" applyFont="1" applyBorder="1" applyAlignment="1">
      <alignment horizontal="distributed" vertical="center" indent="3"/>
    </xf>
    <xf numFmtId="0" fontId="17" fillId="0" borderId="37" xfId="0" applyFont="1" applyFill="1" applyBorder="1" applyAlignment="1">
      <alignment horizontal="center" vertical="center"/>
    </xf>
    <xf numFmtId="0" fontId="17" fillId="0" borderId="38" xfId="0" applyFont="1" applyFill="1" applyBorder="1" applyAlignment="1">
      <alignment horizontal="center" vertical="center"/>
    </xf>
    <xf numFmtId="0" fontId="17" fillId="0" borderId="39"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41" xfId="0" applyFont="1" applyFill="1" applyBorder="1" applyAlignment="1">
      <alignment horizontal="center" vertical="center" wrapText="1"/>
    </xf>
    <xf numFmtId="0" fontId="17" fillId="0" borderId="47" xfId="0" applyFont="1" applyFill="1" applyBorder="1" applyAlignment="1">
      <alignment horizontal="center" vertical="center"/>
    </xf>
    <xf numFmtId="0" fontId="17" fillId="0" borderId="19" xfId="0" applyFont="1" applyFill="1" applyBorder="1" applyAlignment="1">
      <alignment horizontal="distributed" vertical="center"/>
    </xf>
    <xf numFmtId="0" fontId="17" fillId="0" borderId="56" xfId="0" applyFont="1" applyFill="1" applyBorder="1" applyAlignment="1">
      <alignment horizontal="distributed" vertical="center"/>
    </xf>
    <xf numFmtId="0" fontId="17" fillId="0" borderId="48"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49" xfId="0" quotePrefix="1" applyFont="1" applyFill="1" applyBorder="1" applyAlignment="1">
      <alignment horizontal="center" vertical="center"/>
    </xf>
    <xf numFmtId="0" fontId="17" fillId="0" borderId="52" xfId="0" quotePrefix="1" applyFont="1" applyFill="1" applyBorder="1" applyAlignment="1">
      <alignment horizontal="center" vertical="center"/>
    </xf>
    <xf numFmtId="0" fontId="17" fillId="0" borderId="57" xfId="0" quotePrefix="1" applyFont="1" applyFill="1" applyBorder="1" applyAlignment="1">
      <alignment horizontal="center" vertical="center"/>
    </xf>
    <xf numFmtId="0" fontId="17" fillId="0" borderId="48" xfId="0" applyFont="1" applyFill="1" applyBorder="1" applyAlignment="1">
      <alignment horizontal="distributed" vertical="center" wrapText="1"/>
    </xf>
    <xf numFmtId="0" fontId="17" fillId="0" borderId="8" xfId="0" applyFont="1" applyFill="1" applyBorder="1" applyAlignment="1">
      <alignment horizontal="distributed" vertical="center" wrapText="1"/>
    </xf>
    <xf numFmtId="0" fontId="17" fillId="0" borderId="51" xfId="0" applyFont="1" applyFill="1" applyBorder="1" applyAlignment="1">
      <alignment horizontal="distributed" vertical="center" wrapText="1"/>
    </xf>
    <xf numFmtId="0" fontId="17" fillId="0" borderId="53" xfId="0" applyFont="1" applyFill="1" applyBorder="1" applyAlignment="1">
      <alignment horizontal="center" vertical="center"/>
    </xf>
    <xf numFmtId="0" fontId="17" fillId="0" borderId="55" xfId="0" applyFont="1" applyFill="1" applyBorder="1" applyAlignment="1">
      <alignment horizontal="center" vertical="center"/>
    </xf>
    <xf numFmtId="0" fontId="17" fillId="0" borderId="71" xfId="0" applyFont="1" applyFill="1" applyBorder="1" applyAlignment="1">
      <alignment horizontal="center" vertical="center"/>
    </xf>
    <xf numFmtId="0" fontId="17" fillId="0" borderId="60" xfId="0" applyFont="1" applyFill="1" applyBorder="1" applyAlignment="1">
      <alignment horizontal="distributed" vertical="center"/>
    </xf>
    <xf numFmtId="0" fontId="17" fillId="0" borderId="1" xfId="0" applyFont="1" applyFill="1" applyBorder="1" applyAlignment="1">
      <alignment horizontal="center" vertical="center"/>
    </xf>
    <xf numFmtId="0" fontId="17" fillId="0" borderId="61" xfId="0" quotePrefix="1" applyFont="1" applyFill="1" applyBorder="1" applyAlignment="1">
      <alignment horizontal="right" vertical="center"/>
    </xf>
    <xf numFmtId="0" fontId="17" fillId="0" borderId="57" xfId="0" applyFont="1" applyFill="1" applyBorder="1" applyAlignment="1">
      <alignment horizontal="right" vertical="center"/>
    </xf>
    <xf numFmtId="183" fontId="17" fillId="0" borderId="61" xfId="0" quotePrefix="1" applyNumberFormat="1" applyFont="1" applyFill="1" applyBorder="1" applyAlignment="1">
      <alignment horizontal="center" vertical="center"/>
    </xf>
    <xf numFmtId="183" fontId="17" fillId="0" borderId="52" xfId="0" quotePrefix="1" applyNumberFormat="1" applyFont="1" applyFill="1" applyBorder="1" applyAlignment="1">
      <alignment horizontal="center" vertical="center"/>
    </xf>
    <xf numFmtId="183" fontId="17" fillId="0" borderId="57" xfId="0" quotePrefix="1" applyNumberFormat="1" applyFont="1" applyFill="1" applyBorder="1" applyAlignment="1">
      <alignment horizontal="center" vertical="center"/>
    </xf>
    <xf numFmtId="0" fontId="17" fillId="0" borderId="1" xfId="0" applyFont="1" applyFill="1" applyBorder="1" applyAlignment="1">
      <alignment horizontal="distributed" vertical="center" wrapText="1"/>
    </xf>
    <xf numFmtId="185" fontId="17" fillId="0" borderId="61" xfId="0" quotePrefix="1" applyNumberFormat="1" applyFont="1" applyFill="1" applyBorder="1" applyAlignment="1">
      <alignment horizontal="center" vertical="center"/>
    </xf>
    <xf numFmtId="0" fontId="17" fillId="0" borderId="57" xfId="0" applyFont="1" applyFill="1" applyBorder="1" applyAlignment="1">
      <alignment horizontal="center" vertical="center"/>
    </xf>
    <xf numFmtId="0" fontId="17" fillId="0" borderId="1" xfId="0" applyFont="1" applyFill="1" applyBorder="1" applyAlignment="1">
      <alignment horizontal="distributed" vertical="center"/>
    </xf>
    <xf numFmtId="0" fontId="17" fillId="0" borderId="61" xfId="0" quotePrefix="1" applyFont="1" applyFill="1" applyBorder="1" applyAlignment="1">
      <alignment horizontal="center" vertical="center"/>
    </xf>
    <xf numFmtId="0" fontId="17" fillId="0" borderId="52" xfId="0" applyFont="1" applyFill="1" applyBorder="1" applyAlignment="1">
      <alignment horizontal="center" vertical="center"/>
    </xf>
    <xf numFmtId="176" fontId="10" fillId="0" borderId="2" xfId="0" applyNumberFormat="1" applyFont="1" applyFill="1" applyBorder="1" applyAlignment="1">
      <alignment horizontal="center" vertical="center" shrinkToFit="1"/>
    </xf>
    <xf numFmtId="176" fontId="10" fillId="0" borderId="3" xfId="0" applyNumberFormat="1" applyFont="1" applyFill="1" applyBorder="1" applyAlignment="1">
      <alignment horizontal="center" vertical="center"/>
    </xf>
    <xf numFmtId="176" fontId="10" fillId="0" borderId="4" xfId="0" applyNumberFormat="1" applyFont="1" applyFill="1" applyBorder="1" applyAlignment="1">
      <alignment horizontal="center" vertical="center"/>
    </xf>
    <xf numFmtId="184" fontId="17" fillId="0" borderId="12" xfId="0" applyNumberFormat="1" applyFont="1" applyFill="1" applyBorder="1" applyAlignment="1">
      <alignment horizontal="right" vertical="center"/>
    </xf>
    <xf numFmtId="184" fontId="17" fillId="0" borderId="12" xfId="0" applyNumberFormat="1" applyFont="1" applyFill="1" applyBorder="1" applyAlignment="1">
      <alignment vertical="center"/>
    </xf>
    <xf numFmtId="184" fontId="17" fillId="0" borderId="1" xfId="0" applyNumberFormat="1" applyFont="1" applyFill="1" applyBorder="1" applyAlignment="1">
      <alignment vertical="center"/>
    </xf>
    <xf numFmtId="3" fontId="17" fillId="0" borderId="5" xfId="0" applyNumberFormat="1" applyFont="1" applyFill="1" applyBorder="1" applyAlignment="1">
      <alignment vertical="center"/>
    </xf>
    <xf numFmtId="184" fontId="17" fillId="0" borderId="5" xfId="0" applyNumberFormat="1" applyFont="1" applyFill="1" applyBorder="1" applyAlignment="1">
      <alignment vertical="center"/>
    </xf>
    <xf numFmtId="3" fontId="17" fillId="0" borderId="2" xfId="0" applyNumberFormat="1" applyFont="1" applyFill="1" applyBorder="1" applyAlignment="1">
      <alignment horizontal="right" vertical="center"/>
    </xf>
    <xf numFmtId="0" fontId="17" fillId="0" borderId="11" xfId="0" applyFont="1" applyFill="1" applyBorder="1" applyAlignment="1">
      <alignment horizontal="right" vertical="center"/>
    </xf>
    <xf numFmtId="0" fontId="17" fillId="0" borderId="2" xfId="0" applyFont="1" applyFill="1" applyBorder="1" applyAlignment="1">
      <alignment horizontal="right" vertical="center"/>
    </xf>
    <xf numFmtId="0" fontId="33" fillId="0" borderId="0" xfId="0" applyFont="1" applyAlignment="1">
      <alignment horizontal="left"/>
    </xf>
    <xf numFmtId="0" fontId="33" fillId="0" borderId="14" xfId="0" applyFont="1" applyBorder="1" applyAlignment="1">
      <alignment horizontal="left" vertical="center"/>
    </xf>
    <xf numFmtId="0" fontId="17" fillId="0" borderId="0" xfId="0" applyFont="1" applyFill="1"/>
    <xf numFmtId="0" fontId="9" fillId="0" borderId="3" xfId="0" applyFont="1" applyBorder="1" applyAlignment="1">
      <alignment horizontal="center" vertical="center" textRotation="255"/>
    </xf>
    <xf numFmtId="0" fontId="9" fillId="0" borderId="3" xfId="0" applyFont="1" applyBorder="1" applyAlignment="1">
      <alignment horizontal="center" vertical="center" wrapText="1"/>
    </xf>
    <xf numFmtId="0" fontId="9" fillId="0" borderId="3" xfId="0" applyFont="1" applyBorder="1" applyAlignment="1">
      <alignment horizontal="left" vertical="center" indent="1"/>
    </xf>
    <xf numFmtId="40" fontId="9" fillId="0" borderId="3" xfId="1" applyNumberFormat="1" applyFont="1" applyBorder="1" applyAlignment="1">
      <alignment vertical="center"/>
    </xf>
    <xf numFmtId="0" fontId="17" fillId="0" borderId="0" xfId="0" applyFont="1" applyBorder="1"/>
    <xf numFmtId="0" fontId="19" fillId="0" borderId="0" xfId="0" applyFont="1"/>
    <xf numFmtId="0" fontId="33" fillId="0" borderId="36" xfId="0" applyFont="1" applyBorder="1" applyAlignment="1"/>
    <xf numFmtId="0" fontId="35" fillId="0" borderId="0" xfId="0" applyFont="1"/>
    <xf numFmtId="0" fontId="10" fillId="0" borderId="69" xfId="0" applyFont="1" applyFill="1" applyBorder="1" applyAlignment="1">
      <alignment horizontal="center" vertical="center"/>
    </xf>
    <xf numFmtId="0" fontId="10" fillId="0" borderId="88" xfId="0" applyFont="1" applyFill="1" applyBorder="1" applyAlignment="1">
      <alignment horizontal="center" vertical="center"/>
    </xf>
    <xf numFmtId="189" fontId="10" fillId="0" borderId="89" xfId="0" applyNumberFormat="1" applyFont="1" applyFill="1" applyBorder="1" applyAlignment="1">
      <alignment horizontal="center" vertical="center"/>
    </xf>
    <xf numFmtId="188" fontId="10" fillId="0" borderId="89" xfId="0" applyNumberFormat="1" applyFont="1" applyFill="1" applyBorder="1" applyAlignment="1">
      <alignment horizontal="center" vertical="center"/>
    </xf>
    <xf numFmtId="188" fontId="10" fillId="0" borderId="90" xfId="0" applyNumberFormat="1" applyFont="1" applyFill="1" applyBorder="1" applyAlignment="1">
      <alignment horizontal="center" vertical="center"/>
    </xf>
    <xf numFmtId="183" fontId="10" fillId="0" borderId="92" xfId="0" applyNumberFormat="1" applyFont="1" applyFill="1" applyBorder="1" applyAlignment="1">
      <alignment horizontal="center" vertical="center"/>
    </xf>
    <xf numFmtId="188" fontId="10" fillId="0" borderId="92" xfId="0" applyNumberFormat="1" applyFont="1" applyFill="1" applyBorder="1" applyAlignment="1">
      <alignment horizontal="center" vertical="center"/>
    </xf>
    <xf numFmtId="188" fontId="10" fillId="0" borderId="93" xfId="0" applyNumberFormat="1" applyFont="1" applyFill="1" applyBorder="1" applyAlignment="1">
      <alignment horizontal="center" vertical="center"/>
    </xf>
    <xf numFmtId="0" fontId="33" fillId="0" borderId="0" xfId="0" applyFont="1"/>
    <xf numFmtId="0" fontId="17" fillId="0" borderId="15" xfId="0" applyFont="1" applyFill="1" applyBorder="1" applyAlignment="1">
      <alignment horizontal="distributed" vertical="center" wrapText="1"/>
    </xf>
    <xf numFmtId="0" fontId="17" fillId="0" borderId="5" xfId="0" applyFont="1" applyFill="1" applyBorder="1" applyAlignment="1">
      <alignment horizontal="distributed" vertical="center"/>
    </xf>
    <xf numFmtId="0" fontId="17" fillId="0" borderId="5" xfId="0" applyFont="1" applyFill="1" applyBorder="1" applyAlignment="1">
      <alignment horizontal="distributed" vertical="center" wrapText="1"/>
    </xf>
    <xf numFmtId="185" fontId="17" fillId="0" borderId="52" xfId="0" quotePrefix="1" applyNumberFormat="1" applyFont="1" applyFill="1" applyBorder="1" applyAlignment="1">
      <alignment horizontal="center" vertical="center"/>
    </xf>
    <xf numFmtId="0" fontId="17" fillId="0" borderId="8" xfId="0" applyFont="1" applyFill="1" applyBorder="1" applyAlignment="1">
      <alignment horizontal="distributed" vertical="center"/>
    </xf>
    <xf numFmtId="184" fontId="17" fillId="0" borderId="8" xfId="0" applyNumberFormat="1" applyFont="1" applyFill="1" applyBorder="1" applyAlignment="1">
      <alignment horizontal="right" vertical="center" indent="1"/>
    </xf>
    <xf numFmtId="184" fontId="17" fillId="0" borderId="52" xfId="0" quotePrefix="1" applyNumberFormat="1" applyFont="1" applyFill="1" applyBorder="1" applyAlignment="1">
      <alignment horizontal="right" vertical="center"/>
    </xf>
    <xf numFmtId="0" fontId="17" fillId="0" borderId="59" xfId="0" applyFont="1" applyFill="1" applyBorder="1" applyAlignment="1">
      <alignment horizontal="distributed" vertical="center"/>
    </xf>
    <xf numFmtId="0" fontId="17" fillId="0" borderId="60" xfId="0" applyFont="1" applyFill="1" applyBorder="1" applyAlignment="1">
      <alignment horizontal="distributed" vertical="center" wrapText="1"/>
    </xf>
    <xf numFmtId="0" fontId="19" fillId="0" borderId="22" xfId="0" applyFont="1" applyFill="1" applyBorder="1" applyAlignment="1">
      <alignment horizontal="distributed" vertical="center" shrinkToFit="1"/>
    </xf>
    <xf numFmtId="0" fontId="19" fillId="0" borderId="27" xfId="0" applyFont="1" applyFill="1" applyBorder="1" applyAlignment="1">
      <alignment horizontal="distributed" vertical="center"/>
    </xf>
    <xf numFmtId="0" fontId="17" fillId="0" borderId="50" xfId="0" applyFont="1" applyFill="1" applyBorder="1" applyAlignment="1">
      <alignment horizontal="distributed" vertical="center"/>
    </xf>
    <xf numFmtId="184" fontId="17" fillId="0" borderId="51" xfId="0" applyNumberFormat="1" applyFont="1" applyFill="1" applyBorder="1" applyAlignment="1">
      <alignment horizontal="right" vertical="center" indent="1"/>
    </xf>
    <xf numFmtId="0" fontId="9" fillId="0" borderId="19" xfId="0" applyFont="1" applyFill="1" applyBorder="1" applyAlignment="1">
      <alignment horizontal="distributed" vertical="center"/>
    </xf>
    <xf numFmtId="0" fontId="17" fillId="0" borderId="66" xfId="0" applyFont="1" applyFill="1" applyBorder="1" applyAlignment="1">
      <alignment horizontal="distributed" vertical="center"/>
    </xf>
    <xf numFmtId="0" fontId="17" fillId="0" borderId="67" xfId="0" applyFont="1" applyFill="1" applyBorder="1" applyAlignment="1">
      <alignment horizontal="center" vertical="center"/>
    </xf>
    <xf numFmtId="0" fontId="17" fillId="0" borderId="68" xfId="0" applyFont="1" applyFill="1" applyBorder="1" applyAlignment="1">
      <alignment horizontal="center" vertical="center"/>
    </xf>
    <xf numFmtId="0" fontId="9" fillId="0" borderId="69" xfId="0" applyFont="1" applyFill="1" applyBorder="1" applyAlignment="1">
      <alignment horizontal="distributed" vertical="center"/>
    </xf>
    <xf numFmtId="0" fontId="17" fillId="0" borderId="67" xfId="0" applyFont="1" applyFill="1" applyBorder="1" applyAlignment="1">
      <alignment horizontal="distributed" vertical="center"/>
    </xf>
    <xf numFmtId="184" fontId="17" fillId="0" borderId="70" xfId="0" applyNumberFormat="1" applyFont="1" applyFill="1" applyBorder="1" applyAlignment="1">
      <alignment horizontal="right" vertical="center" indent="1"/>
    </xf>
    <xf numFmtId="0" fontId="17" fillId="0" borderId="68" xfId="0" applyFont="1" applyFill="1" applyBorder="1" applyAlignment="1">
      <alignment horizontal="right" vertical="center"/>
    </xf>
    <xf numFmtId="0" fontId="18" fillId="0" borderId="0" xfId="0" applyFont="1" applyFill="1" applyAlignment="1">
      <alignment horizontal="center" vertical="center"/>
    </xf>
  </cellXfs>
  <cellStyles count="2">
    <cellStyle name="桁区切り" xfId="1" builtinId="6"/>
    <cellStyle name="標準" xfId="0" builtinId="0"/>
  </cellStyles>
  <dxfs count="0"/>
  <tableStyles count="1" defaultTableStyle="TableStyleMedium2" defaultPivotStyle="PivotStyleLight16">
    <tableStyle name="テーブル スタイル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1987827</xdr:colOff>
      <xdr:row>5</xdr:row>
      <xdr:rowOff>16565</xdr:rowOff>
    </xdr:from>
    <xdr:to>
      <xdr:col>0</xdr:col>
      <xdr:colOff>2282135</xdr:colOff>
      <xdr:row>5</xdr:row>
      <xdr:rowOff>356152</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987827" y="8190747"/>
          <a:ext cx="294308" cy="33958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tabSelected="1" view="pageBreakPreview" zoomScale="75" zoomScaleNormal="100" zoomScaleSheetLayoutView="75" zoomScalePageLayoutView="55" workbookViewId="0">
      <selection activeCell="F3" sqref="F3"/>
    </sheetView>
  </sheetViews>
  <sheetFormatPr defaultRowHeight="18" x14ac:dyDescent="0.55000000000000004"/>
  <cols>
    <col min="1" max="1" width="84.6640625" bestFit="1" customWidth="1"/>
  </cols>
  <sheetData>
    <row r="1" spans="1:1" ht="158.25" customHeight="1" x14ac:dyDescent="0.55000000000000004">
      <c r="A1" s="233"/>
    </row>
    <row r="2" spans="1:1" ht="41.5" x14ac:dyDescent="0.55000000000000004">
      <c r="A2" s="229" t="s">
        <v>3534</v>
      </c>
    </row>
    <row r="3" spans="1:1" ht="404.25" customHeight="1" x14ac:dyDescent="0.55000000000000004">
      <c r="A3" s="234"/>
    </row>
    <row r="4" spans="1:1" ht="21" x14ac:dyDescent="0.55000000000000004">
      <c r="A4" s="235" t="s">
        <v>3636</v>
      </c>
    </row>
    <row r="5" spans="1:1" x14ac:dyDescent="0.55000000000000004">
      <c r="A5" s="234"/>
    </row>
    <row r="6" spans="1:1" ht="28" x14ac:dyDescent="0.55000000000000004">
      <c r="A6" s="236" t="s">
        <v>3535</v>
      </c>
    </row>
    <row r="7" spans="1:1" x14ac:dyDescent="0.55000000000000004">
      <c r="A7" s="234"/>
    </row>
    <row r="8" spans="1:1" x14ac:dyDescent="0.55000000000000004">
      <c r="A8" s="234"/>
    </row>
    <row r="9" spans="1:1" x14ac:dyDescent="0.55000000000000004">
      <c r="A9" s="234"/>
    </row>
    <row r="10" spans="1:1" x14ac:dyDescent="0.55000000000000004">
      <c r="A10" s="234"/>
    </row>
  </sheetData>
  <phoneticPr fontId="2"/>
  <pageMargins left="0.70866141732283472" right="0.70866141732283472" top="0.9448818897637796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8"/>
  <sheetViews>
    <sheetView view="pageBreakPreview" zoomScale="130" zoomScaleNormal="115" zoomScaleSheetLayoutView="130" workbookViewId="0">
      <selection activeCell="I33" sqref="I33"/>
    </sheetView>
  </sheetViews>
  <sheetFormatPr defaultColWidth="9" defaultRowHeight="13" x14ac:dyDescent="0.2"/>
  <cols>
    <col min="1" max="2" width="2.4140625" style="234" customWidth="1"/>
    <col min="3" max="3" width="14.58203125" style="234" customWidth="1"/>
    <col min="4" max="4" width="0.5" style="234" customWidth="1"/>
    <col min="5" max="5" width="16.58203125" style="234" customWidth="1"/>
    <col min="6" max="6" width="0.5" style="234" customWidth="1"/>
    <col min="7" max="7" width="7.58203125" style="234" customWidth="1"/>
    <col min="8" max="8" width="0.5" style="234" customWidth="1"/>
    <col min="9" max="9" width="9.58203125" style="234" customWidth="1"/>
    <col min="10" max="10" width="0.5" style="234" customWidth="1"/>
    <col min="11" max="11" width="11.08203125" style="234" customWidth="1"/>
    <col min="12" max="12" width="7.08203125" style="234" customWidth="1"/>
    <col min="13" max="13" width="9.08203125" style="509" customWidth="1"/>
    <col min="14" max="14" width="9" style="234"/>
    <col min="15" max="15" width="13.9140625" style="234" bestFit="1" customWidth="1"/>
    <col min="16" max="16" width="17.08203125" style="234" bestFit="1" customWidth="1"/>
    <col min="17" max="17" width="6" style="234" bestFit="1" customWidth="1"/>
    <col min="18" max="18" width="9" style="234" customWidth="1"/>
    <col min="19" max="16384" width="9" style="234"/>
  </cols>
  <sheetData>
    <row r="1" spans="1:20" ht="30" customHeight="1" x14ac:dyDescent="0.2">
      <c r="A1" s="502" t="str">
        <f ca="1">RIGHT(CELL("filename",A1),LEN(CELL("filename",A1))-FIND("]",CELL("filename",A1)))</f>
        <v>5.中央区</v>
      </c>
      <c r="B1" s="502"/>
      <c r="C1" s="502"/>
      <c r="D1" s="502"/>
      <c r="E1" s="502"/>
      <c r="F1" s="502"/>
      <c r="G1" s="502"/>
      <c r="H1" s="502"/>
      <c r="I1" s="502"/>
      <c r="J1" s="502"/>
      <c r="K1" s="502"/>
      <c r="L1" s="502"/>
      <c r="M1" s="502"/>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O2" s="2" t="s">
        <v>146</v>
      </c>
      <c r="P2" s="3" t="s">
        <v>146</v>
      </c>
      <c r="Q2" s="4" t="s">
        <v>284</v>
      </c>
      <c r="R2" s="2" t="s">
        <v>3054</v>
      </c>
      <c r="S2" s="3" t="s">
        <v>3500</v>
      </c>
      <c r="T2" s="3" t="s">
        <v>3505</v>
      </c>
    </row>
    <row r="3" spans="1:20" ht="33" customHeight="1" x14ac:dyDescent="0.2">
      <c r="A3" s="40">
        <v>1</v>
      </c>
      <c r="B3" s="41" t="s">
        <v>472</v>
      </c>
      <c r="C3" s="31" t="s" ph="1">
        <v>864</v>
      </c>
      <c r="D3" s="42" ph="1"/>
      <c r="E3" s="43" t="s">
        <v>473</v>
      </c>
      <c r="F3" s="44"/>
      <c r="G3" s="45">
        <v>1055589</v>
      </c>
      <c r="H3" s="46"/>
      <c r="I3" s="123" t="s">
        <v>2896</v>
      </c>
      <c r="J3" s="47"/>
      <c r="K3" s="40" t="s">
        <v>488</v>
      </c>
      <c r="L3" s="48">
        <v>106.9</v>
      </c>
      <c r="M3" s="112" t="s">
        <v>3630</v>
      </c>
      <c r="O3" s="5" t="s">
        <v>3055</v>
      </c>
      <c r="P3" s="6" t="s">
        <v>285</v>
      </c>
      <c r="Q3" s="7">
        <f>COUNTIF(B:B,"街")</f>
        <v>23</v>
      </c>
      <c r="R3" s="7">
        <f>SUMIF(B:B,"街",G:G)</f>
        <v>72795</v>
      </c>
      <c r="S3" s="7">
        <f>COUNTIFS(B:B,"街",M:M,"*~**")</f>
        <v>0</v>
      </c>
      <c r="T3" s="7">
        <f>Q3-S3</f>
        <v>23</v>
      </c>
    </row>
    <row r="4" spans="1:20" ht="33" customHeight="1" x14ac:dyDescent="0.2">
      <c r="A4" s="40">
        <v>2</v>
      </c>
      <c r="B4" s="41" t="s">
        <v>306</v>
      </c>
      <c r="C4" s="31" t="s" ph="1">
        <v>865</v>
      </c>
      <c r="D4" s="49" ph="1"/>
      <c r="E4" s="43" t="s">
        <v>474</v>
      </c>
      <c r="F4" s="44"/>
      <c r="G4" s="45">
        <v>2515</v>
      </c>
      <c r="H4" s="46"/>
      <c r="I4" s="123" t="s">
        <v>2897</v>
      </c>
      <c r="J4" s="44"/>
      <c r="K4" s="40" t="s">
        <v>489</v>
      </c>
      <c r="L4" s="51">
        <v>0.25</v>
      </c>
      <c r="M4" s="113"/>
      <c r="O4" s="5" t="s">
        <v>3055</v>
      </c>
      <c r="P4" s="6" t="s">
        <v>286</v>
      </c>
      <c r="Q4" s="7">
        <f>COUNTIF(B:B,"近")</f>
        <v>2</v>
      </c>
      <c r="R4" s="7">
        <f>SUMIF(B:B,"近",G:G)</f>
        <v>20628</v>
      </c>
      <c r="S4" s="7">
        <f>COUNTIFS(B:B,"近",M:M,"*~**")</f>
        <v>0</v>
      </c>
      <c r="T4" s="7">
        <f t="shared" ref="T4:T5" si="0">Q4-S4</f>
        <v>2</v>
      </c>
    </row>
    <row r="5" spans="1:20" ht="33" customHeight="1" x14ac:dyDescent="0.2">
      <c r="A5" s="40">
        <v>3</v>
      </c>
      <c r="B5" s="41" t="s">
        <v>306</v>
      </c>
      <c r="C5" s="31" t="s" ph="1">
        <v>866</v>
      </c>
      <c r="D5" s="49" ph="1"/>
      <c r="E5" s="43" t="s">
        <v>475</v>
      </c>
      <c r="F5" s="44"/>
      <c r="G5" s="45">
        <v>6765</v>
      </c>
      <c r="H5" s="46"/>
      <c r="I5" s="123" t="s">
        <v>2898</v>
      </c>
      <c r="J5" s="44"/>
      <c r="K5" s="33" t="s">
        <v>490</v>
      </c>
      <c r="L5" s="51">
        <v>0.66</v>
      </c>
      <c r="M5" s="113"/>
      <c r="O5" s="5" t="s">
        <v>3055</v>
      </c>
      <c r="P5" s="6" t="s">
        <v>287</v>
      </c>
      <c r="Q5" s="7">
        <f>COUNTIF(B:B,"地")</f>
        <v>0</v>
      </c>
      <c r="R5" s="7">
        <f>SUMIF(B:B,"地",G:G)</f>
        <v>0</v>
      </c>
      <c r="S5" s="7">
        <f>COUNTIFS(B:B,"地",M:M,"*~**")</f>
        <v>0</v>
      </c>
      <c r="T5" s="7">
        <f t="shared" si="0"/>
        <v>0</v>
      </c>
    </row>
    <row r="6" spans="1:20" ht="33" customHeight="1" x14ac:dyDescent="0.2">
      <c r="A6" s="40">
        <v>4</v>
      </c>
      <c r="B6" s="41" t="s">
        <v>306</v>
      </c>
      <c r="C6" s="31" t="s" ph="1">
        <v>867</v>
      </c>
      <c r="D6" s="49" ph="1"/>
      <c r="E6" s="43" t="s">
        <v>476</v>
      </c>
      <c r="F6" s="44"/>
      <c r="G6" s="45">
        <v>4304</v>
      </c>
      <c r="H6" s="46"/>
      <c r="I6" s="123" t="s">
        <v>2899</v>
      </c>
      <c r="J6" s="50"/>
      <c r="K6" s="40" t="s">
        <v>491</v>
      </c>
      <c r="L6" s="51">
        <v>0.43</v>
      </c>
      <c r="M6" s="113"/>
      <c r="O6" s="1" t="s">
        <v>290</v>
      </c>
      <c r="P6" s="8" t="s">
        <v>3056</v>
      </c>
      <c r="Q6" s="9">
        <f>SUM(Q3:Q5)</f>
        <v>25</v>
      </c>
      <c r="R6" s="9">
        <f>SUM(R3:R5)</f>
        <v>93423</v>
      </c>
      <c r="S6" s="9">
        <f>SUM(S3:S5)</f>
        <v>0</v>
      </c>
      <c r="T6" s="9">
        <f>SUM(T3:T5)</f>
        <v>25</v>
      </c>
    </row>
    <row r="7" spans="1:20" ht="33" customHeight="1" x14ac:dyDescent="0.2">
      <c r="A7" s="40">
        <v>5</v>
      </c>
      <c r="B7" s="41" t="s">
        <v>306</v>
      </c>
      <c r="C7" s="31" t="s" ph="1">
        <v>868</v>
      </c>
      <c r="D7" s="49" ph="1"/>
      <c r="E7" s="43" t="s">
        <v>477</v>
      </c>
      <c r="F7" s="44"/>
      <c r="G7" s="45">
        <v>2378</v>
      </c>
      <c r="H7" s="46"/>
      <c r="I7" s="123" t="s">
        <v>2900</v>
      </c>
      <c r="J7" s="50"/>
      <c r="K7" s="40" t="s">
        <v>492</v>
      </c>
      <c r="L7" s="51">
        <v>0.24</v>
      </c>
      <c r="M7" s="112"/>
      <c r="O7" s="13" t="s">
        <v>3057</v>
      </c>
      <c r="P7" s="14" t="s">
        <v>288</v>
      </c>
      <c r="Q7" s="15">
        <f>COUNTIF(B:B,"総")</f>
        <v>0</v>
      </c>
      <c r="R7" s="15">
        <f>SUMIF(B:B,"総",G:G)</f>
        <v>0</v>
      </c>
      <c r="S7" s="15">
        <f>COUNTIFS(B:B,"総",M:M,"*~**")</f>
        <v>0</v>
      </c>
      <c r="T7" s="15">
        <f>Q7-S7</f>
        <v>0</v>
      </c>
    </row>
    <row r="8" spans="1:20" ht="33" customHeight="1" x14ac:dyDescent="0.2">
      <c r="A8" s="40">
        <v>6</v>
      </c>
      <c r="B8" s="41" t="s">
        <v>306</v>
      </c>
      <c r="C8" s="31" t="s" ph="1">
        <v>869</v>
      </c>
      <c r="D8" s="49" ph="1"/>
      <c r="E8" s="43" t="s">
        <v>478</v>
      </c>
      <c r="F8" s="44"/>
      <c r="G8" s="45">
        <v>2283</v>
      </c>
      <c r="H8" s="46"/>
      <c r="I8" s="123" t="s">
        <v>2901</v>
      </c>
      <c r="J8" s="50"/>
      <c r="K8" s="40" t="s">
        <v>493</v>
      </c>
      <c r="L8" s="51">
        <v>0.23</v>
      </c>
      <c r="M8" s="113"/>
      <c r="O8" s="13" t="s">
        <v>3057</v>
      </c>
      <c r="P8" s="14" t="s">
        <v>289</v>
      </c>
      <c r="Q8" s="15">
        <f>COUNTIF(B:B,"運")</f>
        <v>0</v>
      </c>
      <c r="R8" s="15">
        <f>SUMIF(B:B,"運",G:G)</f>
        <v>0</v>
      </c>
      <c r="S8" s="15">
        <f>COUNTIFS(B:B,"運",M:M,"*~**")</f>
        <v>0</v>
      </c>
      <c r="T8" s="15">
        <f>Q8-S8</f>
        <v>0</v>
      </c>
    </row>
    <row r="9" spans="1:20" ht="33" customHeight="1" x14ac:dyDescent="0.2">
      <c r="A9" s="40">
        <v>7</v>
      </c>
      <c r="B9" s="41" t="s">
        <v>306</v>
      </c>
      <c r="C9" s="31" t="s" ph="1">
        <v>870</v>
      </c>
      <c r="D9" s="49" ph="1"/>
      <c r="E9" s="43" t="s">
        <v>476</v>
      </c>
      <c r="F9" s="44"/>
      <c r="G9" s="45">
        <v>2019</v>
      </c>
      <c r="H9" s="46"/>
      <c r="I9" s="123" t="s">
        <v>2902</v>
      </c>
      <c r="J9" s="50"/>
      <c r="K9" s="40" t="s">
        <v>494</v>
      </c>
      <c r="L9" s="51">
        <v>0.19</v>
      </c>
      <c r="M9" s="113"/>
      <c r="O9" s="22" t="s">
        <v>290</v>
      </c>
      <c r="P9" s="23" t="s">
        <v>3058</v>
      </c>
      <c r="Q9" s="24">
        <f>SUM(Q7:Q8)</f>
        <v>0</v>
      </c>
      <c r="R9" s="24">
        <f>SUM(R7:R8)</f>
        <v>0</v>
      </c>
      <c r="S9" s="24">
        <f>SUM(S7:S8)</f>
        <v>0</v>
      </c>
      <c r="T9" s="24">
        <f>SUM(T7:T8)</f>
        <v>0</v>
      </c>
    </row>
    <row r="10" spans="1:20" ht="33" customHeight="1" x14ac:dyDescent="0.2">
      <c r="A10" s="40">
        <v>8</v>
      </c>
      <c r="B10" s="41" t="s">
        <v>306</v>
      </c>
      <c r="C10" s="31" t="s" ph="1">
        <v>871</v>
      </c>
      <c r="D10" s="49" ph="1"/>
      <c r="E10" s="43" t="s">
        <v>479</v>
      </c>
      <c r="F10" s="44"/>
      <c r="G10" s="45">
        <v>1716</v>
      </c>
      <c r="H10" s="46"/>
      <c r="I10" s="127" t="s">
        <v>2903</v>
      </c>
      <c r="J10" s="50"/>
      <c r="K10" s="40" t="s">
        <v>495</v>
      </c>
      <c r="L10" s="48">
        <v>2.8</v>
      </c>
      <c r="M10" s="113"/>
      <c r="O10" s="19" t="s">
        <v>290</v>
      </c>
      <c r="P10" s="20" t="s">
        <v>3059</v>
      </c>
      <c r="Q10" s="21">
        <f>Q6+Q9</f>
        <v>25</v>
      </c>
      <c r="R10" s="21">
        <f>R6+R9</f>
        <v>93423</v>
      </c>
      <c r="S10" s="21">
        <f>S6+S9</f>
        <v>0</v>
      </c>
      <c r="T10" s="21">
        <f>T6+T9</f>
        <v>25</v>
      </c>
    </row>
    <row r="11" spans="1:20" ht="33" customHeight="1" x14ac:dyDescent="0.2">
      <c r="A11" s="40">
        <v>9</v>
      </c>
      <c r="B11" s="41" t="s">
        <v>305</v>
      </c>
      <c r="C11" s="31" t="s" ph="1">
        <v>3544</v>
      </c>
      <c r="D11" s="49" ph="1"/>
      <c r="E11" s="43" t="s">
        <v>480</v>
      </c>
      <c r="F11" s="47"/>
      <c r="G11" s="45">
        <v>10038</v>
      </c>
      <c r="H11" s="46"/>
      <c r="I11" s="127" t="s">
        <v>2904</v>
      </c>
      <c r="J11" s="50"/>
      <c r="K11" s="33" t="s">
        <v>496</v>
      </c>
      <c r="L11" s="48">
        <v>1.3</v>
      </c>
      <c r="M11" s="112"/>
      <c r="O11" s="10" t="s">
        <v>291</v>
      </c>
      <c r="P11" s="11" t="s">
        <v>292</v>
      </c>
      <c r="Q11" s="12">
        <f>COUNTIF(B:B,"風")</f>
        <v>0</v>
      </c>
      <c r="R11" s="12">
        <f>SUMIF(B:B,"風",G:G)</f>
        <v>0</v>
      </c>
      <c r="S11" s="12">
        <f>COUNTIFS(B:B,"風",M:M,"*~**")</f>
        <v>0</v>
      </c>
      <c r="T11" s="12">
        <f>Q11-S11</f>
        <v>0</v>
      </c>
    </row>
    <row r="12" spans="1:20" ht="33" customHeight="1" x14ac:dyDescent="0.2">
      <c r="A12" s="40">
        <v>10</v>
      </c>
      <c r="B12" s="41" t="s">
        <v>306</v>
      </c>
      <c r="C12" s="31" t="s" ph="1">
        <v>872</v>
      </c>
      <c r="D12" s="49" ph="1"/>
      <c r="E12" s="43" t="s">
        <v>481</v>
      </c>
      <c r="F12" s="44"/>
      <c r="G12" s="45">
        <v>5484</v>
      </c>
      <c r="H12" s="46"/>
      <c r="I12" s="127" t="s">
        <v>2905</v>
      </c>
      <c r="J12" s="50"/>
      <c r="K12" s="40" t="s">
        <v>497</v>
      </c>
      <c r="L12" s="51">
        <v>0.55000000000000004</v>
      </c>
      <c r="M12" s="113"/>
      <c r="O12" s="10" t="s">
        <v>291</v>
      </c>
      <c r="P12" s="11" t="s">
        <v>293</v>
      </c>
      <c r="Q12" s="12">
        <f>COUNTIF(B:B,"動")</f>
        <v>0</v>
      </c>
      <c r="R12" s="12">
        <f>SUMIF(B:B,"動",G:G)</f>
        <v>0</v>
      </c>
      <c r="S12" s="12">
        <f>COUNTIFS(B:B,"動",M:M,"*~**")</f>
        <v>0</v>
      </c>
      <c r="T12" s="12">
        <f t="shared" ref="T12" si="1">Q12-S12</f>
        <v>0</v>
      </c>
    </row>
    <row r="13" spans="1:20" ht="33" customHeight="1" x14ac:dyDescent="0.2">
      <c r="A13" s="40">
        <v>11</v>
      </c>
      <c r="B13" s="41" t="s">
        <v>306</v>
      </c>
      <c r="C13" s="31" t="s" ph="1">
        <v>873</v>
      </c>
      <c r="D13" s="49" ph="1"/>
      <c r="E13" s="43" t="s">
        <v>482</v>
      </c>
      <c r="F13" s="44"/>
      <c r="G13" s="45">
        <v>6515</v>
      </c>
      <c r="H13" s="46"/>
      <c r="I13" s="127" t="s">
        <v>2906</v>
      </c>
      <c r="J13" s="50"/>
      <c r="K13" s="40" t="s">
        <v>498</v>
      </c>
      <c r="L13" s="51">
        <v>0.65</v>
      </c>
      <c r="M13" s="113"/>
      <c r="O13" s="10" t="s">
        <v>291</v>
      </c>
      <c r="P13" s="11" t="s">
        <v>294</v>
      </c>
      <c r="Q13" s="12">
        <f>COUNTIF(B:B,"歴")</f>
        <v>2</v>
      </c>
      <c r="R13" s="12">
        <f>SUMIF(B:B,"歴",G:G)</f>
        <v>1089093</v>
      </c>
      <c r="S13" s="12">
        <f>COUNTIFS(B:B,"歴",M:M,"*~**")</f>
        <v>0</v>
      </c>
      <c r="T13" s="12">
        <f>Q13-S13</f>
        <v>2</v>
      </c>
    </row>
    <row r="14" spans="1:20" ht="33" customHeight="1" x14ac:dyDescent="0.2">
      <c r="A14" s="40">
        <v>12</v>
      </c>
      <c r="B14" s="41" t="s">
        <v>306</v>
      </c>
      <c r="C14" s="31" t="s" ph="1">
        <v>874</v>
      </c>
      <c r="D14" s="49" ph="1"/>
      <c r="E14" s="43" t="s">
        <v>475</v>
      </c>
      <c r="F14" s="44"/>
      <c r="G14" s="45">
        <v>5247</v>
      </c>
      <c r="H14" s="46"/>
      <c r="I14" s="127" t="s">
        <v>2859</v>
      </c>
      <c r="J14" s="50"/>
      <c r="K14" s="40" t="s">
        <v>499</v>
      </c>
      <c r="L14" s="51">
        <v>0.52</v>
      </c>
      <c r="M14" s="113"/>
      <c r="O14" s="16" t="s">
        <v>290</v>
      </c>
      <c r="P14" s="17" t="s">
        <v>3060</v>
      </c>
      <c r="Q14" s="18">
        <f>SUM(Q11:Q13)</f>
        <v>2</v>
      </c>
      <c r="R14" s="18">
        <f>SUM(R11:R13)</f>
        <v>1089093</v>
      </c>
      <c r="S14" s="18">
        <f>SUM(S11:S13)</f>
        <v>0</v>
      </c>
      <c r="T14" s="18">
        <f>SUM(T11:T13)</f>
        <v>2</v>
      </c>
    </row>
    <row r="15" spans="1:20" ht="33" customHeight="1" x14ac:dyDescent="0.2">
      <c r="A15" s="40">
        <v>13</v>
      </c>
      <c r="B15" s="41" t="s">
        <v>306</v>
      </c>
      <c r="C15" s="31" t="s" ph="1">
        <v>875</v>
      </c>
      <c r="D15" s="49" ph="1"/>
      <c r="E15" s="43" t="s">
        <v>483</v>
      </c>
      <c r="F15" s="44"/>
      <c r="G15" s="45">
        <v>4895</v>
      </c>
      <c r="H15" s="46"/>
      <c r="I15" s="127" t="s">
        <v>2859</v>
      </c>
      <c r="J15" s="50"/>
      <c r="K15" s="40" t="s">
        <v>500</v>
      </c>
      <c r="L15" s="51">
        <v>0.49</v>
      </c>
      <c r="M15" s="113"/>
      <c r="O15" s="25" t="s">
        <v>295</v>
      </c>
      <c r="P15" s="26" t="s">
        <v>296</v>
      </c>
      <c r="Q15" s="27">
        <f>COUNTIF(B:B,"広")</f>
        <v>0</v>
      </c>
      <c r="R15" s="27">
        <f>SUMIF(B:B,"広",G:G)</f>
        <v>0</v>
      </c>
      <c r="S15" s="27">
        <f>COUNTIFS(B:B,"広",M:M,"*~**")</f>
        <v>0</v>
      </c>
      <c r="T15" s="27">
        <f>Q15-S15</f>
        <v>0</v>
      </c>
    </row>
    <row r="16" spans="1:20" ht="33" customHeight="1" x14ac:dyDescent="0.2">
      <c r="A16" s="40">
        <v>14</v>
      </c>
      <c r="B16" s="41" t="s">
        <v>305</v>
      </c>
      <c r="C16" s="31" t="s" ph="1">
        <v>876</v>
      </c>
      <c r="D16" s="49" ph="1"/>
      <c r="E16" s="43" t="s">
        <v>484</v>
      </c>
      <c r="F16" s="44"/>
      <c r="G16" s="45">
        <v>10590</v>
      </c>
      <c r="H16" s="46"/>
      <c r="I16" s="127" t="s">
        <v>2907</v>
      </c>
      <c r="J16" s="50"/>
      <c r="K16" s="40" t="s">
        <v>501</v>
      </c>
      <c r="L16" s="48">
        <v>1.1000000000000001</v>
      </c>
      <c r="M16" s="113"/>
      <c r="O16" s="25" t="s">
        <v>297</v>
      </c>
      <c r="P16" s="25" t="s">
        <v>290</v>
      </c>
      <c r="Q16" s="27">
        <f>COUNTIF(B:B,"緑道")</f>
        <v>3</v>
      </c>
      <c r="R16" s="27">
        <f>SUMIF(B:B,"緑道",G:G)</f>
        <v>38522</v>
      </c>
      <c r="S16" s="27">
        <f>COUNTIFS(B:B,"緑道",M:M,"*~**")</f>
        <v>0</v>
      </c>
      <c r="T16" s="27">
        <f t="shared" ref="T16:T17" si="2">Q16-S16</f>
        <v>3</v>
      </c>
    </row>
    <row r="17" spans="1:20" ht="33" customHeight="1" x14ac:dyDescent="0.2">
      <c r="A17" s="40">
        <v>15</v>
      </c>
      <c r="B17" s="41" t="s">
        <v>306</v>
      </c>
      <c r="C17" s="31" t="s" ph="1">
        <v>877</v>
      </c>
      <c r="D17" s="49" ph="1"/>
      <c r="E17" s="43" t="s">
        <v>477</v>
      </c>
      <c r="F17" s="44"/>
      <c r="G17" s="45">
        <v>5547</v>
      </c>
      <c r="H17" s="46"/>
      <c r="I17" s="127" t="s">
        <v>2908</v>
      </c>
      <c r="J17" s="50"/>
      <c r="K17" s="40" t="s">
        <v>502</v>
      </c>
      <c r="L17" s="51">
        <v>0.54</v>
      </c>
      <c r="M17" s="113"/>
      <c r="O17" s="25" t="s">
        <v>106</v>
      </c>
      <c r="P17" s="25" t="s">
        <v>290</v>
      </c>
      <c r="Q17" s="27">
        <f>COUNTIF(B:B,"都緑")</f>
        <v>0</v>
      </c>
      <c r="R17" s="27">
        <f>SUMIF(B:B,"都緑",G:G)</f>
        <v>0</v>
      </c>
      <c r="S17" s="27">
        <f>COUNTIFS(B:B,"都緑",M:M,"*~**")</f>
        <v>0</v>
      </c>
      <c r="T17" s="27">
        <f t="shared" si="2"/>
        <v>0</v>
      </c>
    </row>
    <row r="18" spans="1:20" ht="33" customHeight="1" x14ac:dyDescent="0.2">
      <c r="A18" s="40">
        <v>16</v>
      </c>
      <c r="B18" s="41" t="s">
        <v>306</v>
      </c>
      <c r="C18" s="31" t="s" ph="1">
        <v>878</v>
      </c>
      <c r="D18" s="49" ph="1"/>
      <c r="E18" s="43" t="s">
        <v>485</v>
      </c>
      <c r="F18" s="44"/>
      <c r="G18" s="45">
        <v>523</v>
      </c>
      <c r="H18" s="46"/>
      <c r="I18" s="127" t="s">
        <v>2909</v>
      </c>
      <c r="J18" s="50"/>
      <c r="K18" s="40"/>
      <c r="L18" s="51"/>
      <c r="M18" s="113"/>
      <c r="O18" s="28" t="s">
        <v>290</v>
      </c>
      <c r="P18" s="29" t="s">
        <v>298</v>
      </c>
      <c r="Q18" s="30">
        <f>Q10+Q14+Q15+Q17+Q16</f>
        <v>30</v>
      </c>
      <c r="R18" s="30">
        <f>R10+R14+R15+R17+R16</f>
        <v>1221038</v>
      </c>
      <c r="S18" s="30">
        <f>S10+S14+S15+S17+S16</f>
        <v>0</v>
      </c>
      <c r="T18" s="30">
        <f>T10+T14+T15+T17+T16</f>
        <v>30</v>
      </c>
    </row>
    <row r="19" spans="1:20" ht="33" customHeight="1" x14ac:dyDescent="0.2">
      <c r="A19" s="40">
        <v>17</v>
      </c>
      <c r="B19" s="41" t="s">
        <v>306</v>
      </c>
      <c r="C19" s="31" t="s" ph="1">
        <v>879</v>
      </c>
      <c r="D19" s="49" ph="1"/>
      <c r="E19" s="43" t="s">
        <v>486</v>
      </c>
      <c r="F19" s="44"/>
      <c r="G19" s="45">
        <v>5117</v>
      </c>
      <c r="H19" s="46"/>
      <c r="I19" s="127" t="s">
        <v>2863</v>
      </c>
      <c r="J19" s="50"/>
      <c r="K19" s="40" t="s">
        <v>503</v>
      </c>
      <c r="L19" s="51">
        <v>0.52</v>
      </c>
      <c r="M19" s="113"/>
    </row>
    <row r="20" spans="1:20" ht="33" customHeight="1" x14ac:dyDescent="0.2">
      <c r="A20" s="40">
        <v>18</v>
      </c>
      <c r="B20" s="41" t="s">
        <v>306</v>
      </c>
      <c r="C20" s="31" t="s" ph="1">
        <v>880</v>
      </c>
      <c r="D20" s="49" ph="1"/>
      <c r="E20" s="43" t="s">
        <v>487</v>
      </c>
      <c r="F20" s="44"/>
      <c r="G20" s="45">
        <v>825</v>
      </c>
      <c r="H20" s="46"/>
      <c r="I20" s="127" t="s">
        <v>2863</v>
      </c>
      <c r="J20" s="50"/>
      <c r="K20" s="40"/>
      <c r="L20" s="51"/>
      <c r="M20" s="112" t="s">
        <v>504</v>
      </c>
      <c r="O20" s="214"/>
      <c r="P20" s="214"/>
      <c r="Q20" s="215"/>
      <c r="R20" s="215"/>
    </row>
    <row r="21" spans="1:20" ht="33" customHeight="1" x14ac:dyDescent="0.2">
      <c r="A21" s="53">
        <v>19</v>
      </c>
      <c r="B21" s="54" t="s">
        <v>306</v>
      </c>
      <c r="C21" s="55" t="s" ph="1">
        <v>881</v>
      </c>
      <c r="D21" s="56" ph="1"/>
      <c r="E21" s="57" t="s">
        <v>505</v>
      </c>
      <c r="F21" s="58"/>
      <c r="G21" s="59">
        <v>1239</v>
      </c>
      <c r="H21" s="60"/>
      <c r="I21" s="128" t="s">
        <v>2910</v>
      </c>
      <c r="J21" s="58"/>
      <c r="K21" s="53" t="s">
        <v>514</v>
      </c>
      <c r="L21" s="61">
        <v>0.12</v>
      </c>
      <c r="M21" s="114"/>
    </row>
    <row r="22" spans="1:20" ht="33" customHeight="1" x14ac:dyDescent="0.2">
      <c r="A22" s="53">
        <v>20</v>
      </c>
      <c r="B22" s="54" t="s">
        <v>306</v>
      </c>
      <c r="C22" s="55" t="s" ph="1">
        <v>882</v>
      </c>
      <c r="D22" s="56" ph="1"/>
      <c r="E22" s="57" t="s">
        <v>506</v>
      </c>
      <c r="F22" s="58"/>
      <c r="G22" s="59">
        <v>1209</v>
      </c>
      <c r="H22" s="60"/>
      <c r="I22" s="128" t="s">
        <v>2871</v>
      </c>
      <c r="J22" s="58"/>
      <c r="K22" s="62" t="s">
        <v>2982</v>
      </c>
      <c r="L22" s="61">
        <v>0.12</v>
      </c>
      <c r="M22" s="114"/>
    </row>
    <row r="23" spans="1:20" ht="33" customHeight="1" x14ac:dyDescent="0.2">
      <c r="A23" s="53">
        <v>21</v>
      </c>
      <c r="B23" s="54" t="s">
        <v>306</v>
      </c>
      <c r="C23" s="55" t="s" ph="1">
        <v>883</v>
      </c>
      <c r="D23" s="56" ph="1"/>
      <c r="E23" s="57" t="s">
        <v>507</v>
      </c>
      <c r="F23" s="58"/>
      <c r="G23" s="59">
        <v>4268</v>
      </c>
      <c r="H23" s="60"/>
      <c r="I23" s="128" t="s">
        <v>2911</v>
      </c>
      <c r="J23" s="58"/>
      <c r="K23" s="62" t="s">
        <v>515</v>
      </c>
      <c r="L23" s="61">
        <v>0.4</v>
      </c>
      <c r="M23" s="114"/>
    </row>
    <row r="24" spans="1:20" ht="163.5" customHeight="1" x14ac:dyDescent="0.2">
      <c r="A24" s="53">
        <v>22</v>
      </c>
      <c r="B24" s="54" t="s">
        <v>319</v>
      </c>
      <c r="C24" s="120" t="s" ph="1">
        <v>884</v>
      </c>
      <c r="D24" s="56" ph="1"/>
      <c r="E24" s="57" t="s">
        <v>3593</v>
      </c>
      <c r="F24" s="58"/>
      <c r="G24" s="59">
        <v>12272</v>
      </c>
      <c r="H24" s="60"/>
      <c r="I24" s="122" t="s">
        <v>2912</v>
      </c>
      <c r="J24" s="64"/>
      <c r="K24" s="62" t="s">
        <v>2983</v>
      </c>
      <c r="L24" s="66">
        <v>2.8</v>
      </c>
      <c r="M24" s="114"/>
    </row>
    <row r="25" spans="1:20" ht="33" customHeight="1" x14ac:dyDescent="0.2">
      <c r="A25" s="53">
        <v>23</v>
      </c>
      <c r="B25" s="54" t="s">
        <v>306</v>
      </c>
      <c r="C25" s="55" t="s" ph="1">
        <v>885</v>
      </c>
      <c r="D25" s="56" ph="1"/>
      <c r="E25" s="57" t="s">
        <v>508</v>
      </c>
      <c r="F25" s="58"/>
      <c r="G25" s="59">
        <v>493</v>
      </c>
      <c r="H25" s="60"/>
      <c r="I25" s="122" t="s">
        <v>2875</v>
      </c>
      <c r="J25" s="64"/>
      <c r="K25" s="53" t="s">
        <v>517</v>
      </c>
      <c r="L25" s="61">
        <v>0.05</v>
      </c>
      <c r="M25" s="115"/>
    </row>
    <row r="26" spans="1:20" ht="33" customHeight="1" x14ac:dyDescent="0.2">
      <c r="A26" s="53">
        <v>24</v>
      </c>
      <c r="B26" s="54" t="s">
        <v>319</v>
      </c>
      <c r="C26" s="55" t="s" ph="1">
        <v>886</v>
      </c>
      <c r="D26" s="56" ph="1"/>
      <c r="E26" s="57" t="s">
        <v>3545</v>
      </c>
      <c r="F26" s="58"/>
      <c r="G26" s="59">
        <v>6235</v>
      </c>
      <c r="H26" s="60"/>
      <c r="I26" s="122" t="s">
        <v>2913</v>
      </c>
      <c r="J26" s="64"/>
      <c r="K26" s="62" t="s">
        <v>2967</v>
      </c>
      <c r="L26" s="66">
        <v>11.3</v>
      </c>
      <c r="M26" s="114"/>
    </row>
    <row r="27" spans="1:20" ht="33" customHeight="1" x14ac:dyDescent="0.2">
      <c r="A27" s="53">
        <v>25</v>
      </c>
      <c r="B27" s="54" t="s">
        <v>319</v>
      </c>
      <c r="C27" s="65" t="s" ph="1">
        <v>887</v>
      </c>
      <c r="D27" s="56" ph="1"/>
      <c r="E27" s="57" t="s">
        <v>509</v>
      </c>
      <c r="F27" s="58"/>
      <c r="G27" s="59">
        <v>20015</v>
      </c>
      <c r="H27" s="60"/>
      <c r="I27" s="128" t="s">
        <v>2914</v>
      </c>
      <c r="J27" s="64"/>
      <c r="K27" s="53"/>
      <c r="L27" s="66"/>
      <c r="M27" s="114"/>
    </row>
    <row r="28" spans="1:20" ht="33" customHeight="1" x14ac:dyDescent="0.2">
      <c r="A28" s="53">
        <v>26</v>
      </c>
      <c r="B28" s="54" t="s">
        <v>306</v>
      </c>
      <c r="C28" s="55" t="s" ph="1">
        <v>888</v>
      </c>
      <c r="D28" s="56" ph="1"/>
      <c r="E28" s="57" t="s">
        <v>510</v>
      </c>
      <c r="F28" s="58"/>
      <c r="G28" s="59">
        <v>1652</v>
      </c>
      <c r="H28" s="60"/>
      <c r="I28" s="122" t="s">
        <v>2915</v>
      </c>
      <c r="J28" s="64"/>
      <c r="K28" s="53"/>
      <c r="L28" s="66"/>
      <c r="M28" s="114"/>
    </row>
    <row r="29" spans="1:20" ht="33" customHeight="1" x14ac:dyDescent="0.2">
      <c r="A29" s="53">
        <v>27</v>
      </c>
      <c r="B29" s="54" t="s">
        <v>306</v>
      </c>
      <c r="C29" s="65" t="s" ph="1">
        <v>889</v>
      </c>
      <c r="D29" s="56" ph="1"/>
      <c r="E29" s="57" t="s">
        <v>511</v>
      </c>
      <c r="F29" s="58"/>
      <c r="G29" s="59">
        <v>3094</v>
      </c>
      <c r="H29" s="60"/>
      <c r="I29" s="122" t="s">
        <v>2916</v>
      </c>
      <c r="J29" s="64"/>
      <c r="K29" s="62"/>
      <c r="L29" s="66"/>
      <c r="M29" s="114"/>
    </row>
    <row r="30" spans="1:20" ht="33" customHeight="1" x14ac:dyDescent="0.2">
      <c r="A30" s="53">
        <v>28</v>
      </c>
      <c r="B30" s="54" t="s">
        <v>306</v>
      </c>
      <c r="C30" s="65" t="s" ph="1">
        <v>890</v>
      </c>
      <c r="D30" s="56" ph="1"/>
      <c r="E30" s="57" t="s">
        <v>512</v>
      </c>
      <c r="F30" s="58"/>
      <c r="G30" s="59">
        <v>3626</v>
      </c>
      <c r="H30" s="60"/>
      <c r="I30" s="122" t="s">
        <v>2881</v>
      </c>
      <c r="J30" s="64"/>
      <c r="K30" s="53"/>
      <c r="L30" s="61"/>
      <c r="M30" s="114"/>
    </row>
    <row r="31" spans="1:20" ht="33" customHeight="1" x14ac:dyDescent="0.2">
      <c r="A31" s="53">
        <v>29</v>
      </c>
      <c r="B31" s="54" t="s">
        <v>472</v>
      </c>
      <c r="C31" s="55" t="s" ph="1">
        <v>891</v>
      </c>
      <c r="D31" s="56" ph="1"/>
      <c r="E31" s="57" t="s">
        <v>3618</v>
      </c>
      <c r="F31" s="58"/>
      <c r="G31" s="59">
        <v>33504</v>
      </c>
      <c r="H31" s="60"/>
      <c r="I31" s="122" t="s">
        <v>2917</v>
      </c>
      <c r="J31" s="64"/>
      <c r="K31" s="62" t="s">
        <v>2984</v>
      </c>
      <c r="L31" s="66">
        <v>11.2</v>
      </c>
      <c r="M31" s="115" t="s">
        <v>3632</v>
      </c>
    </row>
    <row r="32" spans="1:20" ht="33" customHeight="1" x14ac:dyDescent="0.2">
      <c r="A32" s="53">
        <v>30</v>
      </c>
      <c r="B32" s="54" t="s">
        <v>306</v>
      </c>
      <c r="C32" s="55" t="s" ph="1">
        <v>892</v>
      </c>
      <c r="D32" s="56" ph="1"/>
      <c r="E32" s="57" t="s">
        <v>513</v>
      </c>
      <c r="F32" s="58"/>
      <c r="G32" s="59">
        <v>1081</v>
      </c>
      <c r="H32" s="60"/>
      <c r="I32" s="122" t="s">
        <v>2918</v>
      </c>
      <c r="J32" s="64"/>
      <c r="K32" s="62" t="s">
        <v>516</v>
      </c>
      <c r="L32" s="61">
        <v>0.13</v>
      </c>
      <c r="M32" s="114"/>
    </row>
    <row r="33" spans="1:13" ht="33" customHeight="1" x14ac:dyDescent="0.2">
      <c r="A33" s="428" t="s">
        <v>227</v>
      </c>
      <c r="B33" s="429"/>
      <c r="C33" s="337">
        <f ca="1">IF(COUNTIF(M:M,"*~**")&gt;=1, "("&amp;COUNTIF(M:M,"*~**")&amp;")"&amp;CHAR(10)&amp;COUNT(A:A)-COUNTIF(M:M,"*~**"), COUNT(A:A))</f>
        <v>30</v>
      </c>
      <c r="D33" s="82"/>
      <c r="E33" s="82" t="s">
        <v>2213</v>
      </c>
      <c r="F33" s="91"/>
      <c r="G33" s="76">
        <f>SUM(G2:G32)</f>
        <v>1221038</v>
      </c>
      <c r="H33" s="77"/>
      <c r="I33" s="82"/>
      <c r="J33" s="82"/>
      <c r="K33" s="82"/>
      <c r="L33" s="82"/>
      <c r="M33" s="225"/>
    </row>
    <row r="34" spans="1:13" ht="33" customHeight="1" x14ac:dyDescent="0.2">
      <c r="H34" s="508"/>
    </row>
    <row r="35" spans="1:13" ht="33" customHeight="1" x14ac:dyDescent="0.2">
      <c r="H35" s="508"/>
    </row>
    <row r="36" spans="1:13" ht="33" customHeight="1" x14ac:dyDescent="0.2">
      <c r="H36" s="508"/>
    </row>
    <row r="37" spans="1:13" ht="33" customHeight="1" x14ac:dyDescent="0.2">
      <c r="C37" s="234" ph="1"/>
      <c r="D37" s="234" ph="1"/>
    </row>
    <row r="38" spans="1:13" ht="33" customHeight="1" x14ac:dyDescent="0.2">
      <c r="C38" s="234" ph="1"/>
      <c r="D38" s="234" ph="1"/>
    </row>
    <row r="39" spans="1:13" ht="33" customHeight="1" x14ac:dyDescent="0.2">
      <c r="C39" s="234" ph="1"/>
      <c r="D39" s="234" ph="1"/>
    </row>
    <row r="40" spans="1:13" ht="33" customHeight="1" x14ac:dyDescent="0.2">
      <c r="C40" s="234" ph="1"/>
      <c r="D40" s="234" ph="1"/>
    </row>
    <row r="41" spans="1:13" ht="33" customHeight="1" x14ac:dyDescent="0.2">
      <c r="C41" s="234" ph="1"/>
      <c r="D41" s="234" ph="1"/>
    </row>
    <row r="42" spans="1:13" ht="33" customHeight="1" x14ac:dyDescent="0.2">
      <c r="C42" s="234" ph="1"/>
      <c r="D42" s="234" ph="1"/>
    </row>
    <row r="43" spans="1:13" ht="33" customHeight="1" x14ac:dyDescent="0.2">
      <c r="C43" s="234" ph="1"/>
      <c r="D43" s="234" ph="1"/>
    </row>
    <row r="44" spans="1:13" ht="22.5" x14ac:dyDescent="0.2">
      <c r="C44" s="234" ph="1"/>
      <c r="D44" s="234" ph="1"/>
    </row>
    <row r="45" spans="1:13" ht="22.5" x14ac:dyDescent="0.2">
      <c r="C45" s="234" ph="1"/>
      <c r="D45" s="234" ph="1"/>
    </row>
    <row r="46" spans="1:13" ht="22.5" x14ac:dyDescent="0.2">
      <c r="C46" s="234" ph="1"/>
      <c r="D46" s="234" ph="1"/>
    </row>
    <row r="47" spans="1:13" ht="22.5" x14ac:dyDescent="0.2">
      <c r="C47" s="234" ph="1"/>
      <c r="D47" s="234" ph="1"/>
    </row>
    <row r="48" spans="1:13" ht="22.5" x14ac:dyDescent="0.2">
      <c r="C48" s="234" ph="1"/>
      <c r="D48" s="234" ph="1"/>
    </row>
  </sheetData>
  <mergeCells count="2">
    <mergeCell ref="A1:M1"/>
    <mergeCell ref="A33:B33"/>
  </mergeCells>
  <phoneticPr fontId="2"/>
  <pageMargins left="0.70866141732283472" right="0.70866141732283472" top="0.94488188976377963" bottom="0.94488188976377963" header="0" footer="0.31496062992125984"/>
  <pageSetup paperSize="9" scale="96" orientation="portrait" r:id="rId1"/>
  <headerFooter>
    <oddFooter>&amp;C&amp;"ＭＳ 明朝,標準"-&amp;P--</oddFooter>
    <firstHeader>&amp;L&amp;"メイリオ,レギュラー"&amp;18Ⅳ 開設公園&amp;16
&amp;A</firstHeader>
    <firstFooter>&amp;C-&amp;P--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48"/>
  <sheetViews>
    <sheetView view="pageBreakPreview" zoomScale="130" zoomScaleNormal="115" zoomScaleSheetLayoutView="130" workbookViewId="0">
      <selection activeCell="M21" sqref="M21"/>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08203125"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30" customHeight="1" x14ac:dyDescent="0.2">
      <c r="A1" s="430" t="str">
        <f ca="1">RIGHT(CELL("filename",A1),LEN(CELL("filename",A1))-FIND("]",CELL("filename",A1)))</f>
        <v>6.西区</v>
      </c>
      <c r="B1" s="430"/>
      <c r="C1" s="430"/>
      <c r="D1" s="430"/>
      <c r="E1" s="430"/>
      <c r="F1" s="430"/>
      <c r="G1" s="430"/>
      <c r="H1" s="430"/>
      <c r="I1" s="430"/>
      <c r="J1" s="430"/>
      <c r="K1" s="430"/>
      <c r="L1" s="430"/>
      <c r="M1" s="430"/>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O2" s="2" t="s">
        <v>146</v>
      </c>
      <c r="P2" s="3" t="s">
        <v>146</v>
      </c>
      <c r="Q2" s="4" t="s">
        <v>284</v>
      </c>
      <c r="R2" s="2" t="s">
        <v>3054</v>
      </c>
      <c r="S2" s="3" t="s">
        <v>3500</v>
      </c>
      <c r="T2" s="3" t="s">
        <v>3505</v>
      </c>
    </row>
    <row r="3" spans="1:20" ht="33" customHeight="1" x14ac:dyDescent="0.2">
      <c r="A3" s="40">
        <v>1</v>
      </c>
      <c r="B3" s="41" t="s">
        <v>306</v>
      </c>
      <c r="C3" s="31" t="s" ph="1">
        <v>893</v>
      </c>
      <c r="D3" s="42" ph="1"/>
      <c r="E3" s="43" t="s">
        <v>545</v>
      </c>
      <c r="F3" s="44"/>
      <c r="G3" s="45">
        <v>5262</v>
      </c>
      <c r="H3" s="46"/>
      <c r="I3" s="123" t="s">
        <v>2919</v>
      </c>
      <c r="J3" s="47"/>
      <c r="K3" s="40" t="s">
        <v>561</v>
      </c>
      <c r="L3" s="51">
        <v>0.53</v>
      </c>
      <c r="M3" s="112"/>
      <c r="O3" s="5" t="s">
        <v>3055</v>
      </c>
      <c r="P3" s="6" t="s">
        <v>285</v>
      </c>
      <c r="Q3" s="7">
        <f>COUNTIF(B:B,"街")</f>
        <v>28</v>
      </c>
      <c r="R3" s="7">
        <f>SUMIF(B:B,"街",G:G)</f>
        <v>106285</v>
      </c>
      <c r="S3" s="7">
        <f>COUNTIFS(B:B,"街",M:M,"*~**")</f>
        <v>0</v>
      </c>
      <c r="T3" s="7">
        <f>Q3-S3</f>
        <v>28</v>
      </c>
    </row>
    <row r="4" spans="1:20" ht="33" customHeight="1" x14ac:dyDescent="0.2">
      <c r="A4" s="40">
        <v>2</v>
      </c>
      <c r="B4" s="41" t="s">
        <v>306</v>
      </c>
      <c r="C4" s="31" t="s" ph="1">
        <v>894</v>
      </c>
      <c r="D4" s="49" ph="1"/>
      <c r="E4" s="43" t="s">
        <v>546</v>
      </c>
      <c r="F4" s="44"/>
      <c r="G4" s="45">
        <v>3809</v>
      </c>
      <c r="H4" s="46"/>
      <c r="I4" s="123" t="s">
        <v>2891</v>
      </c>
      <c r="J4" s="44"/>
      <c r="K4" s="40" t="s">
        <v>562</v>
      </c>
      <c r="L4" s="51">
        <v>0.38</v>
      </c>
      <c r="M4" s="113"/>
      <c r="O4" s="5" t="s">
        <v>3055</v>
      </c>
      <c r="P4" s="6" t="s">
        <v>286</v>
      </c>
      <c r="Q4" s="7">
        <f>COUNTIF(B:B,"近")</f>
        <v>0</v>
      </c>
      <c r="R4" s="7">
        <f>SUMIF(B:B,"近",G:G)</f>
        <v>0</v>
      </c>
      <c r="S4" s="7">
        <f>COUNTIFS(B:B,"近",M:M,"*~**")</f>
        <v>0</v>
      </c>
      <c r="T4" s="7">
        <f t="shared" ref="T4:T5" si="0">Q4-S4</f>
        <v>0</v>
      </c>
    </row>
    <row r="5" spans="1:20" ht="33" customHeight="1" x14ac:dyDescent="0.2">
      <c r="A5" s="40">
        <v>3</v>
      </c>
      <c r="B5" s="41" t="s">
        <v>306</v>
      </c>
      <c r="C5" s="31" t="s" ph="1">
        <v>895</v>
      </c>
      <c r="D5" s="49" ph="1"/>
      <c r="E5" s="43" t="s">
        <v>547</v>
      </c>
      <c r="F5" s="44"/>
      <c r="G5" s="45">
        <v>3491</v>
      </c>
      <c r="H5" s="46"/>
      <c r="I5" s="123" t="s">
        <v>2920</v>
      </c>
      <c r="J5" s="44"/>
      <c r="K5" s="33" t="s">
        <v>563</v>
      </c>
      <c r="L5" s="51">
        <v>0.35</v>
      </c>
      <c r="M5" s="113"/>
      <c r="O5" s="5" t="s">
        <v>3055</v>
      </c>
      <c r="P5" s="6" t="s">
        <v>287</v>
      </c>
      <c r="Q5" s="7">
        <f>COUNTIF(B:B,"地")</f>
        <v>1</v>
      </c>
      <c r="R5" s="7">
        <f>SUMIF(B:B,"地",G:G)</f>
        <v>35264</v>
      </c>
      <c r="S5" s="7">
        <f>COUNTIFS(B:B,"地",M:M,"*~**")</f>
        <v>0</v>
      </c>
      <c r="T5" s="7">
        <f t="shared" si="0"/>
        <v>1</v>
      </c>
    </row>
    <row r="6" spans="1:20" ht="33" customHeight="1" x14ac:dyDescent="0.2">
      <c r="A6" s="40">
        <v>4</v>
      </c>
      <c r="B6" s="41" t="s">
        <v>306</v>
      </c>
      <c r="C6" s="31" t="s" ph="1">
        <v>896</v>
      </c>
      <c r="D6" s="49" ph="1"/>
      <c r="E6" s="43" t="s">
        <v>548</v>
      </c>
      <c r="F6" s="44"/>
      <c r="G6" s="45">
        <v>2020</v>
      </c>
      <c r="H6" s="46"/>
      <c r="I6" s="123" t="s">
        <v>2921</v>
      </c>
      <c r="J6" s="50"/>
      <c r="K6" s="40" t="s">
        <v>564</v>
      </c>
      <c r="L6" s="51">
        <v>0.2</v>
      </c>
      <c r="M6" s="113"/>
      <c r="O6" s="1" t="s">
        <v>290</v>
      </c>
      <c r="P6" s="8" t="s">
        <v>3056</v>
      </c>
      <c r="Q6" s="9">
        <f>SUM(Q3:Q5)</f>
        <v>29</v>
      </c>
      <c r="R6" s="9">
        <f>SUM(R3:R5)</f>
        <v>141549</v>
      </c>
      <c r="S6" s="9">
        <f>SUM(S3:S5)</f>
        <v>0</v>
      </c>
      <c r="T6" s="9">
        <f>SUM(T3:T5)</f>
        <v>29</v>
      </c>
    </row>
    <row r="7" spans="1:20" ht="33" customHeight="1" x14ac:dyDescent="0.2">
      <c r="A7" s="40">
        <v>5</v>
      </c>
      <c r="B7" s="41" t="s">
        <v>306</v>
      </c>
      <c r="C7" s="31" t="s" ph="1">
        <v>897</v>
      </c>
      <c r="D7" s="49" ph="1"/>
      <c r="E7" s="43" t="s">
        <v>549</v>
      </c>
      <c r="F7" s="44"/>
      <c r="G7" s="45">
        <v>9235</v>
      </c>
      <c r="H7" s="46"/>
      <c r="I7" s="123" t="s">
        <v>2922</v>
      </c>
      <c r="J7" s="50"/>
      <c r="K7" s="40" t="s">
        <v>565</v>
      </c>
      <c r="L7" s="51">
        <v>0.92</v>
      </c>
      <c r="M7" s="112"/>
      <c r="O7" s="13" t="s">
        <v>3057</v>
      </c>
      <c r="P7" s="14" t="s">
        <v>288</v>
      </c>
      <c r="Q7" s="15">
        <f>COUNTIF(B:B,"総")</f>
        <v>1</v>
      </c>
      <c r="R7" s="15">
        <f>SUMIF(B:B,"総",G:G)</f>
        <v>96723</v>
      </c>
      <c r="S7" s="15">
        <f>COUNTIFS(B:B,"総",M:M,"*~**")</f>
        <v>0</v>
      </c>
      <c r="T7" s="15">
        <f>Q7-S7</f>
        <v>1</v>
      </c>
    </row>
    <row r="8" spans="1:20" ht="33" customHeight="1" x14ac:dyDescent="0.2">
      <c r="A8" s="40">
        <v>6</v>
      </c>
      <c r="B8" s="41" t="s">
        <v>388</v>
      </c>
      <c r="C8" s="31" t="s" ph="1">
        <v>898</v>
      </c>
      <c r="D8" s="49" ph="1"/>
      <c r="E8" s="43" t="s">
        <v>598</v>
      </c>
      <c r="F8" s="44"/>
      <c r="G8" s="45">
        <v>35264</v>
      </c>
      <c r="H8" s="46"/>
      <c r="I8" s="123" t="s">
        <v>2923</v>
      </c>
      <c r="J8" s="50"/>
      <c r="K8" s="40" t="s">
        <v>566</v>
      </c>
      <c r="L8" s="48">
        <v>3.6</v>
      </c>
      <c r="M8" s="113"/>
      <c r="O8" s="13" t="s">
        <v>3057</v>
      </c>
      <c r="P8" s="14" t="s">
        <v>289</v>
      </c>
      <c r="Q8" s="15">
        <f>COUNTIF(B:B,"運")</f>
        <v>0</v>
      </c>
      <c r="R8" s="15">
        <f>SUMIF(B:B,"運",G:G)</f>
        <v>0</v>
      </c>
      <c r="S8" s="15">
        <f>COUNTIFS(B:B,"運",M:M,"*~**")</f>
        <v>0</v>
      </c>
      <c r="T8" s="15">
        <f>Q8-S8</f>
        <v>0</v>
      </c>
    </row>
    <row r="9" spans="1:20" ht="33" customHeight="1" x14ac:dyDescent="0.2">
      <c r="A9" s="40">
        <v>7</v>
      </c>
      <c r="B9" s="41" t="s">
        <v>306</v>
      </c>
      <c r="C9" s="31" t="s" ph="1">
        <v>899</v>
      </c>
      <c r="D9" s="49" ph="1"/>
      <c r="E9" s="43" t="s">
        <v>550</v>
      </c>
      <c r="F9" s="44"/>
      <c r="G9" s="45">
        <v>6741</v>
      </c>
      <c r="H9" s="46"/>
      <c r="I9" s="123" t="s">
        <v>2924</v>
      </c>
      <c r="J9" s="50"/>
      <c r="K9" s="40" t="s">
        <v>567</v>
      </c>
      <c r="L9" s="51">
        <v>0.67</v>
      </c>
      <c r="M9" s="113"/>
      <c r="O9" s="22" t="s">
        <v>290</v>
      </c>
      <c r="P9" s="23" t="s">
        <v>3058</v>
      </c>
      <c r="Q9" s="24">
        <f>SUM(Q7:Q8)</f>
        <v>1</v>
      </c>
      <c r="R9" s="24">
        <f>SUM(R7:R8)</f>
        <v>96723</v>
      </c>
      <c r="S9" s="24">
        <f>SUM(S7:S8)</f>
        <v>0</v>
      </c>
      <c r="T9" s="24">
        <f>SUM(T7:T8)</f>
        <v>1</v>
      </c>
    </row>
    <row r="10" spans="1:20" ht="33" customHeight="1" x14ac:dyDescent="0.2">
      <c r="A10" s="40">
        <v>8</v>
      </c>
      <c r="B10" s="41" t="s">
        <v>304</v>
      </c>
      <c r="C10" s="31" t="s" ph="1">
        <v>900</v>
      </c>
      <c r="D10" s="49" ph="1"/>
      <c r="E10" s="43" t="s">
        <v>551</v>
      </c>
      <c r="F10" s="44"/>
      <c r="G10" s="45">
        <v>96723</v>
      </c>
      <c r="H10" s="46"/>
      <c r="I10" s="127" t="s">
        <v>2925</v>
      </c>
      <c r="J10" s="50"/>
      <c r="K10" s="40" t="s">
        <v>568</v>
      </c>
      <c r="L10" s="48">
        <v>9.6999999999999993</v>
      </c>
      <c r="M10" s="113"/>
      <c r="O10" s="19" t="s">
        <v>290</v>
      </c>
      <c r="P10" s="20" t="s">
        <v>3059</v>
      </c>
      <c r="Q10" s="21">
        <f>Q6+Q9</f>
        <v>30</v>
      </c>
      <c r="R10" s="21">
        <f>R6+R9</f>
        <v>238272</v>
      </c>
      <c r="S10" s="21">
        <f>S6+S9</f>
        <v>0</v>
      </c>
      <c r="T10" s="21">
        <f>T6+T9</f>
        <v>30</v>
      </c>
    </row>
    <row r="11" spans="1:20" ht="44" x14ac:dyDescent="0.2">
      <c r="A11" s="40">
        <v>9</v>
      </c>
      <c r="B11" s="41" t="s">
        <v>306</v>
      </c>
      <c r="C11" s="31" t="s" ph="1">
        <v>901</v>
      </c>
      <c r="D11" s="49" ph="1"/>
      <c r="E11" s="43" t="s">
        <v>599</v>
      </c>
      <c r="F11" s="47"/>
      <c r="G11" s="45">
        <v>3820</v>
      </c>
      <c r="H11" s="46"/>
      <c r="I11" s="127" t="s">
        <v>2926</v>
      </c>
      <c r="J11" s="50"/>
      <c r="K11" s="33" t="s">
        <v>569</v>
      </c>
      <c r="L11" s="51">
        <v>0.39</v>
      </c>
      <c r="M11" s="112"/>
      <c r="O11" s="10" t="s">
        <v>291</v>
      </c>
      <c r="P11" s="11" t="s">
        <v>292</v>
      </c>
      <c r="Q11" s="12">
        <f>COUNTIF(B:B,"風")</f>
        <v>0</v>
      </c>
      <c r="R11" s="12">
        <f>SUMIF(B:B,"風",G:G)</f>
        <v>0</v>
      </c>
      <c r="S11" s="12">
        <f>COUNTIFS(B:B,"風",M:M,"*~**")</f>
        <v>0</v>
      </c>
      <c r="T11" s="12">
        <f>Q11-S11</f>
        <v>0</v>
      </c>
    </row>
    <row r="12" spans="1:20" ht="33" customHeight="1" x14ac:dyDescent="0.2">
      <c r="A12" s="40">
        <v>10</v>
      </c>
      <c r="B12" s="41" t="s">
        <v>306</v>
      </c>
      <c r="C12" s="31" t="s" ph="1">
        <v>902</v>
      </c>
      <c r="D12" s="49" ph="1"/>
      <c r="E12" s="43" t="s">
        <v>552</v>
      </c>
      <c r="F12" s="44"/>
      <c r="G12" s="45">
        <v>1888</v>
      </c>
      <c r="H12" s="46"/>
      <c r="I12" s="127" t="s">
        <v>2927</v>
      </c>
      <c r="J12" s="50"/>
      <c r="K12" s="40" t="s">
        <v>570</v>
      </c>
      <c r="L12" s="51">
        <v>0.19</v>
      </c>
      <c r="M12" s="113"/>
      <c r="O12" s="10" t="s">
        <v>291</v>
      </c>
      <c r="P12" s="11" t="s">
        <v>293</v>
      </c>
      <c r="Q12" s="12">
        <f>COUNTIF(B:B,"動")</f>
        <v>0</v>
      </c>
      <c r="R12" s="12">
        <f>SUMIF(B:B,"動",G:G)</f>
        <v>0</v>
      </c>
      <c r="S12" s="12">
        <f>COUNTIFS(B:B,"動",M:M,"*~**")</f>
        <v>0</v>
      </c>
      <c r="T12" s="12">
        <f t="shared" ref="T12" si="1">Q12-S12</f>
        <v>0</v>
      </c>
    </row>
    <row r="13" spans="1:20" ht="33" customHeight="1" x14ac:dyDescent="0.2">
      <c r="A13" s="40">
        <v>11</v>
      </c>
      <c r="B13" s="41" t="s">
        <v>306</v>
      </c>
      <c r="C13" s="31" t="s" ph="1">
        <v>903</v>
      </c>
      <c r="D13" s="49" ph="1"/>
      <c r="E13" s="43" t="s">
        <v>553</v>
      </c>
      <c r="F13" s="44"/>
      <c r="G13" s="45">
        <v>2842</v>
      </c>
      <c r="H13" s="46"/>
      <c r="I13" s="127" t="s">
        <v>2901</v>
      </c>
      <c r="J13" s="50"/>
      <c r="K13" s="40" t="s">
        <v>571</v>
      </c>
      <c r="L13" s="51">
        <v>0.28999999999999998</v>
      </c>
      <c r="M13" s="113"/>
      <c r="O13" s="10" t="s">
        <v>291</v>
      </c>
      <c r="P13" s="11" t="s">
        <v>294</v>
      </c>
      <c r="Q13" s="12">
        <f>COUNTIF(B:B,"歴")</f>
        <v>0</v>
      </c>
      <c r="R13" s="12">
        <f>SUMIF(B:B,"歴",G:G)</f>
        <v>0</v>
      </c>
      <c r="S13" s="12">
        <f>COUNTIFS(B:B,"歴",M:M,"*~**")</f>
        <v>0</v>
      </c>
      <c r="T13" s="12">
        <f>Q13-S13</f>
        <v>0</v>
      </c>
    </row>
    <row r="14" spans="1:20" ht="33" customHeight="1" x14ac:dyDescent="0.2">
      <c r="A14" s="40">
        <v>12</v>
      </c>
      <c r="B14" s="41" t="s">
        <v>306</v>
      </c>
      <c r="C14" s="31" t="s" ph="1">
        <v>904</v>
      </c>
      <c r="D14" s="49" ph="1"/>
      <c r="E14" s="43" t="s">
        <v>554</v>
      </c>
      <c r="F14" s="44"/>
      <c r="G14" s="45">
        <v>5699</v>
      </c>
      <c r="H14" s="46"/>
      <c r="I14" s="127" t="s">
        <v>2928</v>
      </c>
      <c r="J14" s="50"/>
      <c r="K14" s="40" t="s">
        <v>572</v>
      </c>
      <c r="L14" s="51">
        <v>0.56999999999999995</v>
      </c>
      <c r="M14" s="113"/>
      <c r="O14" s="16" t="s">
        <v>290</v>
      </c>
      <c r="P14" s="17" t="s">
        <v>3060</v>
      </c>
      <c r="Q14" s="18">
        <f>SUM(Q11:Q13)</f>
        <v>0</v>
      </c>
      <c r="R14" s="18">
        <f>SUM(R11:R13)</f>
        <v>0</v>
      </c>
      <c r="S14" s="18">
        <f>SUM(S11:S13)</f>
        <v>0</v>
      </c>
      <c r="T14" s="18">
        <f>SUM(T11:T13)</f>
        <v>0</v>
      </c>
    </row>
    <row r="15" spans="1:20" ht="33" customHeight="1" x14ac:dyDescent="0.2">
      <c r="A15" s="40">
        <v>13</v>
      </c>
      <c r="B15" s="41" t="s">
        <v>306</v>
      </c>
      <c r="C15" s="31" t="s" ph="1">
        <v>905</v>
      </c>
      <c r="D15" s="49" ph="1"/>
      <c r="E15" s="43" t="s">
        <v>555</v>
      </c>
      <c r="F15" s="44"/>
      <c r="G15" s="45">
        <v>3037</v>
      </c>
      <c r="H15" s="46"/>
      <c r="I15" s="127" t="s">
        <v>2929</v>
      </c>
      <c r="J15" s="50"/>
      <c r="K15" s="40" t="s">
        <v>573</v>
      </c>
      <c r="L15" s="51">
        <v>0.3</v>
      </c>
      <c r="M15" s="113"/>
      <c r="O15" s="25" t="s">
        <v>295</v>
      </c>
      <c r="P15" s="26" t="s">
        <v>296</v>
      </c>
      <c r="Q15" s="27">
        <f>COUNTIF(B:B,"広")</f>
        <v>0</v>
      </c>
      <c r="R15" s="27">
        <f>SUMIF(B:B,"広",G:G)</f>
        <v>0</v>
      </c>
      <c r="S15" s="27">
        <f>COUNTIFS(B:B,"広",M:M,"*~**")</f>
        <v>0</v>
      </c>
      <c r="T15" s="27">
        <f>Q15-S15</f>
        <v>0</v>
      </c>
    </row>
    <row r="16" spans="1:20" ht="33" customHeight="1" x14ac:dyDescent="0.2">
      <c r="A16" s="40">
        <v>14</v>
      </c>
      <c r="B16" s="41" t="s">
        <v>306</v>
      </c>
      <c r="C16" s="31" t="s" ph="1">
        <v>906</v>
      </c>
      <c r="D16" s="49" ph="1"/>
      <c r="E16" s="43" t="s">
        <v>556</v>
      </c>
      <c r="F16" s="44"/>
      <c r="G16" s="45">
        <v>2263</v>
      </c>
      <c r="H16" s="46"/>
      <c r="I16" s="127" t="s">
        <v>2903</v>
      </c>
      <c r="J16" s="50"/>
      <c r="K16" s="40" t="s">
        <v>574</v>
      </c>
      <c r="L16" s="51">
        <v>0.23</v>
      </c>
      <c r="M16" s="113"/>
      <c r="O16" s="25" t="s">
        <v>297</v>
      </c>
      <c r="P16" s="25" t="s">
        <v>290</v>
      </c>
      <c r="Q16" s="27">
        <f>COUNTIF(B:B,"緑道")</f>
        <v>0</v>
      </c>
      <c r="R16" s="27">
        <f>SUMIF(B:B,"緑道",G:G)</f>
        <v>0</v>
      </c>
      <c r="S16" s="27">
        <f>COUNTIFS(B:B,"緑道",M:M,"*~**")</f>
        <v>0</v>
      </c>
      <c r="T16" s="27">
        <f t="shared" ref="T16:T17" si="2">Q16-S16</f>
        <v>0</v>
      </c>
    </row>
    <row r="17" spans="1:20" ht="33" customHeight="1" x14ac:dyDescent="0.2">
      <c r="A17" s="40">
        <v>15</v>
      </c>
      <c r="B17" s="41" t="s">
        <v>306</v>
      </c>
      <c r="C17" s="31" t="s" ph="1">
        <v>907</v>
      </c>
      <c r="D17" s="49" ph="1"/>
      <c r="E17" s="43" t="s">
        <v>557</v>
      </c>
      <c r="F17" s="44"/>
      <c r="G17" s="45">
        <v>1851</v>
      </c>
      <c r="H17" s="46"/>
      <c r="I17" s="127" t="s">
        <v>2930</v>
      </c>
      <c r="J17" s="50"/>
      <c r="K17" s="40" t="s">
        <v>575</v>
      </c>
      <c r="L17" s="51">
        <v>0.18</v>
      </c>
      <c r="M17" s="113"/>
      <c r="O17" s="25" t="s">
        <v>106</v>
      </c>
      <c r="P17" s="25" t="s">
        <v>290</v>
      </c>
      <c r="Q17" s="27">
        <f>COUNTIF(B:B,"都緑")</f>
        <v>0</v>
      </c>
      <c r="R17" s="27">
        <f>SUMIF(B:B,"都緑",G:G)</f>
        <v>0</v>
      </c>
      <c r="S17" s="27">
        <f>COUNTIFS(B:B,"都緑",M:M,"*~**")</f>
        <v>0</v>
      </c>
      <c r="T17" s="27">
        <f t="shared" si="2"/>
        <v>0</v>
      </c>
    </row>
    <row r="18" spans="1:20" ht="34" x14ac:dyDescent="0.2">
      <c r="A18" s="40">
        <v>16</v>
      </c>
      <c r="B18" s="41" t="s">
        <v>306</v>
      </c>
      <c r="C18" s="31" t="s" ph="1">
        <v>908</v>
      </c>
      <c r="D18" s="49" ph="1"/>
      <c r="E18" s="43" t="s">
        <v>558</v>
      </c>
      <c r="F18" s="44"/>
      <c r="G18" s="45">
        <v>4897</v>
      </c>
      <c r="H18" s="46"/>
      <c r="I18" s="127" t="s">
        <v>2931</v>
      </c>
      <c r="J18" s="50"/>
      <c r="K18" s="40" t="s">
        <v>576</v>
      </c>
      <c r="L18" s="51">
        <v>0.49</v>
      </c>
      <c r="M18" s="112" t="s">
        <v>3498</v>
      </c>
      <c r="O18" s="28" t="s">
        <v>290</v>
      </c>
      <c r="P18" s="29" t="s">
        <v>298</v>
      </c>
      <c r="Q18" s="30">
        <f>Q10+Q14+Q15+Q17+Q16</f>
        <v>30</v>
      </c>
      <c r="R18" s="30">
        <f>R10+R14+R15+R17+R16</f>
        <v>238272</v>
      </c>
      <c r="S18" s="30">
        <f>S10+S14+S15+S17+S16</f>
        <v>0</v>
      </c>
      <c r="T18" s="30">
        <f>T10+T14+T15+T17+T16</f>
        <v>30</v>
      </c>
    </row>
    <row r="19" spans="1:20" ht="34" x14ac:dyDescent="0.2">
      <c r="A19" s="40">
        <v>17</v>
      </c>
      <c r="B19" s="41" t="s">
        <v>306</v>
      </c>
      <c r="C19" s="31" t="s" ph="1">
        <v>909</v>
      </c>
      <c r="D19" s="49" ph="1"/>
      <c r="E19" s="43" t="s">
        <v>559</v>
      </c>
      <c r="F19" s="44"/>
      <c r="G19" s="45">
        <v>2649</v>
      </c>
      <c r="H19" s="46"/>
      <c r="I19" s="127" t="s">
        <v>2932</v>
      </c>
      <c r="J19" s="50"/>
      <c r="K19" s="40" t="s">
        <v>577</v>
      </c>
      <c r="L19" s="51">
        <v>0.26</v>
      </c>
      <c r="M19" s="112" t="s">
        <v>3499</v>
      </c>
    </row>
    <row r="20" spans="1:20" ht="33" customHeight="1" x14ac:dyDescent="0.2">
      <c r="A20" s="40">
        <v>18</v>
      </c>
      <c r="B20" s="41" t="s">
        <v>306</v>
      </c>
      <c r="C20" s="31" t="s" ph="1">
        <v>910</v>
      </c>
      <c r="D20" s="49" ph="1"/>
      <c r="E20" s="43" t="s">
        <v>560</v>
      </c>
      <c r="F20" s="44"/>
      <c r="G20" s="45">
        <v>3335</v>
      </c>
      <c r="H20" s="46"/>
      <c r="I20" s="127" t="s">
        <v>2858</v>
      </c>
      <c r="J20" s="50"/>
      <c r="K20" s="40" t="s">
        <v>578</v>
      </c>
      <c r="L20" s="51">
        <v>0.33</v>
      </c>
      <c r="M20" s="113"/>
      <c r="O20" s="214"/>
      <c r="P20" s="214"/>
      <c r="Q20" s="215"/>
      <c r="R20" s="215"/>
    </row>
    <row r="21" spans="1:20" ht="34" x14ac:dyDescent="0.2">
      <c r="A21" s="53">
        <v>19</v>
      </c>
      <c r="B21" s="54" t="s">
        <v>306</v>
      </c>
      <c r="C21" s="55" t="s" ph="1">
        <v>911</v>
      </c>
      <c r="D21" s="56" ph="1"/>
      <c r="E21" s="57" t="s">
        <v>579</v>
      </c>
      <c r="F21" s="58"/>
      <c r="G21" s="59">
        <v>5243</v>
      </c>
      <c r="H21" s="60"/>
      <c r="I21" s="128" t="s">
        <v>356</v>
      </c>
      <c r="J21" s="58"/>
      <c r="K21" s="53" t="s">
        <v>588</v>
      </c>
      <c r="L21" s="61">
        <v>0.52</v>
      </c>
      <c r="M21" s="115" t="s">
        <v>597</v>
      </c>
    </row>
    <row r="22" spans="1:20" ht="33" customHeight="1" x14ac:dyDescent="0.2">
      <c r="A22" s="53">
        <v>20</v>
      </c>
      <c r="B22" s="54" t="s">
        <v>306</v>
      </c>
      <c r="C22" s="55" t="s" ph="1">
        <v>912</v>
      </c>
      <c r="D22" s="56" ph="1"/>
      <c r="E22" s="57" t="s">
        <v>580</v>
      </c>
      <c r="F22" s="58"/>
      <c r="G22" s="59">
        <v>3355</v>
      </c>
      <c r="H22" s="60"/>
      <c r="I22" s="128" t="s">
        <v>2933</v>
      </c>
      <c r="J22" s="58"/>
      <c r="K22" s="53" t="s">
        <v>589</v>
      </c>
      <c r="L22" s="61">
        <v>0.33</v>
      </c>
      <c r="M22" s="114"/>
    </row>
    <row r="23" spans="1:20" ht="33" customHeight="1" x14ac:dyDescent="0.2">
      <c r="A23" s="53">
        <v>21</v>
      </c>
      <c r="B23" s="54" t="s">
        <v>306</v>
      </c>
      <c r="C23" s="55" t="s" ph="1">
        <v>913</v>
      </c>
      <c r="D23" s="56" ph="1"/>
      <c r="E23" s="57" t="s">
        <v>581</v>
      </c>
      <c r="F23" s="58"/>
      <c r="G23" s="59">
        <v>5817</v>
      </c>
      <c r="H23" s="60"/>
      <c r="I23" s="128" t="s">
        <v>2934</v>
      </c>
      <c r="J23" s="58"/>
      <c r="K23" s="62" t="s">
        <v>590</v>
      </c>
      <c r="L23" s="61">
        <v>0.51</v>
      </c>
      <c r="M23" s="114"/>
    </row>
    <row r="24" spans="1:20" ht="33" customHeight="1" x14ac:dyDescent="0.2">
      <c r="A24" s="53">
        <v>22</v>
      </c>
      <c r="B24" s="54" t="s">
        <v>306</v>
      </c>
      <c r="C24" s="55" t="s" ph="1">
        <v>914</v>
      </c>
      <c r="D24" s="56" ph="1"/>
      <c r="E24" s="57" t="s">
        <v>582</v>
      </c>
      <c r="F24" s="58"/>
      <c r="G24" s="59">
        <v>5171</v>
      </c>
      <c r="H24" s="60"/>
      <c r="I24" s="122" t="s">
        <v>2860</v>
      </c>
      <c r="J24" s="64"/>
      <c r="K24" s="53" t="s">
        <v>591</v>
      </c>
      <c r="L24" s="61">
        <v>0.51</v>
      </c>
      <c r="M24" s="114"/>
    </row>
    <row r="25" spans="1:20" ht="33" customHeight="1" x14ac:dyDescent="0.2">
      <c r="A25" s="53">
        <v>23</v>
      </c>
      <c r="B25" s="54" t="s">
        <v>306</v>
      </c>
      <c r="C25" s="55" t="s" ph="1">
        <v>915</v>
      </c>
      <c r="D25" s="56" ph="1"/>
      <c r="E25" s="57" t="s">
        <v>583</v>
      </c>
      <c r="F25" s="58"/>
      <c r="G25" s="59">
        <v>2313</v>
      </c>
      <c r="H25" s="60"/>
      <c r="I25" s="122" t="s">
        <v>2935</v>
      </c>
      <c r="J25" s="64"/>
      <c r="K25" s="53" t="s">
        <v>592</v>
      </c>
      <c r="L25" s="61">
        <v>0.23</v>
      </c>
      <c r="M25" s="115"/>
    </row>
    <row r="26" spans="1:20" ht="33" customHeight="1" x14ac:dyDescent="0.2">
      <c r="A26" s="53">
        <v>24</v>
      </c>
      <c r="B26" s="54" t="s">
        <v>306</v>
      </c>
      <c r="C26" s="55" t="s" ph="1">
        <v>916</v>
      </c>
      <c r="D26" s="56" ph="1"/>
      <c r="E26" s="57" t="s">
        <v>584</v>
      </c>
      <c r="F26" s="58"/>
      <c r="G26" s="59">
        <v>4734</v>
      </c>
      <c r="H26" s="60"/>
      <c r="I26" s="122" t="s">
        <v>2935</v>
      </c>
      <c r="J26" s="64"/>
      <c r="K26" s="53" t="s">
        <v>593</v>
      </c>
      <c r="L26" s="61">
        <v>0.47</v>
      </c>
      <c r="M26" s="114"/>
    </row>
    <row r="27" spans="1:20" ht="33" customHeight="1" x14ac:dyDescent="0.2">
      <c r="A27" s="53">
        <v>25</v>
      </c>
      <c r="B27" s="54" t="s">
        <v>306</v>
      </c>
      <c r="C27" s="65" t="s" ph="1">
        <v>917</v>
      </c>
      <c r="D27" s="56" ph="1"/>
      <c r="E27" s="57" t="s">
        <v>585</v>
      </c>
      <c r="F27" s="58"/>
      <c r="G27" s="59">
        <v>4775</v>
      </c>
      <c r="H27" s="60"/>
      <c r="I27" s="122" t="s">
        <v>2936</v>
      </c>
      <c r="J27" s="64"/>
      <c r="K27" s="53" t="s">
        <v>594</v>
      </c>
      <c r="L27" s="61">
        <v>0.48</v>
      </c>
      <c r="M27" s="114"/>
    </row>
    <row r="28" spans="1:20" ht="33" customHeight="1" x14ac:dyDescent="0.2">
      <c r="A28" s="53">
        <v>26</v>
      </c>
      <c r="B28" s="54" t="s">
        <v>306</v>
      </c>
      <c r="C28" s="55" t="s" ph="1">
        <v>918</v>
      </c>
      <c r="D28" s="56" ph="1"/>
      <c r="E28" s="57" t="s">
        <v>549</v>
      </c>
      <c r="F28" s="58"/>
      <c r="G28" s="59">
        <v>2060</v>
      </c>
      <c r="H28" s="60"/>
      <c r="I28" s="122" t="s">
        <v>2937</v>
      </c>
      <c r="J28" s="64"/>
      <c r="K28" s="53" t="s">
        <v>595</v>
      </c>
      <c r="L28" s="61">
        <v>0.21</v>
      </c>
      <c r="M28" s="114"/>
    </row>
    <row r="29" spans="1:20" ht="33" customHeight="1" x14ac:dyDescent="0.2">
      <c r="A29" s="53">
        <v>27</v>
      </c>
      <c r="B29" s="54" t="s">
        <v>306</v>
      </c>
      <c r="C29" s="65" t="s" ph="1">
        <v>919</v>
      </c>
      <c r="D29" s="56" ph="1"/>
      <c r="E29" s="57" t="s">
        <v>579</v>
      </c>
      <c r="F29" s="58"/>
      <c r="G29" s="59">
        <v>316</v>
      </c>
      <c r="H29" s="60"/>
      <c r="I29" s="128" t="s">
        <v>2985</v>
      </c>
      <c r="J29" s="64"/>
      <c r="K29" s="62" t="s">
        <v>596</v>
      </c>
      <c r="L29" s="61">
        <v>0.39</v>
      </c>
      <c r="M29" s="114"/>
    </row>
    <row r="30" spans="1:20" ht="33" customHeight="1" x14ac:dyDescent="0.2">
      <c r="A30" s="53">
        <v>28</v>
      </c>
      <c r="B30" s="54" t="s">
        <v>306</v>
      </c>
      <c r="C30" s="62" t="s" ph="1">
        <v>921</v>
      </c>
      <c r="D30" s="56" ph="1"/>
      <c r="E30" s="57" t="s">
        <v>555</v>
      </c>
      <c r="F30" s="58"/>
      <c r="G30" s="59">
        <v>3792</v>
      </c>
      <c r="H30" s="60"/>
      <c r="I30" s="128" t="s">
        <v>2938</v>
      </c>
      <c r="J30" s="64"/>
      <c r="K30" s="53"/>
      <c r="L30" s="66"/>
      <c r="M30" s="114"/>
    </row>
    <row r="31" spans="1:20" ht="33" customHeight="1" x14ac:dyDescent="0.2">
      <c r="A31" s="53">
        <v>29</v>
      </c>
      <c r="B31" s="54" t="s">
        <v>306</v>
      </c>
      <c r="C31" s="53" t="s" ph="1">
        <v>922</v>
      </c>
      <c r="D31" s="56" ph="1"/>
      <c r="E31" s="57" t="s">
        <v>586</v>
      </c>
      <c r="F31" s="58"/>
      <c r="G31" s="59">
        <v>4901</v>
      </c>
      <c r="H31" s="60"/>
      <c r="I31" s="122" t="s">
        <v>2938</v>
      </c>
      <c r="J31" s="64"/>
      <c r="K31" s="53"/>
      <c r="L31" s="61"/>
      <c r="M31" s="114"/>
    </row>
    <row r="32" spans="1:20" ht="33" customHeight="1" x14ac:dyDescent="0.2">
      <c r="A32" s="53">
        <v>30</v>
      </c>
      <c r="B32" s="54" t="s">
        <v>306</v>
      </c>
      <c r="C32" s="55" t="s" ph="1">
        <v>920</v>
      </c>
      <c r="D32" s="56" ph="1"/>
      <c r="E32" s="57" t="s">
        <v>587</v>
      </c>
      <c r="F32" s="58"/>
      <c r="G32" s="59">
        <v>969</v>
      </c>
      <c r="H32" s="60"/>
      <c r="I32" s="122" t="s">
        <v>2939</v>
      </c>
      <c r="J32" s="64"/>
      <c r="K32" s="62"/>
      <c r="L32" s="66"/>
      <c r="M32" s="114"/>
    </row>
    <row r="33" spans="1:13" ht="33" customHeight="1" x14ac:dyDescent="0.2">
      <c r="A33" s="428" t="s">
        <v>227</v>
      </c>
      <c r="B33" s="429"/>
      <c r="C33" s="157">
        <f ca="1">IF(COUNTIF(M:M,"*~**")&gt;=1, "("&amp;COUNTIF(M:M,"*~**")&amp;")"&amp;CHAR(10)&amp;COUNT(A:A)-COUNTIF(M:M,"*~**"), COUNT(A:A))</f>
        <v>30</v>
      </c>
      <c r="D33" s="82"/>
      <c r="E33" s="82" t="s">
        <v>2213</v>
      </c>
      <c r="F33" s="91"/>
      <c r="G33" s="76">
        <f>SUM(G2:G32)</f>
        <v>238272</v>
      </c>
      <c r="H33" s="77"/>
      <c r="I33" s="82"/>
      <c r="J33" s="82"/>
      <c r="K33" s="82"/>
      <c r="L33" s="82"/>
      <c r="M33" s="225"/>
    </row>
    <row r="34" spans="1:13" ht="33" customHeight="1" x14ac:dyDescent="0.2">
      <c r="H34" s="121"/>
    </row>
    <row r="35" spans="1:13" ht="33" customHeight="1" x14ac:dyDescent="0.2">
      <c r="H35" s="121"/>
    </row>
    <row r="36" spans="1:13" ht="33" customHeight="1" x14ac:dyDescent="0.2">
      <c r="H36" s="121"/>
    </row>
    <row r="37" spans="1:13" ht="33" customHeight="1" x14ac:dyDescent="0.2">
      <c r="C37" s="93" ph="1"/>
      <c r="D37" s="93" ph="1"/>
    </row>
    <row r="38" spans="1:13" ht="33" customHeight="1" x14ac:dyDescent="0.2">
      <c r="C38" s="93" ph="1"/>
      <c r="D38" s="93" ph="1"/>
    </row>
    <row r="39" spans="1:13" ht="33" customHeight="1" x14ac:dyDescent="0.2">
      <c r="C39" s="93" ph="1"/>
      <c r="D39" s="93" ph="1"/>
    </row>
    <row r="40" spans="1:13" ht="33" customHeight="1" x14ac:dyDescent="0.2">
      <c r="C40" s="93" ph="1"/>
      <c r="D40" s="93" ph="1"/>
    </row>
    <row r="41" spans="1:13" ht="33" customHeight="1" x14ac:dyDescent="0.2">
      <c r="C41" s="93" ph="1"/>
      <c r="D41" s="93" ph="1"/>
    </row>
    <row r="42" spans="1:13" ht="33" customHeight="1" x14ac:dyDescent="0.2">
      <c r="C42" s="93" ph="1"/>
      <c r="D42" s="93" ph="1"/>
    </row>
    <row r="43" spans="1:13" ht="33" customHeight="1" x14ac:dyDescent="0.2">
      <c r="C43" s="93" ph="1"/>
      <c r="D43" s="93" ph="1"/>
    </row>
    <row r="44" spans="1:13" ht="22.5" x14ac:dyDescent="0.2">
      <c r="C44" s="93" ph="1"/>
      <c r="D44" s="93" ph="1"/>
    </row>
    <row r="45" spans="1:13" ht="22.5" x14ac:dyDescent="0.2">
      <c r="C45" s="93" ph="1"/>
      <c r="D45" s="93" ph="1"/>
    </row>
    <row r="46" spans="1:13" ht="22.5" x14ac:dyDescent="0.2">
      <c r="C46" s="93" ph="1"/>
      <c r="D46" s="93" ph="1"/>
    </row>
    <row r="47" spans="1:13" ht="22.5" x14ac:dyDescent="0.2">
      <c r="C47" s="93" ph="1"/>
      <c r="D47" s="93" ph="1"/>
    </row>
    <row r="48" spans="1:13" ht="22.5" x14ac:dyDescent="0.2">
      <c r="C48" s="93" ph="1"/>
      <c r="D48" s="93" ph="1"/>
    </row>
  </sheetData>
  <mergeCells count="2">
    <mergeCell ref="A1:M1"/>
    <mergeCell ref="A33:B33"/>
  </mergeCells>
  <phoneticPr fontId="2"/>
  <pageMargins left="0.70866141732283472" right="0.70866141732283472" top="0.94488188976377963" bottom="0.94488188976377963" header="0" footer="0.31496062992125984"/>
  <pageSetup paperSize="9" scale="96" orientation="portrait" r:id="rId1"/>
  <headerFooter>
    <oddFooter>&amp;C&amp;"ＭＳ 明朝,標準"-&amp;P--</oddFooter>
    <firstHeader>&amp;L&amp;"メイリオ,レギュラー"&amp;18Ⅳ 開設公園&amp;16
&amp;A</firstHeader>
    <firstFooter>&amp;C-&amp;P--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48"/>
  <sheetViews>
    <sheetView view="pageBreakPreview" zoomScale="130" zoomScaleNormal="115" zoomScaleSheetLayoutView="130" workbookViewId="0">
      <selection activeCell="G29" sqref="G29"/>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08203125"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30" customHeight="1" x14ac:dyDescent="0.2">
      <c r="A1" s="430" t="str">
        <f ca="1">RIGHT(CELL("filename",A1),LEN(CELL("filename",A1))-FIND("]",CELL("filename",A1)))</f>
        <v>7.港区</v>
      </c>
      <c r="B1" s="430"/>
      <c r="C1" s="430"/>
      <c r="D1" s="430"/>
      <c r="E1" s="430"/>
      <c r="F1" s="430"/>
      <c r="G1" s="430"/>
      <c r="H1" s="430"/>
      <c r="I1" s="430"/>
      <c r="J1" s="430"/>
      <c r="K1" s="430"/>
      <c r="L1" s="430"/>
      <c r="M1" s="430"/>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O2" s="2" t="s">
        <v>146</v>
      </c>
      <c r="P2" s="3" t="s">
        <v>146</v>
      </c>
      <c r="Q2" s="4" t="s">
        <v>284</v>
      </c>
      <c r="R2" s="2" t="s">
        <v>3054</v>
      </c>
      <c r="S2" s="3" t="s">
        <v>3500</v>
      </c>
      <c r="T2" s="3" t="s">
        <v>3505</v>
      </c>
    </row>
    <row r="3" spans="1:20" ht="33" customHeight="1" x14ac:dyDescent="0.2">
      <c r="A3" s="40">
        <v>1</v>
      </c>
      <c r="B3" s="41" t="s">
        <v>304</v>
      </c>
      <c r="C3" s="31" t="s" ph="1">
        <v>924</v>
      </c>
      <c r="D3" s="42" ph="1"/>
      <c r="E3" s="43" t="s">
        <v>601</v>
      </c>
      <c r="F3" s="44"/>
      <c r="G3" s="45">
        <v>124811</v>
      </c>
      <c r="H3" s="46"/>
      <c r="I3" s="123" t="s">
        <v>2892</v>
      </c>
      <c r="J3" s="47"/>
      <c r="K3" s="40" t="s">
        <v>618</v>
      </c>
      <c r="L3" s="48">
        <v>12.4</v>
      </c>
      <c r="M3" s="112"/>
      <c r="O3" s="5" t="s">
        <v>3055</v>
      </c>
      <c r="P3" s="6" t="s">
        <v>285</v>
      </c>
      <c r="Q3" s="7">
        <f>COUNTIF(B:B,"街")</f>
        <v>26</v>
      </c>
      <c r="R3" s="7">
        <f>SUMIF(B:B,"街",G:G)</f>
        <v>67432</v>
      </c>
      <c r="S3" s="7">
        <f>COUNTIFS(B:B,"街",M:M,"*~**")</f>
        <v>0</v>
      </c>
      <c r="T3" s="7">
        <f>Q3-S3</f>
        <v>26</v>
      </c>
    </row>
    <row r="4" spans="1:20" ht="33" customHeight="1" x14ac:dyDescent="0.2">
      <c r="A4" s="40">
        <v>2</v>
      </c>
      <c r="B4" s="41" t="s">
        <v>306</v>
      </c>
      <c r="C4" s="31" t="s" ph="1">
        <v>925</v>
      </c>
      <c r="D4" s="49" ph="1"/>
      <c r="E4" s="43" t="s">
        <v>602</v>
      </c>
      <c r="F4" s="44"/>
      <c r="G4" s="45">
        <v>5784</v>
      </c>
      <c r="H4" s="46"/>
      <c r="I4" s="123" t="s">
        <v>2893</v>
      </c>
      <c r="J4" s="44"/>
      <c r="K4" s="40" t="s">
        <v>619</v>
      </c>
      <c r="L4" s="51">
        <v>0.52</v>
      </c>
      <c r="M4" s="113"/>
      <c r="O4" s="5" t="s">
        <v>3055</v>
      </c>
      <c r="P4" s="6" t="s">
        <v>286</v>
      </c>
      <c r="Q4" s="7">
        <f>COUNTIF(B:B,"近")</f>
        <v>4</v>
      </c>
      <c r="R4" s="7">
        <f>SUMIF(B:B,"近",G:G)</f>
        <v>74451</v>
      </c>
      <c r="S4" s="7">
        <f>COUNTIFS(B:B,"近",M:M,"*~**")</f>
        <v>0</v>
      </c>
      <c r="T4" s="7">
        <f t="shared" ref="T4:T5" si="0">Q4-S4</f>
        <v>4</v>
      </c>
    </row>
    <row r="5" spans="1:20" ht="33" customHeight="1" x14ac:dyDescent="0.2">
      <c r="A5" s="40">
        <v>3</v>
      </c>
      <c r="B5" s="41" t="s">
        <v>306</v>
      </c>
      <c r="C5" s="31" t="s" ph="1">
        <v>926</v>
      </c>
      <c r="D5" s="49" ph="1"/>
      <c r="E5" s="43" t="s">
        <v>603</v>
      </c>
      <c r="F5" s="44"/>
      <c r="G5" s="45">
        <v>1428</v>
      </c>
      <c r="H5" s="46"/>
      <c r="I5" s="123" t="s">
        <v>649</v>
      </c>
      <c r="J5" s="44"/>
      <c r="K5" s="33" t="s">
        <v>620</v>
      </c>
      <c r="L5" s="51">
        <v>0.15</v>
      </c>
      <c r="M5" s="113"/>
      <c r="O5" s="5" t="s">
        <v>3055</v>
      </c>
      <c r="P5" s="6" t="s">
        <v>287</v>
      </c>
      <c r="Q5" s="7">
        <f>COUNTIF(B:B,"地")</f>
        <v>0</v>
      </c>
      <c r="R5" s="7">
        <f>SUMIF(B:B,"地",G:G)</f>
        <v>0</v>
      </c>
      <c r="S5" s="7">
        <f>COUNTIFS(B:B,"地",M:M,"*~**")</f>
        <v>0</v>
      </c>
      <c r="T5" s="7">
        <f t="shared" si="0"/>
        <v>0</v>
      </c>
    </row>
    <row r="6" spans="1:20" ht="33" customHeight="1" x14ac:dyDescent="0.2">
      <c r="A6" s="40">
        <v>4</v>
      </c>
      <c r="B6" s="41" t="s">
        <v>305</v>
      </c>
      <c r="C6" s="31" t="s" ph="1">
        <v>927</v>
      </c>
      <c r="D6" s="49" ph="1"/>
      <c r="E6" s="43" t="s">
        <v>604</v>
      </c>
      <c r="F6" s="44"/>
      <c r="G6" s="45">
        <v>20319</v>
      </c>
      <c r="H6" s="46"/>
      <c r="I6" s="123" t="s">
        <v>2940</v>
      </c>
      <c r="J6" s="50"/>
      <c r="K6" s="40" t="s">
        <v>621</v>
      </c>
      <c r="L6" s="48">
        <v>2.1</v>
      </c>
      <c r="M6" s="113"/>
      <c r="O6" s="1" t="s">
        <v>290</v>
      </c>
      <c r="P6" s="8" t="s">
        <v>3056</v>
      </c>
      <c r="Q6" s="9">
        <f>SUM(Q3:Q5)</f>
        <v>30</v>
      </c>
      <c r="R6" s="9">
        <f>SUM(R3:R5)</f>
        <v>141883</v>
      </c>
      <c r="S6" s="9">
        <f>SUM(S3:S5)</f>
        <v>0</v>
      </c>
      <c r="T6" s="9">
        <f>SUM(T3:T5)</f>
        <v>30</v>
      </c>
    </row>
    <row r="7" spans="1:20" ht="33" customHeight="1" x14ac:dyDescent="0.2">
      <c r="A7" s="40">
        <v>5</v>
      </c>
      <c r="B7" s="41" t="s">
        <v>306</v>
      </c>
      <c r="C7" s="31" t="s" ph="1">
        <v>928</v>
      </c>
      <c r="D7" s="49" ph="1"/>
      <c r="E7" s="43" t="s">
        <v>605</v>
      </c>
      <c r="F7" s="44"/>
      <c r="G7" s="45">
        <v>5166</v>
      </c>
      <c r="H7" s="46"/>
      <c r="I7" s="123" t="s">
        <v>2941</v>
      </c>
      <c r="J7" s="50"/>
      <c r="K7" s="40" t="s">
        <v>622</v>
      </c>
      <c r="L7" s="51">
        <v>0.54</v>
      </c>
      <c r="M7" s="112"/>
      <c r="O7" s="13" t="s">
        <v>3057</v>
      </c>
      <c r="P7" s="14" t="s">
        <v>288</v>
      </c>
      <c r="Q7" s="15">
        <f>COUNTIF(B:B,"総")</f>
        <v>1</v>
      </c>
      <c r="R7" s="15">
        <f>SUMIF(B:B,"総",G:G)</f>
        <v>124811</v>
      </c>
      <c r="S7" s="15">
        <f>COUNTIFS(B:B,"総",M:M,"*~**")</f>
        <v>0</v>
      </c>
      <c r="T7" s="15">
        <f>Q7-S7</f>
        <v>1</v>
      </c>
    </row>
    <row r="8" spans="1:20" ht="33" customHeight="1" x14ac:dyDescent="0.2">
      <c r="A8" s="40">
        <v>6</v>
      </c>
      <c r="B8" s="41" t="s">
        <v>306</v>
      </c>
      <c r="C8" s="31" t="s" ph="1">
        <v>929</v>
      </c>
      <c r="D8" s="49" ph="1"/>
      <c r="E8" s="43" t="s">
        <v>606</v>
      </c>
      <c r="F8" s="44"/>
      <c r="G8" s="45">
        <v>971</v>
      </c>
      <c r="H8" s="46"/>
      <c r="I8" s="123" t="s">
        <v>2942</v>
      </c>
      <c r="J8" s="50"/>
      <c r="K8" s="33" t="s">
        <v>648</v>
      </c>
      <c r="L8" s="51">
        <v>0.1</v>
      </c>
      <c r="M8" s="113"/>
      <c r="O8" s="13" t="s">
        <v>3057</v>
      </c>
      <c r="P8" s="14" t="s">
        <v>289</v>
      </c>
      <c r="Q8" s="15">
        <f>COUNTIF(B:B,"運")</f>
        <v>0</v>
      </c>
      <c r="R8" s="15">
        <f>SUMIF(B:B,"運",G:G)</f>
        <v>0</v>
      </c>
      <c r="S8" s="15">
        <f>COUNTIFS(B:B,"運",M:M,"*~**")</f>
        <v>0</v>
      </c>
      <c r="T8" s="15">
        <f>Q8-S8</f>
        <v>0</v>
      </c>
    </row>
    <row r="9" spans="1:20" ht="33" customHeight="1" x14ac:dyDescent="0.2">
      <c r="A9" s="40">
        <v>7</v>
      </c>
      <c r="B9" s="41" t="s">
        <v>306</v>
      </c>
      <c r="C9" s="31" t="s" ph="1">
        <v>930</v>
      </c>
      <c r="D9" s="49" ph="1"/>
      <c r="E9" s="43" t="s">
        <v>607</v>
      </c>
      <c r="F9" s="44"/>
      <c r="G9" s="45">
        <v>1776</v>
      </c>
      <c r="H9" s="46"/>
      <c r="I9" s="123" t="s">
        <v>2943</v>
      </c>
      <c r="J9" s="50"/>
      <c r="K9" s="40" t="s">
        <v>623</v>
      </c>
      <c r="L9" s="51">
        <v>0.2</v>
      </c>
      <c r="M9" s="113"/>
      <c r="O9" s="22" t="s">
        <v>290</v>
      </c>
      <c r="P9" s="23" t="s">
        <v>3058</v>
      </c>
      <c r="Q9" s="24">
        <f>SUM(Q7:Q8)</f>
        <v>1</v>
      </c>
      <c r="R9" s="24">
        <f>SUM(R7:R8)</f>
        <v>124811</v>
      </c>
      <c r="S9" s="24">
        <f>SUM(S7:S8)</f>
        <v>0</v>
      </c>
      <c r="T9" s="24">
        <f>SUM(T7:T8)</f>
        <v>1</v>
      </c>
    </row>
    <row r="10" spans="1:20" ht="33" customHeight="1" x14ac:dyDescent="0.2">
      <c r="A10" s="40">
        <v>8</v>
      </c>
      <c r="B10" s="41" t="s">
        <v>306</v>
      </c>
      <c r="C10" s="31" t="s" ph="1">
        <v>931</v>
      </c>
      <c r="D10" s="49" ph="1"/>
      <c r="E10" s="43" t="s">
        <v>603</v>
      </c>
      <c r="F10" s="44"/>
      <c r="G10" s="45">
        <v>2184</v>
      </c>
      <c r="H10" s="46"/>
      <c r="I10" s="127" t="s">
        <v>2944</v>
      </c>
      <c r="J10" s="50"/>
      <c r="K10" s="40" t="s">
        <v>624</v>
      </c>
      <c r="L10" s="51">
        <v>0.21</v>
      </c>
      <c r="M10" s="113"/>
      <c r="O10" s="19" t="s">
        <v>290</v>
      </c>
      <c r="P10" s="20" t="s">
        <v>3059</v>
      </c>
      <c r="Q10" s="21">
        <f>Q6+Q9</f>
        <v>31</v>
      </c>
      <c r="R10" s="21">
        <f>R6+R9</f>
        <v>266694</v>
      </c>
      <c r="S10" s="21">
        <f>S6+S9</f>
        <v>0</v>
      </c>
      <c r="T10" s="21">
        <f>T6+T9</f>
        <v>31</v>
      </c>
    </row>
    <row r="11" spans="1:20" ht="33" customHeight="1" x14ac:dyDescent="0.2">
      <c r="A11" s="40">
        <v>9</v>
      </c>
      <c r="B11" s="41" t="s">
        <v>306</v>
      </c>
      <c r="C11" s="31" t="s" ph="1">
        <v>932</v>
      </c>
      <c r="D11" s="49" ph="1"/>
      <c r="E11" s="43" t="s">
        <v>608</v>
      </c>
      <c r="F11" s="47"/>
      <c r="G11" s="45">
        <v>1651</v>
      </c>
      <c r="H11" s="46"/>
      <c r="I11" s="127" t="s">
        <v>2945</v>
      </c>
      <c r="J11" s="50"/>
      <c r="K11" s="33" t="s">
        <v>625</v>
      </c>
      <c r="L11" s="51">
        <v>0.17</v>
      </c>
      <c r="M11" s="112"/>
      <c r="O11" s="10" t="s">
        <v>291</v>
      </c>
      <c r="P11" s="11" t="s">
        <v>292</v>
      </c>
      <c r="Q11" s="12">
        <f>COUNTIF(B:B,"風")</f>
        <v>0</v>
      </c>
      <c r="R11" s="12">
        <f>SUMIF(B:B,"風",G:G)</f>
        <v>0</v>
      </c>
      <c r="S11" s="12">
        <f>COUNTIFS(B:B,"風",M:M,"*~**")</f>
        <v>0</v>
      </c>
      <c r="T11" s="12">
        <f>Q11-S11</f>
        <v>0</v>
      </c>
    </row>
    <row r="12" spans="1:20" ht="33" customHeight="1" x14ac:dyDescent="0.2">
      <c r="A12" s="40">
        <v>10</v>
      </c>
      <c r="B12" s="41" t="s">
        <v>306</v>
      </c>
      <c r="C12" s="31" t="s" ph="1">
        <v>933</v>
      </c>
      <c r="D12" s="49" ph="1"/>
      <c r="E12" s="43" t="s">
        <v>609</v>
      </c>
      <c r="F12" s="44"/>
      <c r="G12" s="45">
        <v>8630</v>
      </c>
      <c r="H12" s="46"/>
      <c r="I12" s="127" t="s">
        <v>2909</v>
      </c>
      <c r="J12" s="50"/>
      <c r="K12" s="40" t="s">
        <v>626</v>
      </c>
      <c r="L12" s="51">
        <v>0.86</v>
      </c>
      <c r="M12" s="113"/>
      <c r="O12" s="10" t="s">
        <v>291</v>
      </c>
      <c r="P12" s="11" t="s">
        <v>293</v>
      </c>
      <c r="Q12" s="12">
        <f>COUNTIF(B:B,"動")</f>
        <v>0</v>
      </c>
      <c r="R12" s="12">
        <f>SUMIF(B:B,"動",G:G)</f>
        <v>0</v>
      </c>
      <c r="S12" s="12">
        <f>COUNTIFS(B:B,"動",M:M,"*~**")</f>
        <v>0</v>
      </c>
      <c r="T12" s="12">
        <f t="shared" ref="T12" si="1">Q12-S12</f>
        <v>0</v>
      </c>
    </row>
    <row r="13" spans="1:20" ht="33" customHeight="1" x14ac:dyDescent="0.2">
      <c r="A13" s="40">
        <v>11</v>
      </c>
      <c r="B13" s="41" t="s">
        <v>305</v>
      </c>
      <c r="C13" s="31" t="s" ph="1">
        <v>934</v>
      </c>
      <c r="D13" s="49" ph="1"/>
      <c r="E13" s="43" t="s">
        <v>610</v>
      </c>
      <c r="F13" s="44"/>
      <c r="G13" s="45">
        <v>22748</v>
      </c>
      <c r="H13" s="46"/>
      <c r="I13" s="127" t="s">
        <v>2863</v>
      </c>
      <c r="J13" s="50"/>
      <c r="K13" s="33" t="s">
        <v>2986</v>
      </c>
      <c r="L13" s="48">
        <v>2.2999999999999998</v>
      </c>
      <c r="M13" s="113"/>
      <c r="O13" s="10" t="s">
        <v>291</v>
      </c>
      <c r="P13" s="11" t="s">
        <v>294</v>
      </c>
      <c r="Q13" s="12">
        <f>COUNTIF(B:B,"歴")</f>
        <v>0</v>
      </c>
      <c r="R13" s="12">
        <f>SUMIF(B:B,"歴",G:G)</f>
        <v>0</v>
      </c>
      <c r="S13" s="12">
        <f>COUNTIFS(B:B,"歴",M:M,"*~**")</f>
        <v>0</v>
      </c>
      <c r="T13" s="12">
        <f>Q13-S13</f>
        <v>0</v>
      </c>
    </row>
    <row r="14" spans="1:20" ht="33" customHeight="1" x14ac:dyDescent="0.2">
      <c r="A14" s="40">
        <v>12</v>
      </c>
      <c r="B14" s="41" t="s">
        <v>305</v>
      </c>
      <c r="C14" s="31" t="s" ph="1">
        <v>935</v>
      </c>
      <c r="D14" s="49" ph="1"/>
      <c r="E14" s="43" t="s">
        <v>611</v>
      </c>
      <c r="F14" s="44"/>
      <c r="G14" s="45">
        <v>21380</v>
      </c>
      <c r="H14" s="46"/>
      <c r="I14" s="127" t="s">
        <v>2863</v>
      </c>
      <c r="J14" s="50"/>
      <c r="K14" s="40" t="s">
        <v>627</v>
      </c>
      <c r="L14" s="48">
        <v>2.1</v>
      </c>
      <c r="M14" s="113"/>
      <c r="O14" s="16" t="s">
        <v>290</v>
      </c>
      <c r="P14" s="17" t="s">
        <v>3060</v>
      </c>
      <c r="Q14" s="18">
        <f>SUM(Q11:Q13)</f>
        <v>0</v>
      </c>
      <c r="R14" s="18">
        <f>SUM(R11:R13)</f>
        <v>0</v>
      </c>
      <c r="S14" s="18">
        <f>SUM(S11:S13)</f>
        <v>0</v>
      </c>
      <c r="T14" s="18">
        <f>SUM(T11:T13)</f>
        <v>0</v>
      </c>
    </row>
    <row r="15" spans="1:20" ht="33" customHeight="1" x14ac:dyDescent="0.2">
      <c r="A15" s="40">
        <v>13</v>
      </c>
      <c r="B15" s="41" t="s">
        <v>306</v>
      </c>
      <c r="C15" s="31" t="s" ph="1">
        <v>936</v>
      </c>
      <c r="D15" s="49" ph="1"/>
      <c r="E15" s="43" t="s">
        <v>612</v>
      </c>
      <c r="F15" s="44"/>
      <c r="G15" s="45">
        <v>5419</v>
      </c>
      <c r="H15" s="46"/>
      <c r="I15" s="127" t="s">
        <v>2946</v>
      </c>
      <c r="J15" s="50"/>
      <c r="K15" s="40" t="s">
        <v>628</v>
      </c>
      <c r="L15" s="51">
        <v>0.54</v>
      </c>
      <c r="M15" s="113"/>
      <c r="O15" s="25" t="s">
        <v>295</v>
      </c>
      <c r="P15" s="26" t="s">
        <v>296</v>
      </c>
      <c r="Q15" s="27">
        <f>COUNTIF(B:B,"広")</f>
        <v>0</v>
      </c>
      <c r="R15" s="27">
        <f>SUMIF(B:B,"広",G:G)</f>
        <v>0</v>
      </c>
      <c r="S15" s="27">
        <f>COUNTIFS(B:B,"広",M:M,"*~**")</f>
        <v>0</v>
      </c>
      <c r="T15" s="27">
        <f>Q15-S15</f>
        <v>0</v>
      </c>
    </row>
    <row r="16" spans="1:20" ht="33" customHeight="1" x14ac:dyDescent="0.2">
      <c r="A16" s="40">
        <v>14</v>
      </c>
      <c r="B16" s="41" t="s">
        <v>306</v>
      </c>
      <c r="C16" s="31" t="s" ph="1">
        <v>937</v>
      </c>
      <c r="D16" s="49" ph="1"/>
      <c r="E16" s="43" t="s">
        <v>613</v>
      </c>
      <c r="F16" s="44"/>
      <c r="G16" s="45">
        <v>1165</v>
      </c>
      <c r="H16" s="46"/>
      <c r="I16" s="127" t="s">
        <v>2947</v>
      </c>
      <c r="J16" s="50"/>
      <c r="K16" s="40" t="s">
        <v>629</v>
      </c>
      <c r="L16" s="51">
        <v>0.12</v>
      </c>
      <c r="M16" s="113"/>
      <c r="O16" s="25" t="s">
        <v>297</v>
      </c>
      <c r="P16" s="25" t="s">
        <v>290</v>
      </c>
      <c r="Q16" s="27">
        <f>COUNTIF(B:B,"緑道")</f>
        <v>0</v>
      </c>
      <c r="R16" s="27">
        <f>SUMIF(B:B,"緑道",G:G)</f>
        <v>0</v>
      </c>
      <c r="S16" s="27">
        <f>COUNTIFS(B:B,"緑道",M:M,"*~**")</f>
        <v>0</v>
      </c>
      <c r="T16" s="27">
        <f t="shared" ref="T16:T17" si="2">Q16-S16</f>
        <v>0</v>
      </c>
    </row>
    <row r="17" spans="1:20" ht="33" customHeight="1" x14ac:dyDescent="0.2">
      <c r="A17" s="40">
        <v>15</v>
      </c>
      <c r="B17" s="41" t="s">
        <v>306</v>
      </c>
      <c r="C17" s="31" t="s" ph="1">
        <v>938</v>
      </c>
      <c r="D17" s="49" ph="1"/>
      <c r="E17" s="43" t="s">
        <v>614</v>
      </c>
      <c r="F17" s="44"/>
      <c r="G17" s="45">
        <v>767</v>
      </c>
      <c r="H17" s="46"/>
      <c r="I17" s="127" t="s">
        <v>2946</v>
      </c>
      <c r="J17" s="50"/>
      <c r="K17" s="40"/>
      <c r="L17" s="51"/>
      <c r="M17" s="113"/>
      <c r="O17" s="25" t="s">
        <v>106</v>
      </c>
      <c r="P17" s="25" t="s">
        <v>290</v>
      </c>
      <c r="Q17" s="27">
        <f>COUNTIF(B:B,"都緑")</f>
        <v>0</v>
      </c>
      <c r="R17" s="27">
        <f>SUMIF(B:B,"都緑",G:G)</f>
        <v>0</v>
      </c>
      <c r="S17" s="27">
        <f>COUNTIFS(B:B,"都緑",M:M,"*~**")</f>
        <v>0</v>
      </c>
      <c r="T17" s="27">
        <f t="shared" si="2"/>
        <v>0</v>
      </c>
    </row>
    <row r="18" spans="1:20" ht="33" customHeight="1" x14ac:dyDescent="0.2">
      <c r="A18" s="40">
        <v>16</v>
      </c>
      <c r="B18" s="41" t="s">
        <v>306</v>
      </c>
      <c r="C18" s="31" t="s" ph="1">
        <v>939</v>
      </c>
      <c r="D18" s="49" ph="1"/>
      <c r="E18" s="43" t="s">
        <v>615</v>
      </c>
      <c r="F18" s="44"/>
      <c r="G18" s="45">
        <v>748</v>
      </c>
      <c r="H18" s="46"/>
      <c r="I18" s="127" t="s">
        <v>2946</v>
      </c>
      <c r="J18" s="50"/>
      <c r="K18" s="40"/>
      <c r="L18" s="51"/>
      <c r="M18" s="113"/>
      <c r="O18" s="28" t="s">
        <v>290</v>
      </c>
      <c r="P18" s="29" t="s">
        <v>298</v>
      </c>
      <c r="Q18" s="30">
        <f>Q10+Q14+Q15+Q17+Q16</f>
        <v>31</v>
      </c>
      <c r="R18" s="30">
        <f>R10+R14+R15+R17+R16</f>
        <v>266694</v>
      </c>
      <c r="S18" s="30">
        <f>S10+S14+S15+S17+S16</f>
        <v>0</v>
      </c>
      <c r="T18" s="30">
        <f>T10+T14+T15+T17+T16</f>
        <v>31</v>
      </c>
    </row>
    <row r="19" spans="1:20" ht="33" customHeight="1" x14ac:dyDescent="0.2">
      <c r="A19" s="40">
        <v>17</v>
      </c>
      <c r="B19" s="41" t="s">
        <v>306</v>
      </c>
      <c r="C19" s="31" t="s" ph="1">
        <v>940</v>
      </c>
      <c r="D19" s="49" ph="1"/>
      <c r="E19" s="43" t="s">
        <v>616</v>
      </c>
      <c r="F19" s="44"/>
      <c r="G19" s="45">
        <v>759</v>
      </c>
      <c r="H19" s="46"/>
      <c r="I19" s="127" t="s">
        <v>2946</v>
      </c>
      <c r="J19" s="50"/>
      <c r="K19" s="40"/>
      <c r="L19" s="51"/>
      <c r="M19" s="113"/>
    </row>
    <row r="20" spans="1:20" ht="33" customHeight="1" x14ac:dyDescent="0.2">
      <c r="A20" s="40">
        <v>18</v>
      </c>
      <c r="B20" s="41" t="s">
        <v>306</v>
      </c>
      <c r="C20" s="31" t="s" ph="1">
        <v>941</v>
      </c>
      <c r="D20" s="49" ph="1"/>
      <c r="E20" s="43" t="s">
        <v>617</v>
      </c>
      <c r="F20" s="44"/>
      <c r="G20" s="45">
        <v>1477</v>
      </c>
      <c r="H20" s="46"/>
      <c r="I20" s="127" t="s">
        <v>2864</v>
      </c>
      <c r="J20" s="50"/>
      <c r="K20" s="40" t="s">
        <v>630</v>
      </c>
      <c r="L20" s="51">
        <v>0.15</v>
      </c>
      <c r="M20" s="113"/>
      <c r="O20" s="214"/>
      <c r="P20" s="214"/>
      <c r="Q20" s="215"/>
      <c r="R20" s="215"/>
    </row>
    <row r="21" spans="1:20" ht="33" customHeight="1" x14ac:dyDescent="0.2">
      <c r="A21" s="53">
        <v>19</v>
      </c>
      <c r="B21" s="54" t="s">
        <v>306</v>
      </c>
      <c r="C21" s="55" t="s" ph="1">
        <v>942</v>
      </c>
      <c r="D21" s="56" ph="1"/>
      <c r="E21" s="57" t="s">
        <v>631</v>
      </c>
      <c r="F21" s="58"/>
      <c r="G21" s="59">
        <v>2192</v>
      </c>
      <c r="H21" s="60"/>
      <c r="I21" s="128" t="s">
        <v>2864</v>
      </c>
      <c r="J21" s="58"/>
      <c r="K21" s="53" t="s">
        <v>641</v>
      </c>
      <c r="L21" s="61">
        <v>0.22</v>
      </c>
      <c r="M21" s="114"/>
    </row>
    <row r="22" spans="1:20" ht="33" customHeight="1" x14ac:dyDescent="0.2">
      <c r="A22" s="53">
        <v>20</v>
      </c>
      <c r="B22" s="54" t="s">
        <v>305</v>
      </c>
      <c r="C22" s="55" t="s" ph="1">
        <v>943</v>
      </c>
      <c r="D22" s="56" ph="1"/>
      <c r="E22" s="57" t="s">
        <v>632</v>
      </c>
      <c r="F22" s="58"/>
      <c r="G22" s="59">
        <v>10004</v>
      </c>
      <c r="H22" s="60"/>
      <c r="I22" s="128" t="s">
        <v>2910</v>
      </c>
      <c r="J22" s="58"/>
      <c r="K22" s="53" t="s">
        <v>642</v>
      </c>
      <c r="L22" s="66">
        <v>1</v>
      </c>
      <c r="M22" s="114"/>
    </row>
    <row r="23" spans="1:20" ht="33" customHeight="1" x14ac:dyDescent="0.2">
      <c r="A23" s="53">
        <v>21</v>
      </c>
      <c r="B23" s="54" t="s">
        <v>306</v>
      </c>
      <c r="C23" s="55" t="s" ph="1">
        <v>944</v>
      </c>
      <c r="D23" s="56" ph="1"/>
      <c r="E23" s="57" t="s">
        <v>633</v>
      </c>
      <c r="F23" s="58"/>
      <c r="G23" s="59">
        <v>992</v>
      </c>
      <c r="H23" s="60"/>
      <c r="I23" s="128" t="s">
        <v>2948</v>
      </c>
      <c r="J23" s="58"/>
      <c r="K23" s="62" t="s">
        <v>643</v>
      </c>
      <c r="L23" s="61">
        <v>0.1</v>
      </c>
      <c r="M23" s="114"/>
    </row>
    <row r="24" spans="1:20" ht="33" customHeight="1" x14ac:dyDescent="0.2">
      <c r="A24" s="53">
        <v>22</v>
      </c>
      <c r="B24" s="54" t="s">
        <v>306</v>
      </c>
      <c r="C24" s="55" t="s" ph="1">
        <v>945</v>
      </c>
      <c r="D24" s="56" ph="1"/>
      <c r="E24" s="57" t="s">
        <v>634</v>
      </c>
      <c r="F24" s="58"/>
      <c r="G24" s="59">
        <v>575</v>
      </c>
      <c r="H24" s="60"/>
      <c r="I24" s="122" t="s">
        <v>2949</v>
      </c>
      <c r="J24" s="64"/>
      <c r="K24" s="53"/>
      <c r="L24" s="61"/>
      <c r="M24" s="114"/>
    </row>
    <row r="25" spans="1:20" ht="33" customHeight="1" x14ac:dyDescent="0.2">
      <c r="A25" s="53">
        <v>23</v>
      </c>
      <c r="B25" s="54" t="s">
        <v>306</v>
      </c>
      <c r="C25" s="55" t="s" ph="1">
        <v>946</v>
      </c>
      <c r="D25" s="56" ph="1"/>
      <c r="E25" s="57" t="s">
        <v>635</v>
      </c>
      <c r="F25" s="58"/>
      <c r="G25" s="59">
        <v>2962</v>
      </c>
      <c r="H25" s="60"/>
      <c r="I25" s="122" t="s">
        <v>2866</v>
      </c>
      <c r="J25" s="64"/>
      <c r="K25" s="53" t="s">
        <v>644</v>
      </c>
      <c r="L25" s="61">
        <v>0.3</v>
      </c>
      <c r="M25" s="115"/>
    </row>
    <row r="26" spans="1:20" ht="33" customHeight="1" x14ac:dyDescent="0.2">
      <c r="A26" s="53">
        <v>24</v>
      </c>
      <c r="B26" s="54" t="s">
        <v>306</v>
      </c>
      <c r="C26" s="55" t="s" ph="1">
        <v>947</v>
      </c>
      <c r="D26" s="56" ph="1"/>
      <c r="E26" s="57" t="s">
        <v>636</v>
      </c>
      <c r="F26" s="58"/>
      <c r="G26" s="59">
        <v>9031</v>
      </c>
      <c r="H26" s="60"/>
      <c r="I26" s="122" t="s">
        <v>2950</v>
      </c>
      <c r="J26" s="64"/>
      <c r="K26" s="53" t="s">
        <v>645</v>
      </c>
      <c r="L26" s="61">
        <v>0.9</v>
      </c>
      <c r="M26" s="114"/>
    </row>
    <row r="27" spans="1:20" ht="33" customHeight="1" x14ac:dyDescent="0.2">
      <c r="A27" s="53">
        <v>25</v>
      </c>
      <c r="B27" s="54" t="s">
        <v>306</v>
      </c>
      <c r="C27" s="65" t="s" ph="1">
        <v>948</v>
      </c>
      <c r="D27" s="56" ph="1"/>
      <c r="E27" s="57" t="s">
        <v>637</v>
      </c>
      <c r="F27" s="58"/>
      <c r="G27" s="59">
        <v>1300</v>
      </c>
      <c r="H27" s="60"/>
      <c r="I27" s="122" t="s">
        <v>2950</v>
      </c>
      <c r="J27" s="64"/>
      <c r="K27" s="53" t="s">
        <v>646</v>
      </c>
      <c r="L27" s="61">
        <v>0.13</v>
      </c>
      <c r="M27" s="114"/>
    </row>
    <row r="28" spans="1:20" ht="33" customHeight="1" x14ac:dyDescent="0.2">
      <c r="A28" s="53">
        <v>26</v>
      </c>
      <c r="B28" s="54" t="s">
        <v>306</v>
      </c>
      <c r="C28" s="55" t="s" ph="1">
        <v>949</v>
      </c>
      <c r="D28" s="56" ph="1"/>
      <c r="E28" s="57" t="s">
        <v>638</v>
      </c>
      <c r="F28" s="58"/>
      <c r="G28" s="59">
        <v>385</v>
      </c>
      <c r="H28" s="60"/>
      <c r="I28" s="122" t="s">
        <v>2937</v>
      </c>
      <c r="J28" s="64"/>
      <c r="K28" s="53"/>
      <c r="L28" s="66"/>
      <c r="M28" s="114"/>
    </row>
    <row r="29" spans="1:20" ht="33" customHeight="1" x14ac:dyDescent="0.2">
      <c r="A29" s="53">
        <v>27</v>
      </c>
      <c r="B29" s="54" t="s">
        <v>306</v>
      </c>
      <c r="C29" s="65" t="s" ph="1">
        <v>950</v>
      </c>
      <c r="D29" s="56" ph="1"/>
      <c r="E29" s="57" t="s">
        <v>639</v>
      </c>
      <c r="F29" s="58"/>
      <c r="G29" s="59">
        <v>600</v>
      </c>
      <c r="H29" s="60"/>
      <c r="I29" s="122" t="s">
        <v>2951</v>
      </c>
      <c r="J29" s="64"/>
      <c r="K29" s="62" t="s">
        <v>3104</v>
      </c>
      <c r="L29" s="61">
        <v>0.06</v>
      </c>
      <c r="M29" s="114"/>
    </row>
    <row r="30" spans="1:20" ht="33" customHeight="1" x14ac:dyDescent="0.2">
      <c r="A30" s="53">
        <v>28</v>
      </c>
      <c r="B30" s="54" t="s">
        <v>306</v>
      </c>
      <c r="C30" s="65" t="s" ph="1">
        <v>951</v>
      </c>
      <c r="D30" s="56" ph="1"/>
      <c r="E30" s="57" t="s">
        <v>640</v>
      </c>
      <c r="F30" s="58"/>
      <c r="G30" s="59">
        <v>1251</v>
      </c>
      <c r="H30" s="60"/>
      <c r="I30" s="122" t="s">
        <v>2873</v>
      </c>
      <c r="J30" s="64"/>
      <c r="K30" s="53" t="s">
        <v>647</v>
      </c>
      <c r="L30" s="61">
        <v>0.12</v>
      </c>
      <c r="M30" s="114"/>
    </row>
    <row r="31" spans="1:20" ht="33" customHeight="1" x14ac:dyDescent="0.2">
      <c r="A31" s="53">
        <v>29</v>
      </c>
      <c r="B31" s="54" t="s">
        <v>306</v>
      </c>
      <c r="C31" s="55" t="s" ph="1">
        <v>952</v>
      </c>
      <c r="D31" s="56" ph="1"/>
      <c r="E31" s="57" t="s">
        <v>633</v>
      </c>
      <c r="F31" s="58"/>
      <c r="G31" s="59">
        <v>6403</v>
      </c>
      <c r="H31" s="60"/>
      <c r="I31" s="122" t="s">
        <v>2952</v>
      </c>
      <c r="J31" s="64"/>
      <c r="K31" s="62" t="s">
        <v>2987</v>
      </c>
      <c r="L31" s="61">
        <v>0.64</v>
      </c>
      <c r="M31" s="114"/>
    </row>
    <row r="32" spans="1:20" ht="33" customHeight="1" x14ac:dyDescent="0.2">
      <c r="A32" s="53">
        <v>30</v>
      </c>
      <c r="B32" s="54" t="s">
        <v>306</v>
      </c>
      <c r="C32" s="55" t="s" ph="1">
        <v>953</v>
      </c>
      <c r="D32" s="56" ph="1"/>
      <c r="E32" s="57" t="s">
        <v>639</v>
      </c>
      <c r="F32" s="58"/>
      <c r="G32" s="59">
        <v>1998</v>
      </c>
      <c r="H32" s="60"/>
      <c r="I32" s="128" t="s">
        <v>2953</v>
      </c>
      <c r="J32" s="64"/>
      <c r="K32" s="62"/>
      <c r="L32" s="66"/>
      <c r="M32" s="114"/>
    </row>
    <row r="33" spans="1:13" ht="33" customHeight="1" x14ac:dyDescent="0.2">
      <c r="A33" s="53">
        <v>31</v>
      </c>
      <c r="B33" s="54" t="s">
        <v>306</v>
      </c>
      <c r="C33" s="55" t="s" ph="1">
        <v>954</v>
      </c>
      <c r="D33" s="56" ph="1"/>
      <c r="E33" s="57" t="s">
        <v>638</v>
      </c>
      <c r="F33" s="58"/>
      <c r="G33" s="59">
        <v>1818</v>
      </c>
      <c r="H33" s="60"/>
      <c r="I33" s="122" t="s">
        <v>2954</v>
      </c>
      <c r="J33" s="64"/>
      <c r="K33" s="62" t="s">
        <v>2988</v>
      </c>
      <c r="L33" s="61">
        <v>0.18</v>
      </c>
      <c r="M33" s="114"/>
    </row>
    <row r="34" spans="1:13" ht="33" customHeight="1" x14ac:dyDescent="0.2">
      <c r="A34" s="428" t="s">
        <v>227</v>
      </c>
      <c r="B34" s="429"/>
      <c r="C34" s="157">
        <f ca="1">IF(COUNTIF(M:M,"*~**")&gt;=1, "("&amp;COUNTIF(M:M,"*~**")&amp;")"&amp;CHAR(10)&amp;COUNT(A:A)-COUNTIF(M:M,"*~**"), COUNT(A:A))</f>
        <v>31</v>
      </c>
      <c r="D34" s="82"/>
      <c r="E34" s="82" t="s">
        <v>2213</v>
      </c>
      <c r="F34" s="91"/>
      <c r="G34" s="76">
        <f>SUM(G2:G33)</f>
        <v>266694</v>
      </c>
      <c r="H34" s="77"/>
      <c r="I34" s="82"/>
      <c r="J34" s="82"/>
      <c r="K34" s="82"/>
      <c r="L34" s="82"/>
      <c r="M34" s="225"/>
    </row>
    <row r="35" spans="1:13" ht="33" customHeight="1" x14ac:dyDescent="0.2">
      <c r="H35" s="121"/>
    </row>
    <row r="36" spans="1:13" ht="33" customHeight="1" x14ac:dyDescent="0.2">
      <c r="H36" s="121"/>
    </row>
    <row r="37" spans="1:13" ht="33" customHeight="1" x14ac:dyDescent="0.2">
      <c r="H37" s="121"/>
    </row>
    <row r="38" spans="1:13" ht="33" customHeight="1" x14ac:dyDescent="0.2">
      <c r="C38" s="93" ph="1"/>
      <c r="D38" s="93" ph="1"/>
    </row>
    <row r="39" spans="1:13" ht="33" customHeight="1" x14ac:dyDescent="0.2">
      <c r="C39" s="93" ph="1"/>
      <c r="D39" s="93" ph="1"/>
    </row>
    <row r="40" spans="1:13" ht="33" customHeight="1" x14ac:dyDescent="0.2">
      <c r="C40" s="93" ph="1"/>
      <c r="D40" s="93" ph="1"/>
    </row>
    <row r="41" spans="1:13" ht="33" customHeight="1" x14ac:dyDescent="0.2">
      <c r="C41" s="93" ph="1"/>
      <c r="D41" s="93" ph="1"/>
    </row>
    <row r="42" spans="1:13" ht="33" customHeight="1" x14ac:dyDescent="0.2">
      <c r="C42" s="93" ph="1"/>
      <c r="D42" s="93" ph="1"/>
    </row>
    <row r="43" spans="1:13" ht="33" customHeight="1" x14ac:dyDescent="0.2">
      <c r="C43" s="93" ph="1"/>
      <c r="D43" s="93" ph="1"/>
    </row>
    <row r="44" spans="1:13" ht="22.5" x14ac:dyDescent="0.2">
      <c r="C44" s="93" ph="1"/>
      <c r="D44" s="93" ph="1"/>
    </row>
    <row r="45" spans="1:13" ht="22.5" x14ac:dyDescent="0.2">
      <c r="C45" s="93" ph="1"/>
      <c r="D45" s="93" ph="1"/>
    </row>
    <row r="46" spans="1:13" ht="22.5" x14ac:dyDescent="0.2">
      <c r="C46" s="93" ph="1"/>
      <c r="D46" s="93" ph="1"/>
    </row>
    <row r="47" spans="1:13" ht="22.5" x14ac:dyDescent="0.2">
      <c r="C47" s="93" ph="1"/>
      <c r="D47" s="93" ph="1"/>
    </row>
    <row r="48" spans="1:13" ht="22.5" x14ac:dyDescent="0.2">
      <c r="C48" s="93" ph="1"/>
      <c r="D48" s="93" ph="1"/>
    </row>
  </sheetData>
  <mergeCells count="2">
    <mergeCell ref="A1:M1"/>
    <mergeCell ref="A34:B34"/>
  </mergeCells>
  <phoneticPr fontId="2"/>
  <pageMargins left="0.70866141732283472" right="0.70866141732283472" top="0.94488188976377963" bottom="0.94488188976377963" header="0" footer="0.31496062992125984"/>
  <pageSetup paperSize="9" scale="96" orientation="portrait" r:id="rId1"/>
  <headerFooter>
    <oddFooter>&amp;C&amp;"ＭＳ 明朝,標準"-&amp;P--</oddFooter>
    <firstHeader>&amp;L&amp;"メイリオ,レギュラー"&amp;18Ⅳ 開設公園&amp;16
&amp;A</firstHeader>
    <firstFooter>&amp;C-&amp;P--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47"/>
  <sheetViews>
    <sheetView view="pageBreakPreview" zoomScale="130" zoomScaleNormal="115" zoomScaleSheetLayoutView="130" workbookViewId="0">
      <selection activeCell="I19" sqref="I19"/>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08203125"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30" customHeight="1" x14ac:dyDescent="0.2">
      <c r="A1" s="430" t="str">
        <f ca="1">RIGHT(CELL("filename",A1),LEN(CELL("filename",A1))-FIND("]",CELL("filename",A1)))</f>
        <v>8.大正区</v>
      </c>
      <c r="B1" s="430"/>
      <c r="C1" s="430"/>
      <c r="D1" s="430"/>
      <c r="E1" s="430"/>
      <c r="F1" s="430"/>
      <c r="G1" s="430"/>
      <c r="H1" s="430"/>
      <c r="I1" s="430"/>
      <c r="J1" s="430"/>
      <c r="K1" s="430"/>
      <c r="L1" s="430"/>
      <c r="M1" s="430"/>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O2" s="2" t="s">
        <v>146</v>
      </c>
      <c r="P2" s="3" t="s">
        <v>146</v>
      </c>
      <c r="Q2" s="4" t="s">
        <v>284</v>
      </c>
      <c r="R2" s="2" t="s">
        <v>3054</v>
      </c>
      <c r="S2" s="3" t="s">
        <v>3500</v>
      </c>
      <c r="T2" s="3" t="s">
        <v>3505</v>
      </c>
    </row>
    <row r="3" spans="1:20" ht="33" customHeight="1" x14ac:dyDescent="0.2">
      <c r="A3" s="40">
        <v>1</v>
      </c>
      <c r="B3" s="41" t="s">
        <v>306</v>
      </c>
      <c r="C3" s="31" t="s" ph="1">
        <v>955</v>
      </c>
      <c r="D3" s="42" ph="1"/>
      <c r="E3" s="43" t="s">
        <v>650</v>
      </c>
      <c r="F3" s="44"/>
      <c r="G3" s="45">
        <v>1528</v>
      </c>
      <c r="H3" s="46"/>
      <c r="I3" s="123" t="s">
        <v>2894</v>
      </c>
      <c r="J3" s="124"/>
      <c r="K3" s="40" t="s">
        <v>651</v>
      </c>
      <c r="L3" s="51">
        <v>0.15</v>
      </c>
      <c r="M3" s="112"/>
      <c r="O3" s="5" t="s">
        <v>3055</v>
      </c>
      <c r="P3" s="6" t="s">
        <v>285</v>
      </c>
      <c r="Q3" s="7">
        <f>COUNTIF(B:B,"街")</f>
        <v>17</v>
      </c>
      <c r="R3" s="7">
        <f>SUMIF(B:B,"街",G:G)</f>
        <v>59838</v>
      </c>
      <c r="S3" s="7">
        <f>COUNTIFS(B:B,"街",M:M,"*~**")</f>
        <v>0</v>
      </c>
      <c r="T3" s="7">
        <f>Q3-S3</f>
        <v>17</v>
      </c>
    </row>
    <row r="4" spans="1:20" ht="33" customHeight="1" x14ac:dyDescent="0.2">
      <c r="A4" s="40">
        <v>2</v>
      </c>
      <c r="B4" s="41" t="s">
        <v>388</v>
      </c>
      <c r="C4" s="31" t="s" ph="1">
        <v>956</v>
      </c>
      <c r="D4" s="49" ph="1"/>
      <c r="E4" s="43" t="s">
        <v>652</v>
      </c>
      <c r="F4" s="44"/>
      <c r="G4" s="45">
        <v>45299</v>
      </c>
      <c r="H4" s="46"/>
      <c r="I4" s="123" t="s">
        <v>2955</v>
      </c>
      <c r="J4" s="125"/>
      <c r="K4" s="40" t="s">
        <v>653</v>
      </c>
      <c r="L4" s="48">
        <v>4.5999999999999996</v>
      </c>
      <c r="M4" s="113"/>
      <c r="O4" s="5" t="s">
        <v>3055</v>
      </c>
      <c r="P4" s="6" t="s">
        <v>286</v>
      </c>
      <c r="Q4" s="7">
        <f>COUNTIF(B:B,"近")</f>
        <v>3</v>
      </c>
      <c r="R4" s="7">
        <f>SUMIF(B:B,"近",G:G)</f>
        <v>42483</v>
      </c>
      <c r="S4" s="7">
        <f>COUNTIFS(B:B,"近",M:M,"*~**")</f>
        <v>0</v>
      </c>
      <c r="T4" s="7">
        <f t="shared" ref="T4:T5" si="0">Q4-S4</f>
        <v>3</v>
      </c>
    </row>
    <row r="5" spans="1:20" ht="33" customHeight="1" x14ac:dyDescent="0.2">
      <c r="A5" s="40">
        <v>3</v>
      </c>
      <c r="B5" s="41" t="s">
        <v>306</v>
      </c>
      <c r="C5" s="31" t="s" ph="1">
        <v>957</v>
      </c>
      <c r="D5" s="49" ph="1"/>
      <c r="E5" s="43" t="s">
        <v>654</v>
      </c>
      <c r="F5" s="44"/>
      <c r="G5" s="45">
        <v>7710</v>
      </c>
      <c r="H5" s="46"/>
      <c r="I5" s="123" t="s">
        <v>2922</v>
      </c>
      <c r="J5" s="125"/>
      <c r="K5" s="33" t="s">
        <v>3061</v>
      </c>
      <c r="L5" s="51">
        <v>0.8</v>
      </c>
      <c r="M5" s="113"/>
      <c r="O5" s="5" t="s">
        <v>3055</v>
      </c>
      <c r="P5" s="6" t="s">
        <v>287</v>
      </c>
      <c r="Q5" s="7">
        <f>COUNTIF(B:B,"地")</f>
        <v>2</v>
      </c>
      <c r="R5" s="7">
        <f>SUMIF(B:B,"地",G:G)</f>
        <v>80689</v>
      </c>
      <c r="S5" s="7">
        <f>COUNTIFS(B:B,"地",M:M,"*~**")</f>
        <v>0</v>
      </c>
      <c r="T5" s="7">
        <f t="shared" si="0"/>
        <v>2</v>
      </c>
    </row>
    <row r="6" spans="1:20" ht="33" customHeight="1" x14ac:dyDescent="0.2">
      <c r="A6" s="40">
        <v>4</v>
      </c>
      <c r="B6" s="41" t="s">
        <v>306</v>
      </c>
      <c r="C6" s="31" t="s" ph="1">
        <v>958</v>
      </c>
      <c r="D6" s="49" ph="1"/>
      <c r="E6" s="43" t="s">
        <v>655</v>
      </c>
      <c r="F6" s="44"/>
      <c r="G6" s="45">
        <v>2384</v>
      </c>
      <c r="H6" s="46"/>
      <c r="I6" s="123" t="s">
        <v>2901</v>
      </c>
      <c r="J6" s="126"/>
      <c r="K6" s="40" t="s">
        <v>656</v>
      </c>
      <c r="L6" s="51">
        <v>0.23</v>
      </c>
      <c r="M6" s="113"/>
      <c r="O6" s="1" t="s">
        <v>290</v>
      </c>
      <c r="P6" s="8" t="s">
        <v>3056</v>
      </c>
      <c r="Q6" s="9">
        <f>SUM(Q3:Q5)</f>
        <v>22</v>
      </c>
      <c r="R6" s="9">
        <f>SUM(R3:R5)</f>
        <v>183010</v>
      </c>
      <c r="S6" s="9">
        <f>SUM(S3:S5)</f>
        <v>0</v>
      </c>
      <c r="T6" s="9">
        <f>SUM(T3:T5)</f>
        <v>22</v>
      </c>
    </row>
    <row r="7" spans="1:20" ht="33" customHeight="1" x14ac:dyDescent="0.2">
      <c r="A7" s="40">
        <v>5</v>
      </c>
      <c r="B7" s="41" t="s">
        <v>305</v>
      </c>
      <c r="C7" s="31" t="s" ph="1">
        <v>959</v>
      </c>
      <c r="D7" s="49" ph="1"/>
      <c r="E7" s="43" t="s">
        <v>657</v>
      </c>
      <c r="F7" s="44"/>
      <c r="G7" s="45">
        <v>14549</v>
      </c>
      <c r="H7" s="46"/>
      <c r="I7" s="123" t="s">
        <v>2861</v>
      </c>
      <c r="J7" s="126"/>
      <c r="K7" s="40" t="s">
        <v>658</v>
      </c>
      <c r="L7" s="48">
        <v>1.5</v>
      </c>
      <c r="M7" s="112"/>
      <c r="O7" s="13" t="s">
        <v>3057</v>
      </c>
      <c r="P7" s="14" t="s">
        <v>288</v>
      </c>
      <c r="Q7" s="15">
        <f>COUNTIF(B:B,"総")</f>
        <v>1</v>
      </c>
      <c r="R7" s="15">
        <f>SUMIF(B:B,"総",G:G)</f>
        <v>111970</v>
      </c>
      <c r="S7" s="15">
        <f>COUNTIFS(B:B,"総",M:M,"*~**")</f>
        <v>0</v>
      </c>
      <c r="T7" s="15">
        <f>Q7-S7</f>
        <v>1</v>
      </c>
    </row>
    <row r="8" spans="1:20" ht="33" customHeight="1" x14ac:dyDescent="0.2">
      <c r="A8" s="40">
        <v>6</v>
      </c>
      <c r="B8" s="41" t="s">
        <v>306</v>
      </c>
      <c r="C8" s="31" t="s" ph="1">
        <v>3546</v>
      </c>
      <c r="D8" s="49" ph="1"/>
      <c r="E8" s="43" t="s">
        <v>683</v>
      </c>
      <c r="F8" s="44"/>
      <c r="G8" s="45">
        <v>3500</v>
      </c>
      <c r="H8" s="46"/>
      <c r="I8" s="123" t="s">
        <v>2956</v>
      </c>
      <c r="J8" s="126"/>
      <c r="K8" s="33" t="s">
        <v>2989</v>
      </c>
      <c r="L8" s="51">
        <v>0.35</v>
      </c>
      <c r="M8" s="112" t="s">
        <v>684</v>
      </c>
      <c r="O8" s="13" t="s">
        <v>3057</v>
      </c>
      <c r="P8" s="14" t="s">
        <v>289</v>
      </c>
      <c r="Q8" s="15">
        <f>COUNTIF(B:B,"運")</f>
        <v>0</v>
      </c>
      <c r="R8" s="15">
        <f>SUMIF(B:B,"運",G:G)</f>
        <v>0</v>
      </c>
      <c r="S8" s="15">
        <f>COUNTIFS(B:B,"運",M:M,"*~**")</f>
        <v>0</v>
      </c>
      <c r="T8" s="15">
        <f>Q8-S8</f>
        <v>0</v>
      </c>
    </row>
    <row r="9" spans="1:20" ht="33" customHeight="1" x14ac:dyDescent="0.2">
      <c r="A9" s="40">
        <v>7</v>
      </c>
      <c r="B9" s="41" t="s">
        <v>306</v>
      </c>
      <c r="C9" s="31" t="s" ph="1">
        <v>960</v>
      </c>
      <c r="D9" s="49" ph="1"/>
      <c r="E9" s="43" t="s">
        <v>659</v>
      </c>
      <c r="F9" s="44"/>
      <c r="G9" s="45">
        <v>3475</v>
      </c>
      <c r="H9" s="46"/>
      <c r="I9" s="123" t="s">
        <v>2942</v>
      </c>
      <c r="J9" s="126"/>
      <c r="K9" s="40" t="s">
        <v>660</v>
      </c>
      <c r="L9" s="51">
        <v>0.34</v>
      </c>
      <c r="M9" s="113"/>
      <c r="O9" s="22" t="s">
        <v>290</v>
      </c>
      <c r="P9" s="23" t="s">
        <v>3058</v>
      </c>
      <c r="Q9" s="24">
        <f>SUM(Q7:Q8)</f>
        <v>1</v>
      </c>
      <c r="R9" s="24">
        <f>SUM(R7:R8)</f>
        <v>111970</v>
      </c>
      <c r="S9" s="24">
        <f>SUM(S7:S8)</f>
        <v>0</v>
      </c>
      <c r="T9" s="24">
        <f>SUM(T7:T8)</f>
        <v>1</v>
      </c>
    </row>
    <row r="10" spans="1:20" ht="33" customHeight="1" x14ac:dyDescent="0.2">
      <c r="A10" s="40">
        <v>8</v>
      </c>
      <c r="B10" s="41" t="s">
        <v>305</v>
      </c>
      <c r="C10" s="31" t="s" ph="1">
        <v>961</v>
      </c>
      <c r="D10" s="49" ph="1"/>
      <c r="E10" s="43" t="s">
        <v>661</v>
      </c>
      <c r="F10" s="44"/>
      <c r="G10" s="45">
        <v>17849</v>
      </c>
      <c r="H10" s="46"/>
      <c r="I10" s="127" t="s">
        <v>2957</v>
      </c>
      <c r="J10" s="126"/>
      <c r="K10" s="40" t="s">
        <v>662</v>
      </c>
      <c r="L10" s="48">
        <v>1.8</v>
      </c>
      <c r="M10" s="113"/>
      <c r="O10" s="19" t="s">
        <v>290</v>
      </c>
      <c r="P10" s="20" t="s">
        <v>3059</v>
      </c>
      <c r="Q10" s="21">
        <f>Q6+Q9</f>
        <v>23</v>
      </c>
      <c r="R10" s="21">
        <f>R6+R9</f>
        <v>294980</v>
      </c>
      <c r="S10" s="21">
        <f>S6+S9</f>
        <v>0</v>
      </c>
      <c r="T10" s="21">
        <f>T6+T9</f>
        <v>23</v>
      </c>
    </row>
    <row r="11" spans="1:20" ht="33" customHeight="1" x14ac:dyDescent="0.2">
      <c r="A11" s="40">
        <v>9</v>
      </c>
      <c r="B11" s="41" t="s">
        <v>306</v>
      </c>
      <c r="C11" s="31" t="s" ph="1">
        <v>962</v>
      </c>
      <c r="D11" s="49" ph="1"/>
      <c r="E11" s="43" t="s">
        <v>663</v>
      </c>
      <c r="F11" s="47"/>
      <c r="G11" s="45">
        <v>5454</v>
      </c>
      <c r="H11" s="46"/>
      <c r="I11" s="127" t="s">
        <v>2862</v>
      </c>
      <c r="J11" s="126"/>
      <c r="K11" s="33" t="s">
        <v>664</v>
      </c>
      <c r="L11" s="51">
        <v>0.55000000000000004</v>
      </c>
      <c r="M11" s="112"/>
      <c r="O11" s="10" t="s">
        <v>291</v>
      </c>
      <c r="P11" s="11" t="s">
        <v>292</v>
      </c>
      <c r="Q11" s="12">
        <f>COUNTIF(B:B,"風")</f>
        <v>0</v>
      </c>
      <c r="R11" s="12">
        <f>SUMIF(B:B,"風",G:G)</f>
        <v>0</v>
      </c>
      <c r="S11" s="12">
        <f>COUNTIFS(B:B,"風",M:M,"*~**")</f>
        <v>0</v>
      </c>
      <c r="T11" s="12">
        <f>Q11-S11</f>
        <v>0</v>
      </c>
    </row>
    <row r="12" spans="1:20" ht="33" customHeight="1" x14ac:dyDescent="0.2">
      <c r="A12" s="40">
        <v>10</v>
      </c>
      <c r="B12" s="41" t="s">
        <v>306</v>
      </c>
      <c r="C12" s="31" t="s" ph="1">
        <v>963</v>
      </c>
      <c r="D12" s="49" ph="1"/>
      <c r="E12" s="43" t="s">
        <v>665</v>
      </c>
      <c r="F12" s="44"/>
      <c r="G12" s="45">
        <v>8275</v>
      </c>
      <c r="H12" s="46"/>
      <c r="I12" s="127" t="s">
        <v>2958</v>
      </c>
      <c r="J12" s="126"/>
      <c r="K12" s="40" t="s">
        <v>666</v>
      </c>
      <c r="L12" s="51">
        <v>0.83</v>
      </c>
      <c r="M12" s="113"/>
      <c r="O12" s="10" t="s">
        <v>291</v>
      </c>
      <c r="P12" s="11" t="s">
        <v>293</v>
      </c>
      <c r="Q12" s="12">
        <f>COUNTIF(B:B,"動")</f>
        <v>0</v>
      </c>
      <c r="R12" s="12">
        <f>SUMIF(B:B,"動",G:G)</f>
        <v>0</v>
      </c>
      <c r="S12" s="12">
        <f>COUNTIFS(B:B,"動",M:M,"*~**")</f>
        <v>0</v>
      </c>
      <c r="T12" s="12">
        <f t="shared" ref="T12" si="1">Q12-S12</f>
        <v>0</v>
      </c>
    </row>
    <row r="13" spans="1:20" ht="33" customHeight="1" x14ac:dyDescent="0.2">
      <c r="A13" s="40">
        <v>11</v>
      </c>
      <c r="B13" s="41" t="s">
        <v>306</v>
      </c>
      <c r="C13" s="31" t="s" ph="1">
        <v>964</v>
      </c>
      <c r="D13" s="49" ph="1"/>
      <c r="E13" s="43" t="s">
        <v>667</v>
      </c>
      <c r="F13" s="44"/>
      <c r="G13" s="45">
        <v>2114</v>
      </c>
      <c r="H13" s="46"/>
      <c r="I13" s="127" t="s">
        <v>2959</v>
      </c>
      <c r="J13" s="126"/>
      <c r="K13" s="40" t="s">
        <v>668</v>
      </c>
      <c r="L13" s="51">
        <v>0.21</v>
      </c>
      <c r="M13" s="113"/>
      <c r="O13" s="10" t="s">
        <v>291</v>
      </c>
      <c r="P13" s="11" t="s">
        <v>294</v>
      </c>
      <c r="Q13" s="12">
        <f>COUNTIF(B:B,"歴")</f>
        <v>0</v>
      </c>
      <c r="R13" s="12">
        <f>SUMIF(B:B,"歴",G:G)</f>
        <v>0</v>
      </c>
      <c r="S13" s="12">
        <f>COUNTIFS(B:B,"歴",M:M,"*~**")</f>
        <v>0</v>
      </c>
      <c r="T13" s="12">
        <f>Q13-S13</f>
        <v>0</v>
      </c>
    </row>
    <row r="14" spans="1:20" ht="33" customHeight="1" x14ac:dyDescent="0.2">
      <c r="A14" s="40">
        <v>12</v>
      </c>
      <c r="B14" s="41" t="s">
        <v>306</v>
      </c>
      <c r="C14" s="31" t="s" ph="1">
        <v>965</v>
      </c>
      <c r="D14" s="49" ph="1"/>
      <c r="E14" s="43" t="s">
        <v>669</v>
      </c>
      <c r="F14" s="44"/>
      <c r="G14" s="45">
        <v>823</v>
      </c>
      <c r="H14" s="46"/>
      <c r="I14" s="127" t="s">
        <v>2909</v>
      </c>
      <c r="J14" s="126"/>
      <c r="K14" s="40" t="s">
        <v>670</v>
      </c>
      <c r="L14" s="51">
        <v>0.09</v>
      </c>
      <c r="M14" s="113"/>
      <c r="O14" s="16" t="s">
        <v>290</v>
      </c>
      <c r="P14" s="17" t="s">
        <v>3060</v>
      </c>
      <c r="Q14" s="18">
        <f>SUM(Q11:Q13)</f>
        <v>0</v>
      </c>
      <c r="R14" s="18">
        <f>SUM(R11:R13)</f>
        <v>0</v>
      </c>
      <c r="S14" s="18">
        <f>SUM(S11:S13)</f>
        <v>0</v>
      </c>
      <c r="T14" s="18">
        <f>SUM(T11:T13)</f>
        <v>0</v>
      </c>
    </row>
    <row r="15" spans="1:20" ht="33" customHeight="1" x14ac:dyDescent="0.2">
      <c r="A15" s="40">
        <v>13</v>
      </c>
      <c r="B15" s="41" t="s">
        <v>388</v>
      </c>
      <c r="C15" s="31" t="s" ph="1">
        <v>966</v>
      </c>
      <c r="D15" s="49" ph="1"/>
      <c r="E15" s="43" t="s">
        <v>671</v>
      </c>
      <c r="F15" s="44"/>
      <c r="G15" s="45">
        <v>35390</v>
      </c>
      <c r="H15" s="46"/>
      <c r="I15" s="127" t="s">
        <v>2863</v>
      </c>
      <c r="J15" s="126"/>
      <c r="K15" s="33" t="s">
        <v>3062</v>
      </c>
      <c r="L15" s="48">
        <v>3.7</v>
      </c>
      <c r="M15" s="113"/>
      <c r="O15" s="25" t="s">
        <v>295</v>
      </c>
      <c r="P15" s="26" t="s">
        <v>296</v>
      </c>
      <c r="Q15" s="27">
        <f>COUNTIF(B:B,"広")</f>
        <v>0</v>
      </c>
      <c r="R15" s="27">
        <f>SUMIF(B:B,"広",G:G)</f>
        <v>0</v>
      </c>
      <c r="S15" s="27">
        <f>COUNTIFS(B:B,"広",M:M,"*~**")</f>
        <v>0</v>
      </c>
      <c r="T15" s="27">
        <f>Q15-S15</f>
        <v>0</v>
      </c>
    </row>
    <row r="16" spans="1:20" ht="33" customHeight="1" x14ac:dyDescent="0.2">
      <c r="A16" s="40">
        <v>14</v>
      </c>
      <c r="B16" s="41" t="s">
        <v>306</v>
      </c>
      <c r="C16" s="31" t="s" ph="1">
        <v>967</v>
      </c>
      <c r="D16" s="49" ph="1"/>
      <c r="E16" s="43" t="s">
        <v>672</v>
      </c>
      <c r="F16" s="44"/>
      <c r="G16" s="45">
        <v>6001</v>
      </c>
      <c r="H16" s="46"/>
      <c r="I16" s="127" t="s">
        <v>2910</v>
      </c>
      <c r="J16" s="126"/>
      <c r="K16" s="40" t="s">
        <v>673</v>
      </c>
      <c r="L16" s="51">
        <v>0.6</v>
      </c>
      <c r="M16" s="113"/>
      <c r="O16" s="25" t="s">
        <v>297</v>
      </c>
      <c r="P16" s="25" t="s">
        <v>290</v>
      </c>
      <c r="Q16" s="27">
        <f>COUNTIF(B:B,"緑道")</f>
        <v>0</v>
      </c>
      <c r="R16" s="27">
        <f>SUMIF(B:B,"緑道",G:G)</f>
        <v>0</v>
      </c>
      <c r="S16" s="27">
        <f>COUNTIFS(B:B,"緑道",M:M,"*~**")</f>
        <v>0</v>
      </c>
      <c r="T16" s="27">
        <f t="shared" ref="T16:T17" si="2">Q16-S16</f>
        <v>0</v>
      </c>
    </row>
    <row r="17" spans="1:20" ht="33" customHeight="1" x14ac:dyDescent="0.2">
      <c r="A17" s="40">
        <v>15</v>
      </c>
      <c r="B17" s="41" t="s">
        <v>306</v>
      </c>
      <c r="C17" s="31" t="s" ph="1">
        <v>968</v>
      </c>
      <c r="D17" s="49" ph="1"/>
      <c r="E17" s="43" t="s">
        <v>674</v>
      </c>
      <c r="F17" s="44"/>
      <c r="G17" s="45">
        <v>2116</v>
      </c>
      <c r="H17" s="46"/>
      <c r="I17" s="127" t="s">
        <v>2960</v>
      </c>
      <c r="J17" s="126"/>
      <c r="K17" s="33" t="s">
        <v>3063</v>
      </c>
      <c r="L17" s="51">
        <v>0.21</v>
      </c>
      <c r="M17" s="113"/>
      <c r="O17" s="25" t="s">
        <v>106</v>
      </c>
      <c r="P17" s="25" t="s">
        <v>290</v>
      </c>
      <c r="Q17" s="27">
        <f>COUNTIF(B:B,"都緑")</f>
        <v>0</v>
      </c>
      <c r="R17" s="27">
        <f>SUMIF(B:B,"都緑",G:G)</f>
        <v>0</v>
      </c>
      <c r="S17" s="27">
        <f>COUNTIFS(B:B,"都緑",M:M,"*~**")</f>
        <v>0</v>
      </c>
      <c r="T17" s="27">
        <f t="shared" si="2"/>
        <v>0</v>
      </c>
    </row>
    <row r="18" spans="1:20" ht="33" customHeight="1" x14ac:dyDescent="0.2">
      <c r="A18" s="40">
        <v>16</v>
      </c>
      <c r="B18" s="41" t="s">
        <v>306</v>
      </c>
      <c r="C18" s="31" t="s" ph="1">
        <v>969</v>
      </c>
      <c r="D18" s="49" ph="1"/>
      <c r="E18" s="43" t="s">
        <v>675</v>
      </c>
      <c r="F18" s="44"/>
      <c r="G18" s="45">
        <v>1421</v>
      </c>
      <c r="H18" s="46"/>
      <c r="I18" s="127" t="s">
        <v>2961</v>
      </c>
      <c r="J18" s="126"/>
      <c r="K18" s="33" t="s">
        <v>3064</v>
      </c>
      <c r="L18" s="51">
        <v>0.14000000000000001</v>
      </c>
      <c r="M18" s="113"/>
      <c r="O18" s="28" t="s">
        <v>290</v>
      </c>
      <c r="P18" s="29" t="s">
        <v>298</v>
      </c>
      <c r="Q18" s="30">
        <f>Q10+Q14+Q15+Q17+Q16</f>
        <v>23</v>
      </c>
      <c r="R18" s="30">
        <f>R10+R14+R15+R17+R16</f>
        <v>294980</v>
      </c>
      <c r="S18" s="30">
        <f>S10+S14+S15+S17+S16</f>
        <v>0</v>
      </c>
      <c r="T18" s="30">
        <f>T10+T14+T15+T17+T16</f>
        <v>23</v>
      </c>
    </row>
    <row r="19" spans="1:20" ht="33" customHeight="1" x14ac:dyDescent="0.2">
      <c r="A19" s="40">
        <v>17</v>
      </c>
      <c r="B19" s="41" t="s">
        <v>304</v>
      </c>
      <c r="C19" s="31" t="s" ph="1">
        <v>970</v>
      </c>
      <c r="D19" s="49" ph="1"/>
      <c r="E19" s="43" t="s">
        <v>676</v>
      </c>
      <c r="F19" s="44"/>
      <c r="G19" s="45">
        <v>111970</v>
      </c>
      <c r="H19" s="46"/>
      <c r="I19" s="127" t="s">
        <v>2950</v>
      </c>
      <c r="J19" s="126"/>
      <c r="K19" s="40" t="s">
        <v>677</v>
      </c>
      <c r="L19" s="48">
        <v>11.2</v>
      </c>
      <c r="M19" s="113"/>
    </row>
    <row r="20" spans="1:20" ht="33" customHeight="1" x14ac:dyDescent="0.2">
      <c r="A20" s="40">
        <v>18</v>
      </c>
      <c r="B20" s="41" t="s">
        <v>306</v>
      </c>
      <c r="C20" s="31" t="s" ph="1">
        <v>971</v>
      </c>
      <c r="D20" s="49" ph="1"/>
      <c r="E20" s="43" t="s">
        <v>678</v>
      </c>
      <c r="F20" s="44"/>
      <c r="G20" s="45">
        <v>3020</v>
      </c>
      <c r="H20" s="46"/>
      <c r="I20" s="127" t="s">
        <v>2962</v>
      </c>
      <c r="J20" s="126"/>
      <c r="K20" s="33" t="s">
        <v>3065</v>
      </c>
      <c r="L20" s="51">
        <v>0.3</v>
      </c>
      <c r="M20" s="113"/>
      <c r="O20" s="214"/>
      <c r="P20" s="214"/>
      <c r="Q20" s="215"/>
      <c r="R20" s="215"/>
    </row>
    <row r="21" spans="1:20" ht="33" customHeight="1" x14ac:dyDescent="0.2">
      <c r="A21" s="53">
        <v>19</v>
      </c>
      <c r="B21" s="54" t="s">
        <v>306</v>
      </c>
      <c r="C21" s="55" t="s" ph="1">
        <v>972</v>
      </c>
      <c r="D21" s="56" ph="1"/>
      <c r="E21" s="57" t="s">
        <v>679</v>
      </c>
      <c r="F21" s="58"/>
      <c r="G21" s="59">
        <v>2703</v>
      </c>
      <c r="H21" s="60"/>
      <c r="I21" s="128" t="s">
        <v>2963</v>
      </c>
      <c r="J21" s="129"/>
      <c r="K21" s="62" t="s">
        <v>3066</v>
      </c>
      <c r="L21" s="61">
        <v>0.27</v>
      </c>
      <c r="M21" s="114"/>
    </row>
    <row r="22" spans="1:20" ht="33" customHeight="1" x14ac:dyDescent="0.2">
      <c r="A22" s="53">
        <v>20</v>
      </c>
      <c r="B22" s="54" t="s">
        <v>305</v>
      </c>
      <c r="C22" s="55" t="s" ph="1">
        <v>973</v>
      </c>
      <c r="D22" s="56" ph="1"/>
      <c r="E22" s="57" t="s">
        <v>680</v>
      </c>
      <c r="F22" s="58"/>
      <c r="G22" s="59">
        <v>10085</v>
      </c>
      <c r="H22" s="60"/>
      <c r="I22" s="128" t="s">
        <v>2952</v>
      </c>
      <c r="J22" s="129"/>
      <c r="K22" s="62" t="s">
        <v>3067</v>
      </c>
      <c r="L22" s="66">
        <v>1</v>
      </c>
      <c r="M22" s="114"/>
    </row>
    <row r="23" spans="1:20" ht="33" customHeight="1" x14ac:dyDescent="0.2">
      <c r="A23" s="53">
        <v>21</v>
      </c>
      <c r="B23" s="54" t="s">
        <v>306</v>
      </c>
      <c r="C23" s="55" t="s" ph="1">
        <v>974</v>
      </c>
      <c r="D23" s="56" ph="1"/>
      <c r="E23" s="57" t="s">
        <v>681</v>
      </c>
      <c r="F23" s="58"/>
      <c r="G23" s="59">
        <v>7396</v>
      </c>
      <c r="H23" s="60"/>
      <c r="I23" s="128" t="s">
        <v>2877</v>
      </c>
      <c r="J23" s="129"/>
      <c r="K23" s="62"/>
      <c r="L23" s="61"/>
      <c r="M23" s="114"/>
    </row>
    <row r="24" spans="1:20" ht="33" customHeight="1" x14ac:dyDescent="0.2">
      <c r="A24" s="53">
        <v>22</v>
      </c>
      <c r="B24" s="54" t="s">
        <v>306</v>
      </c>
      <c r="C24" s="55" t="s" ph="1">
        <v>975</v>
      </c>
      <c r="D24" s="56" ph="1"/>
      <c r="E24" s="57" t="s">
        <v>682</v>
      </c>
      <c r="F24" s="58"/>
      <c r="G24" s="59">
        <v>1041</v>
      </c>
      <c r="H24" s="60"/>
      <c r="I24" s="122" t="s">
        <v>2964</v>
      </c>
      <c r="J24" s="130"/>
      <c r="K24" s="62" t="s">
        <v>3068</v>
      </c>
      <c r="L24" s="61">
        <v>0.1</v>
      </c>
      <c r="M24" s="114"/>
    </row>
    <row r="25" spans="1:20" ht="33" customHeight="1" x14ac:dyDescent="0.2">
      <c r="A25" s="53">
        <v>23</v>
      </c>
      <c r="B25" s="54" t="s">
        <v>306</v>
      </c>
      <c r="C25" s="55" t="s" ph="1">
        <v>976</v>
      </c>
      <c r="D25" s="56" ph="1"/>
      <c r="E25" s="57" t="s">
        <v>659</v>
      </c>
      <c r="F25" s="58"/>
      <c r="G25" s="59">
        <v>877</v>
      </c>
      <c r="H25" s="60"/>
      <c r="I25" s="122" t="s">
        <v>2965</v>
      </c>
      <c r="J25" s="130"/>
      <c r="K25" s="53"/>
      <c r="L25" s="61"/>
      <c r="M25" s="115"/>
    </row>
    <row r="26" spans="1:20" ht="33" customHeight="1" x14ac:dyDescent="0.2">
      <c r="A26" s="428" t="s">
        <v>227</v>
      </c>
      <c r="B26" s="429"/>
      <c r="C26" s="157">
        <f ca="1">IF(COUNTIF(M:M,"*~**")&gt;=1, "("&amp;COUNTIF(M:M,"*~**")&amp;")"&amp;CHAR(10)&amp;COUNT(A:A)-COUNTIF(M:M,"*~**"), COUNT(A:A))</f>
        <v>23</v>
      </c>
      <c r="D26" s="82"/>
      <c r="E26" s="82" t="s">
        <v>2213</v>
      </c>
      <c r="F26" s="91"/>
      <c r="G26" s="76">
        <f>SUM(G2:G25)</f>
        <v>294980</v>
      </c>
      <c r="H26" s="77"/>
      <c r="I26" s="82"/>
      <c r="J26" s="82"/>
      <c r="K26" s="82"/>
      <c r="L26" s="82"/>
      <c r="M26" s="225"/>
    </row>
    <row r="27" spans="1:20" ht="33" customHeight="1" x14ac:dyDescent="0.2">
      <c r="E27" s="131"/>
      <c r="H27" s="121"/>
    </row>
    <row r="28" spans="1:20" ht="33" customHeight="1" x14ac:dyDescent="0.2">
      <c r="H28" s="121"/>
    </row>
    <row r="29" spans="1:20" ht="33" customHeight="1" x14ac:dyDescent="0.2">
      <c r="H29" s="121"/>
    </row>
    <row r="30" spans="1:20" ht="33" customHeight="1" x14ac:dyDescent="0.2">
      <c r="C30" s="93" ph="1"/>
      <c r="D30" s="93" ph="1"/>
    </row>
    <row r="31" spans="1:20" ht="33" customHeight="1" x14ac:dyDescent="0.2">
      <c r="C31" s="93" ph="1"/>
      <c r="D31" s="93" ph="1"/>
    </row>
    <row r="32" spans="1:20" ht="33" customHeight="1" x14ac:dyDescent="0.2">
      <c r="C32" s="93" ph="1"/>
      <c r="D32" s="93" ph="1"/>
    </row>
    <row r="33" spans="3:4" ht="33" customHeight="1" x14ac:dyDescent="0.2">
      <c r="C33" s="93" ph="1"/>
      <c r="D33" s="93" ph="1"/>
    </row>
    <row r="34" spans="3:4" ht="33" customHeight="1" x14ac:dyDescent="0.2">
      <c r="C34" s="93" ph="1"/>
      <c r="D34" s="93" ph="1"/>
    </row>
    <row r="35" spans="3:4" ht="33" customHeight="1" x14ac:dyDescent="0.2">
      <c r="C35" s="93" ph="1"/>
      <c r="D35" s="93" ph="1"/>
    </row>
    <row r="36" spans="3:4" ht="33" customHeight="1" x14ac:dyDescent="0.2">
      <c r="C36" s="93" ph="1"/>
      <c r="D36" s="93" ph="1"/>
    </row>
    <row r="37" spans="3:4" ht="33" customHeight="1" x14ac:dyDescent="0.2">
      <c r="C37" s="93" ph="1"/>
      <c r="D37" s="93" ph="1"/>
    </row>
    <row r="38" spans="3:4" ht="33" customHeight="1" x14ac:dyDescent="0.2">
      <c r="C38" s="93" ph="1"/>
      <c r="D38" s="93" ph="1"/>
    </row>
    <row r="39" spans="3:4" ht="33" customHeight="1" x14ac:dyDescent="0.2">
      <c r="C39" s="93" ph="1"/>
      <c r="D39" s="93" ph="1"/>
    </row>
    <row r="40" spans="3:4" ht="33" customHeight="1" x14ac:dyDescent="0.2">
      <c r="C40" s="93" ph="1"/>
      <c r="D40" s="93" ph="1"/>
    </row>
    <row r="41" spans="3:4" ht="33" customHeight="1" x14ac:dyDescent="0.2">
      <c r="C41" s="93" ph="1"/>
      <c r="D41" s="93" ph="1"/>
    </row>
    <row r="42" spans="3:4" ht="33" customHeight="1" x14ac:dyDescent="0.2">
      <c r="C42" s="93" ph="1"/>
      <c r="D42" s="93" ph="1"/>
    </row>
    <row r="43" spans="3:4" ht="33" customHeight="1" x14ac:dyDescent="0.2">
      <c r="C43" s="93" ph="1"/>
      <c r="D43" s="93" ph="1"/>
    </row>
    <row r="44" spans="3:4" ht="22.5" x14ac:dyDescent="0.2">
      <c r="C44" s="93" ph="1"/>
      <c r="D44" s="93" ph="1"/>
    </row>
    <row r="45" spans="3:4" ht="22.5" x14ac:dyDescent="0.2">
      <c r="C45" s="93" ph="1"/>
      <c r="D45" s="93" ph="1"/>
    </row>
    <row r="46" spans="3:4" ht="22.5" x14ac:dyDescent="0.2">
      <c r="C46" s="93" ph="1"/>
      <c r="D46" s="93" ph="1"/>
    </row>
    <row r="47" spans="3:4" ht="22.5" x14ac:dyDescent="0.2">
      <c r="C47" s="93" ph="1"/>
      <c r="D47" s="93" ph="1"/>
    </row>
  </sheetData>
  <mergeCells count="2">
    <mergeCell ref="A1:M1"/>
    <mergeCell ref="A26:B26"/>
  </mergeCells>
  <phoneticPr fontId="2"/>
  <pageMargins left="0.70866141732283472" right="0.70866141732283472" top="0.94488188976377963" bottom="0.94488188976377963" header="0" footer="0.31496062992125984"/>
  <pageSetup paperSize="9" scale="96" orientation="portrait" r:id="rId1"/>
  <headerFooter>
    <oddFooter>&amp;C&amp;"ＭＳ 明朝,標準"-&amp;P--</oddFooter>
    <firstHeader>&amp;L&amp;"メイリオ,レギュラー"&amp;18Ⅳ 開設公園&amp;16
&amp;A</firstHeader>
    <firstFooter>&amp;C-&amp;P--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47"/>
  <sheetViews>
    <sheetView view="pageBreakPreview" zoomScale="130" zoomScaleNormal="115" zoomScaleSheetLayoutView="130" workbookViewId="0">
      <selection activeCell="M23" sqref="M23"/>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08203125"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30" customHeight="1" x14ac:dyDescent="0.2">
      <c r="A1" s="430" t="str">
        <f ca="1">RIGHT(CELL("filename",A1),LEN(CELL("filename",A1))-FIND("]",CELL("filename",A1)))</f>
        <v>9.天王寺区</v>
      </c>
      <c r="B1" s="430"/>
      <c r="C1" s="430"/>
      <c r="D1" s="430"/>
      <c r="E1" s="430"/>
      <c r="F1" s="430"/>
      <c r="G1" s="430"/>
      <c r="H1" s="430"/>
      <c r="I1" s="430"/>
      <c r="J1" s="430"/>
      <c r="K1" s="430"/>
      <c r="L1" s="430"/>
      <c r="M1" s="430"/>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O2" s="2" t="s">
        <v>146</v>
      </c>
      <c r="P2" s="3" t="s">
        <v>146</v>
      </c>
      <c r="Q2" s="4" t="s">
        <v>284</v>
      </c>
      <c r="R2" s="2" t="s">
        <v>3054</v>
      </c>
      <c r="S2" s="3" t="s">
        <v>3500</v>
      </c>
      <c r="T2" s="3" t="s">
        <v>3505</v>
      </c>
    </row>
    <row r="3" spans="1:20" ht="33" customHeight="1" x14ac:dyDescent="0.2">
      <c r="A3" s="40">
        <v>1</v>
      </c>
      <c r="B3" s="41" t="s">
        <v>685</v>
      </c>
      <c r="C3" s="31" t="s" ph="1">
        <v>3133</v>
      </c>
      <c r="D3" s="42" ph="1"/>
      <c r="E3" s="43" t="s">
        <v>686</v>
      </c>
      <c r="F3" s="44"/>
      <c r="G3" s="45">
        <v>261821</v>
      </c>
      <c r="H3" s="46"/>
      <c r="I3" s="43" t="s">
        <v>2895</v>
      </c>
      <c r="J3" s="47"/>
      <c r="K3" s="40" t="s">
        <v>687</v>
      </c>
      <c r="L3" s="48">
        <v>26</v>
      </c>
      <c r="M3" s="112" t="s">
        <v>3514</v>
      </c>
      <c r="O3" s="5" t="s">
        <v>3055</v>
      </c>
      <c r="P3" s="6" t="s">
        <v>285</v>
      </c>
      <c r="Q3" s="7">
        <f>COUNTIF(B:B,"街")</f>
        <v>22</v>
      </c>
      <c r="R3" s="7">
        <f>SUMIF(B:B,"街",G:G)</f>
        <v>72158</v>
      </c>
      <c r="S3" s="7">
        <f>COUNTIFS(B:B,"街",M:M,"*~**")</f>
        <v>0</v>
      </c>
      <c r="T3" s="7">
        <f>Q3-S3</f>
        <v>22</v>
      </c>
    </row>
    <row r="4" spans="1:20" ht="33" customHeight="1" x14ac:dyDescent="0.2">
      <c r="A4" s="40">
        <v>2</v>
      </c>
      <c r="B4" s="41" t="s">
        <v>388</v>
      </c>
      <c r="C4" s="31" t="s" ph="1">
        <v>3134</v>
      </c>
      <c r="D4" s="49" ph="1"/>
      <c r="E4" s="43" t="s">
        <v>688</v>
      </c>
      <c r="F4" s="44"/>
      <c r="G4" s="45">
        <v>54119</v>
      </c>
      <c r="H4" s="46"/>
      <c r="I4" s="43" t="s">
        <v>3110</v>
      </c>
      <c r="J4" s="44"/>
      <c r="K4" s="40" t="s">
        <v>689</v>
      </c>
      <c r="L4" s="48">
        <v>5.3</v>
      </c>
      <c r="M4" s="113"/>
      <c r="O4" s="5" t="s">
        <v>3055</v>
      </c>
      <c r="P4" s="6" t="s">
        <v>286</v>
      </c>
      <c r="Q4" s="7">
        <f>COUNTIF(B:B,"近")</f>
        <v>1</v>
      </c>
      <c r="R4" s="7">
        <f>SUMIF(B:B,"近",G:G)</f>
        <v>12864</v>
      </c>
      <c r="S4" s="7">
        <f>COUNTIFS(B:B,"近",M:M,"*~**")</f>
        <v>0</v>
      </c>
      <c r="T4" s="7">
        <f t="shared" ref="T4:T5" si="0">Q4-S4</f>
        <v>1</v>
      </c>
    </row>
    <row r="5" spans="1:20" ht="33" customHeight="1" x14ac:dyDescent="0.2">
      <c r="A5" s="40">
        <v>3</v>
      </c>
      <c r="B5" s="41" t="s">
        <v>388</v>
      </c>
      <c r="C5" s="31" t="s" ph="1">
        <v>3135</v>
      </c>
      <c r="D5" s="49" ph="1"/>
      <c r="E5" s="43" t="s">
        <v>3106</v>
      </c>
      <c r="F5" s="44"/>
      <c r="G5" s="45">
        <v>17914</v>
      </c>
      <c r="H5" s="46"/>
      <c r="I5" s="43" t="s">
        <v>3111</v>
      </c>
      <c r="J5" s="44"/>
      <c r="K5" s="33" t="s">
        <v>690</v>
      </c>
      <c r="L5" s="48">
        <v>1.9</v>
      </c>
      <c r="M5" s="113"/>
      <c r="O5" s="5" t="s">
        <v>3055</v>
      </c>
      <c r="P5" s="6" t="s">
        <v>287</v>
      </c>
      <c r="Q5" s="7">
        <f>COUNTIF(B:B,"地")</f>
        <v>2</v>
      </c>
      <c r="R5" s="7">
        <f>SUMIF(B:B,"地",G:G)</f>
        <v>72033</v>
      </c>
      <c r="S5" s="7">
        <f>COUNTIFS(B:B,"地",M:M,"*~**")</f>
        <v>0</v>
      </c>
      <c r="T5" s="7">
        <f t="shared" si="0"/>
        <v>2</v>
      </c>
    </row>
    <row r="6" spans="1:20" ht="33" customHeight="1" x14ac:dyDescent="0.2">
      <c r="A6" s="40">
        <v>4</v>
      </c>
      <c r="B6" s="41" t="s">
        <v>305</v>
      </c>
      <c r="C6" s="31" t="s" ph="1">
        <v>3136</v>
      </c>
      <c r="D6" s="49" ph="1"/>
      <c r="E6" s="43" t="s">
        <v>691</v>
      </c>
      <c r="F6" s="44"/>
      <c r="G6" s="45">
        <v>12864</v>
      </c>
      <c r="H6" s="46"/>
      <c r="I6" s="43" t="s">
        <v>3112</v>
      </c>
      <c r="J6" s="50"/>
      <c r="K6" s="40" t="s">
        <v>692</v>
      </c>
      <c r="L6" s="48">
        <v>1.3</v>
      </c>
      <c r="M6" s="113"/>
      <c r="O6" s="1" t="s">
        <v>290</v>
      </c>
      <c r="P6" s="8" t="s">
        <v>3056</v>
      </c>
      <c r="Q6" s="9">
        <f>SUM(Q3:Q5)</f>
        <v>25</v>
      </c>
      <c r="R6" s="9">
        <f>SUM(R3:R5)</f>
        <v>157055</v>
      </c>
      <c r="S6" s="9">
        <f>SUM(S3:S5)</f>
        <v>0</v>
      </c>
      <c r="T6" s="9">
        <f>SUM(T3:T5)</f>
        <v>25</v>
      </c>
    </row>
    <row r="7" spans="1:20" ht="33" customHeight="1" x14ac:dyDescent="0.2">
      <c r="A7" s="40">
        <v>5</v>
      </c>
      <c r="B7" s="41" t="s">
        <v>306</v>
      </c>
      <c r="C7" s="31" t="s" ph="1">
        <v>3137</v>
      </c>
      <c r="D7" s="49" ph="1"/>
      <c r="E7" s="43" t="s">
        <v>693</v>
      </c>
      <c r="F7" s="44"/>
      <c r="G7" s="45">
        <v>9496</v>
      </c>
      <c r="H7" s="46"/>
      <c r="I7" s="43" t="s">
        <v>3113</v>
      </c>
      <c r="J7" s="50"/>
      <c r="K7" s="40" t="s">
        <v>694</v>
      </c>
      <c r="L7" s="51">
        <v>0.95</v>
      </c>
      <c r="M7" s="112"/>
      <c r="O7" s="13" t="s">
        <v>3057</v>
      </c>
      <c r="P7" s="14" t="s">
        <v>288</v>
      </c>
      <c r="Q7" s="15">
        <f>COUNTIF(B:B,"総")</f>
        <v>0</v>
      </c>
      <c r="R7" s="15">
        <f>SUMIF(B:B,"総",G:G)</f>
        <v>0</v>
      </c>
      <c r="S7" s="15">
        <f>COUNTIFS(B:B,"総",M:M,"*~**")</f>
        <v>0</v>
      </c>
      <c r="T7" s="15">
        <f>Q7-S7</f>
        <v>0</v>
      </c>
    </row>
    <row r="8" spans="1:20" ht="33" customHeight="1" x14ac:dyDescent="0.2">
      <c r="A8" s="40">
        <v>6</v>
      </c>
      <c r="B8" s="41" t="s">
        <v>306</v>
      </c>
      <c r="C8" s="31" t="s" ph="1">
        <v>3138</v>
      </c>
      <c r="D8" s="49" ph="1"/>
      <c r="E8" s="43" t="s">
        <v>695</v>
      </c>
      <c r="F8" s="44"/>
      <c r="G8" s="45">
        <v>7052</v>
      </c>
      <c r="H8" s="46"/>
      <c r="I8" s="43" t="s">
        <v>3114</v>
      </c>
      <c r="J8" s="50"/>
      <c r="K8" s="40" t="s">
        <v>696</v>
      </c>
      <c r="L8" s="51">
        <v>0.71</v>
      </c>
      <c r="M8" s="113"/>
      <c r="O8" s="13" t="s">
        <v>3057</v>
      </c>
      <c r="P8" s="14" t="s">
        <v>289</v>
      </c>
      <c r="Q8" s="15">
        <f>COUNTIF(B:B,"運")</f>
        <v>0</v>
      </c>
      <c r="R8" s="15">
        <f>SUMIF(B:B,"運",G:G)</f>
        <v>0</v>
      </c>
      <c r="S8" s="15">
        <f>COUNTIFS(B:B,"運",M:M,"*~**")</f>
        <v>0</v>
      </c>
      <c r="T8" s="15">
        <f>Q8-S8</f>
        <v>0</v>
      </c>
    </row>
    <row r="9" spans="1:20" ht="33" customHeight="1" x14ac:dyDescent="0.2">
      <c r="A9" s="40">
        <v>7</v>
      </c>
      <c r="B9" s="41" t="s">
        <v>306</v>
      </c>
      <c r="C9" s="31" t="s" ph="1">
        <v>3139</v>
      </c>
      <c r="D9" s="49" ph="1"/>
      <c r="E9" s="43" t="s">
        <v>697</v>
      </c>
      <c r="F9" s="44"/>
      <c r="G9" s="45">
        <v>2289</v>
      </c>
      <c r="H9" s="46"/>
      <c r="I9" s="43" t="s">
        <v>3115</v>
      </c>
      <c r="J9" s="50"/>
      <c r="K9" s="40" t="s">
        <v>698</v>
      </c>
      <c r="L9" s="51">
        <v>0.23</v>
      </c>
      <c r="M9" s="113"/>
      <c r="O9" s="22" t="s">
        <v>290</v>
      </c>
      <c r="P9" s="23" t="s">
        <v>3058</v>
      </c>
      <c r="Q9" s="24">
        <f>SUM(Q7:Q8)</f>
        <v>0</v>
      </c>
      <c r="R9" s="24">
        <f>SUM(R7:R8)</f>
        <v>0</v>
      </c>
      <c r="S9" s="24">
        <f>SUM(S7:S8)</f>
        <v>0</v>
      </c>
      <c r="T9" s="24">
        <f>SUM(T7:T8)</f>
        <v>0</v>
      </c>
    </row>
    <row r="10" spans="1:20" ht="33" customHeight="1" x14ac:dyDescent="0.2">
      <c r="A10" s="40">
        <v>8</v>
      </c>
      <c r="B10" s="41" t="s">
        <v>306</v>
      </c>
      <c r="C10" s="31" t="s" ph="1">
        <v>3140</v>
      </c>
      <c r="D10" s="49" ph="1"/>
      <c r="E10" s="43" t="s">
        <v>699</v>
      </c>
      <c r="F10" s="44"/>
      <c r="G10" s="45">
        <v>6319</v>
      </c>
      <c r="H10" s="46"/>
      <c r="I10" s="52" t="s">
        <v>3116</v>
      </c>
      <c r="J10" s="50"/>
      <c r="K10" s="33" t="s">
        <v>3107</v>
      </c>
      <c r="L10" s="51">
        <v>0.63</v>
      </c>
      <c r="M10" s="113"/>
      <c r="O10" s="19" t="s">
        <v>290</v>
      </c>
      <c r="P10" s="20" t="s">
        <v>3059</v>
      </c>
      <c r="Q10" s="21">
        <f>Q6+Q9</f>
        <v>25</v>
      </c>
      <c r="R10" s="21">
        <f>R6+R9</f>
        <v>157055</v>
      </c>
      <c r="S10" s="21">
        <f>S6+S9</f>
        <v>0</v>
      </c>
      <c r="T10" s="21">
        <f>T6+T9</f>
        <v>25</v>
      </c>
    </row>
    <row r="11" spans="1:20" ht="33" customHeight="1" x14ac:dyDescent="0.2">
      <c r="A11" s="40">
        <v>9</v>
      </c>
      <c r="B11" s="41" t="s">
        <v>306</v>
      </c>
      <c r="C11" s="31" t="s" ph="1">
        <v>3141</v>
      </c>
      <c r="D11" s="49" ph="1"/>
      <c r="E11" s="43" t="s">
        <v>3108</v>
      </c>
      <c r="F11" s="47"/>
      <c r="G11" s="45">
        <v>6672</v>
      </c>
      <c r="H11" s="46"/>
      <c r="I11" s="52" t="s">
        <v>3117</v>
      </c>
      <c r="J11" s="50"/>
      <c r="K11" s="33" t="s">
        <v>700</v>
      </c>
      <c r="L11" s="51">
        <v>0.66</v>
      </c>
      <c r="M11" s="112"/>
      <c r="O11" s="10" t="s">
        <v>291</v>
      </c>
      <c r="P11" s="11" t="s">
        <v>292</v>
      </c>
      <c r="Q11" s="12">
        <f>COUNTIF(B:B,"風")</f>
        <v>0</v>
      </c>
      <c r="R11" s="12">
        <f>SUMIF(B:B,"風",G:G)</f>
        <v>0</v>
      </c>
      <c r="S11" s="12">
        <f>COUNTIFS(B:B,"風",M:M,"*~**")</f>
        <v>0</v>
      </c>
      <c r="T11" s="12">
        <f>Q11-S11</f>
        <v>0</v>
      </c>
    </row>
    <row r="12" spans="1:20" ht="33" customHeight="1" x14ac:dyDescent="0.2">
      <c r="A12" s="40">
        <v>10</v>
      </c>
      <c r="B12" s="41" t="s">
        <v>306</v>
      </c>
      <c r="C12" s="31" t="s" ph="1">
        <v>3142</v>
      </c>
      <c r="D12" s="49" ph="1"/>
      <c r="E12" s="43" t="s">
        <v>701</v>
      </c>
      <c r="F12" s="44"/>
      <c r="G12" s="45">
        <v>1158</v>
      </c>
      <c r="H12" s="46"/>
      <c r="I12" s="52" t="s">
        <v>3118</v>
      </c>
      <c r="J12" s="50"/>
      <c r="K12" s="40" t="s">
        <v>702</v>
      </c>
      <c r="L12" s="51">
        <v>0.12</v>
      </c>
      <c r="M12" s="113"/>
      <c r="O12" s="10" t="s">
        <v>291</v>
      </c>
      <c r="P12" s="11" t="s">
        <v>293</v>
      </c>
      <c r="Q12" s="12">
        <f>COUNTIF(B:B,"動")</f>
        <v>1</v>
      </c>
      <c r="R12" s="12">
        <f>SUMIF(B:B,"動",G:G)</f>
        <v>261821</v>
      </c>
      <c r="S12" s="12">
        <f>COUNTIFS(B:B,"動",M:M,"*~**")</f>
        <v>0</v>
      </c>
      <c r="T12" s="12">
        <f t="shared" ref="T12" si="1">Q12-S12</f>
        <v>1</v>
      </c>
    </row>
    <row r="13" spans="1:20" ht="33" customHeight="1" x14ac:dyDescent="0.2">
      <c r="A13" s="40">
        <v>11</v>
      </c>
      <c r="B13" s="41" t="s">
        <v>306</v>
      </c>
      <c r="C13" s="31" t="s" ph="1">
        <v>3143</v>
      </c>
      <c r="D13" s="49" ph="1"/>
      <c r="E13" s="43" t="s">
        <v>703</v>
      </c>
      <c r="F13" s="44"/>
      <c r="G13" s="45">
        <v>2041</v>
      </c>
      <c r="H13" s="46"/>
      <c r="I13" s="52" t="s">
        <v>3118</v>
      </c>
      <c r="J13" s="50"/>
      <c r="K13" s="40" t="s">
        <v>704</v>
      </c>
      <c r="L13" s="51">
        <v>0.2</v>
      </c>
      <c r="M13" s="113"/>
      <c r="O13" s="10" t="s">
        <v>291</v>
      </c>
      <c r="P13" s="11" t="s">
        <v>294</v>
      </c>
      <c r="Q13" s="12">
        <f>COUNTIF(B:B,"歴")</f>
        <v>0</v>
      </c>
      <c r="R13" s="12">
        <f>SUMIF(B:B,"歴",G:G)</f>
        <v>0</v>
      </c>
      <c r="S13" s="12">
        <f>COUNTIFS(B:B,"歴",M:M,"*~**")</f>
        <v>0</v>
      </c>
      <c r="T13" s="12">
        <f>Q13-S13</f>
        <v>0</v>
      </c>
    </row>
    <row r="14" spans="1:20" ht="33" customHeight="1" x14ac:dyDescent="0.2">
      <c r="A14" s="40">
        <v>12</v>
      </c>
      <c r="B14" s="41" t="s">
        <v>306</v>
      </c>
      <c r="C14" s="31" t="s" ph="1">
        <v>3144</v>
      </c>
      <c r="D14" s="49" ph="1"/>
      <c r="E14" s="43" t="s">
        <v>705</v>
      </c>
      <c r="F14" s="44"/>
      <c r="G14" s="45">
        <v>2515</v>
      </c>
      <c r="H14" s="46"/>
      <c r="I14" s="52" t="s">
        <v>3119</v>
      </c>
      <c r="J14" s="50"/>
      <c r="K14" s="40" t="s">
        <v>706</v>
      </c>
      <c r="L14" s="51">
        <v>0.25</v>
      </c>
      <c r="M14" s="113"/>
      <c r="O14" s="16" t="s">
        <v>290</v>
      </c>
      <c r="P14" s="17" t="s">
        <v>3060</v>
      </c>
      <c r="Q14" s="18">
        <f>SUM(Q11:Q13)</f>
        <v>1</v>
      </c>
      <c r="R14" s="18">
        <f>SUM(R11:R13)</f>
        <v>261821</v>
      </c>
      <c r="S14" s="18">
        <f>SUM(S11:S13)</f>
        <v>0</v>
      </c>
      <c r="T14" s="18">
        <f>SUM(T11:T13)</f>
        <v>1</v>
      </c>
    </row>
    <row r="15" spans="1:20" ht="33" customHeight="1" x14ac:dyDescent="0.2">
      <c r="A15" s="40">
        <v>13</v>
      </c>
      <c r="B15" s="41" t="s">
        <v>306</v>
      </c>
      <c r="C15" s="31" t="s" ph="1">
        <v>3145</v>
      </c>
      <c r="D15" s="49" ph="1"/>
      <c r="E15" s="43" t="s">
        <v>707</v>
      </c>
      <c r="F15" s="44"/>
      <c r="G15" s="45">
        <v>693</v>
      </c>
      <c r="H15" s="46"/>
      <c r="I15" s="52" t="s">
        <v>3119</v>
      </c>
      <c r="J15" s="50"/>
      <c r="K15" s="40" t="s">
        <v>708</v>
      </c>
      <c r="L15" s="51">
        <v>7.0000000000000007E-2</v>
      </c>
      <c r="M15" s="113"/>
      <c r="O15" s="25" t="s">
        <v>295</v>
      </c>
      <c r="P15" s="26" t="s">
        <v>296</v>
      </c>
      <c r="Q15" s="27">
        <f>COUNTIF(B:B,"広")</f>
        <v>0</v>
      </c>
      <c r="R15" s="27">
        <f>SUMIF(B:B,"広",G:G)</f>
        <v>0</v>
      </c>
      <c r="S15" s="27">
        <f>COUNTIFS(B:B,"広",M:M,"*~**")</f>
        <v>0</v>
      </c>
      <c r="T15" s="27">
        <f>Q15-S15</f>
        <v>0</v>
      </c>
    </row>
    <row r="16" spans="1:20" ht="33" customHeight="1" x14ac:dyDescent="0.2">
      <c r="A16" s="40">
        <v>14</v>
      </c>
      <c r="B16" s="41" t="s">
        <v>306</v>
      </c>
      <c r="C16" s="31" t="s" ph="1">
        <v>3146</v>
      </c>
      <c r="D16" s="49" ph="1"/>
      <c r="E16" s="43" t="s">
        <v>709</v>
      </c>
      <c r="F16" s="44"/>
      <c r="G16" s="45">
        <v>6089</v>
      </c>
      <c r="H16" s="46"/>
      <c r="I16" s="52" t="s">
        <v>3120</v>
      </c>
      <c r="J16" s="50"/>
      <c r="K16" s="40" t="s">
        <v>710</v>
      </c>
      <c r="L16" s="51">
        <v>0.61</v>
      </c>
      <c r="M16" s="113"/>
      <c r="O16" s="25" t="s">
        <v>297</v>
      </c>
      <c r="P16" s="25" t="s">
        <v>290</v>
      </c>
      <c r="Q16" s="27">
        <f>COUNTIF(B:B,"緑道")</f>
        <v>0</v>
      </c>
      <c r="R16" s="27">
        <f>SUMIF(B:B,"緑道",G:G)</f>
        <v>0</v>
      </c>
      <c r="S16" s="27">
        <f>COUNTIFS(B:B,"緑道",M:M,"*~**")</f>
        <v>0</v>
      </c>
      <c r="T16" s="27">
        <f t="shared" ref="T16:T17" si="2">Q16-S16</f>
        <v>0</v>
      </c>
    </row>
    <row r="17" spans="1:20" ht="33" customHeight="1" x14ac:dyDescent="0.2">
      <c r="A17" s="40">
        <v>15</v>
      </c>
      <c r="B17" s="41" t="s">
        <v>306</v>
      </c>
      <c r="C17" s="31" t="s" ph="1">
        <v>3147</v>
      </c>
      <c r="D17" s="49" ph="1"/>
      <c r="E17" s="43" t="s">
        <v>711</v>
      </c>
      <c r="F17" s="44"/>
      <c r="G17" s="45">
        <v>4071</v>
      </c>
      <c r="H17" s="46"/>
      <c r="I17" s="52" t="s">
        <v>3121</v>
      </c>
      <c r="J17" s="50"/>
      <c r="K17" s="40" t="s">
        <v>712</v>
      </c>
      <c r="L17" s="51">
        <v>0.41</v>
      </c>
      <c r="M17" s="113"/>
      <c r="O17" s="25" t="s">
        <v>106</v>
      </c>
      <c r="P17" s="25" t="s">
        <v>290</v>
      </c>
      <c r="Q17" s="27">
        <f>COUNTIF(B:B,"都緑")</f>
        <v>0</v>
      </c>
      <c r="R17" s="27">
        <f>SUMIF(B:B,"都緑",G:G)</f>
        <v>0</v>
      </c>
      <c r="S17" s="27">
        <f>COUNTIFS(B:B,"都緑",M:M,"*~**")</f>
        <v>0</v>
      </c>
      <c r="T17" s="27">
        <f t="shared" si="2"/>
        <v>0</v>
      </c>
    </row>
    <row r="18" spans="1:20" ht="33" customHeight="1" x14ac:dyDescent="0.2">
      <c r="A18" s="40">
        <v>16</v>
      </c>
      <c r="B18" s="41" t="s">
        <v>306</v>
      </c>
      <c r="C18" s="31" t="s" ph="1">
        <v>3148</v>
      </c>
      <c r="D18" s="49" ph="1"/>
      <c r="E18" s="43" t="s">
        <v>713</v>
      </c>
      <c r="F18" s="44"/>
      <c r="G18" s="45">
        <v>3012</v>
      </c>
      <c r="H18" s="46"/>
      <c r="I18" s="52" t="s">
        <v>3122</v>
      </c>
      <c r="J18" s="50"/>
      <c r="K18" s="40" t="s">
        <v>714</v>
      </c>
      <c r="L18" s="51">
        <v>0.3</v>
      </c>
      <c r="M18" s="113"/>
      <c r="O18" s="28" t="s">
        <v>290</v>
      </c>
      <c r="P18" s="29" t="s">
        <v>298</v>
      </c>
      <c r="Q18" s="30">
        <f>Q10+Q14+Q15+Q17+Q16</f>
        <v>26</v>
      </c>
      <c r="R18" s="30">
        <f>R10+R14+R15+R17+R16</f>
        <v>418876</v>
      </c>
      <c r="S18" s="30">
        <f>S10+S14+S15+S17+S16</f>
        <v>0</v>
      </c>
      <c r="T18" s="30">
        <f>T10+T14+T15+T17+T16</f>
        <v>26</v>
      </c>
    </row>
    <row r="19" spans="1:20" ht="33" customHeight="1" x14ac:dyDescent="0.2">
      <c r="A19" s="40">
        <v>17</v>
      </c>
      <c r="B19" s="41" t="s">
        <v>306</v>
      </c>
      <c r="C19" s="31" t="s" ph="1">
        <v>3149</v>
      </c>
      <c r="D19" s="49" ph="1"/>
      <c r="E19" s="43" t="s">
        <v>715</v>
      </c>
      <c r="F19" s="44"/>
      <c r="G19" s="45">
        <v>4130</v>
      </c>
      <c r="H19" s="46"/>
      <c r="I19" s="52" t="s">
        <v>3123</v>
      </c>
      <c r="J19" s="50"/>
      <c r="K19" s="40" t="s">
        <v>716</v>
      </c>
      <c r="L19" s="51">
        <v>0.41</v>
      </c>
      <c r="M19" s="113"/>
    </row>
    <row r="20" spans="1:20" ht="33" customHeight="1" x14ac:dyDescent="0.2">
      <c r="A20" s="40">
        <v>18</v>
      </c>
      <c r="B20" s="41" t="s">
        <v>306</v>
      </c>
      <c r="C20" s="31" t="s" ph="1">
        <v>3150</v>
      </c>
      <c r="D20" s="49" ph="1"/>
      <c r="E20" s="43" t="s">
        <v>717</v>
      </c>
      <c r="F20" s="44"/>
      <c r="G20" s="45">
        <v>4027</v>
      </c>
      <c r="H20" s="46"/>
      <c r="I20" s="52" t="s">
        <v>3124</v>
      </c>
      <c r="J20" s="50"/>
      <c r="K20" s="40" t="s">
        <v>718</v>
      </c>
      <c r="L20" s="51">
        <v>0.4</v>
      </c>
      <c r="M20" s="113"/>
      <c r="O20" s="214"/>
      <c r="P20" s="214"/>
      <c r="Q20" s="215"/>
      <c r="R20" s="215"/>
    </row>
    <row r="21" spans="1:20" ht="33" customHeight="1" x14ac:dyDescent="0.2">
      <c r="A21" s="53">
        <v>19</v>
      </c>
      <c r="B21" s="54" t="s">
        <v>306</v>
      </c>
      <c r="C21" s="55" t="s" ph="1">
        <v>3151</v>
      </c>
      <c r="D21" s="56" ph="1"/>
      <c r="E21" s="57" t="s">
        <v>719</v>
      </c>
      <c r="F21" s="58"/>
      <c r="G21" s="59">
        <v>4629</v>
      </c>
      <c r="H21" s="60"/>
      <c r="I21" s="57" t="s">
        <v>3125</v>
      </c>
      <c r="J21" s="58"/>
      <c r="K21" s="53" t="s">
        <v>720</v>
      </c>
      <c r="L21" s="61">
        <v>0.47</v>
      </c>
      <c r="M21" s="114"/>
    </row>
    <row r="22" spans="1:20" ht="33" customHeight="1" x14ac:dyDescent="0.2">
      <c r="A22" s="53">
        <v>20</v>
      </c>
      <c r="B22" s="54" t="s">
        <v>306</v>
      </c>
      <c r="C22" s="55" t="s" ph="1">
        <v>3152</v>
      </c>
      <c r="D22" s="56" ph="1"/>
      <c r="E22" s="57" t="s">
        <v>3069</v>
      </c>
      <c r="F22" s="58"/>
      <c r="G22" s="59">
        <v>1060</v>
      </c>
      <c r="H22" s="60"/>
      <c r="I22" s="57" t="s">
        <v>3126</v>
      </c>
      <c r="J22" s="58"/>
      <c r="K22" s="53"/>
      <c r="L22" s="61"/>
      <c r="M22" s="114"/>
    </row>
    <row r="23" spans="1:20" ht="33" customHeight="1" x14ac:dyDescent="0.2">
      <c r="A23" s="53">
        <v>21</v>
      </c>
      <c r="B23" s="54" t="s">
        <v>306</v>
      </c>
      <c r="C23" s="55" t="s" ph="1">
        <v>3153</v>
      </c>
      <c r="D23" s="56" ph="1"/>
      <c r="E23" s="57" t="s">
        <v>721</v>
      </c>
      <c r="F23" s="58"/>
      <c r="G23" s="59">
        <v>451</v>
      </c>
      <c r="H23" s="60"/>
      <c r="I23" s="57" t="s">
        <v>3127</v>
      </c>
      <c r="J23" s="58"/>
      <c r="K23" s="62"/>
      <c r="L23" s="66"/>
      <c r="M23" s="114"/>
    </row>
    <row r="24" spans="1:20" ht="33" customHeight="1" x14ac:dyDescent="0.2">
      <c r="A24" s="53">
        <v>22</v>
      </c>
      <c r="B24" s="54" t="s">
        <v>306</v>
      </c>
      <c r="C24" s="55" t="s" ph="1">
        <v>3154</v>
      </c>
      <c r="D24" s="56" ph="1"/>
      <c r="E24" s="57" t="s">
        <v>722</v>
      </c>
      <c r="F24" s="58"/>
      <c r="G24" s="59">
        <v>1743</v>
      </c>
      <c r="H24" s="60"/>
      <c r="I24" s="63" t="s">
        <v>3128</v>
      </c>
      <c r="J24" s="64"/>
      <c r="K24" s="62" t="s">
        <v>2990</v>
      </c>
      <c r="L24" s="66">
        <v>1.3</v>
      </c>
      <c r="M24" s="115" t="s">
        <v>3573</v>
      </c>
    </row>
    <row r="25" spans="1:20" ht="33" customHeight="1" x14ac:dyDescent="0.2">
      <c r="A25" s="53">
        <v>23</v>
      </c>
      <c r="B25" s="54" t="s">
        <v>306</v>
      </c>
      <c r="C25" s="55" t="s" ph="1">
        <v>3155</v>
      </c>
      <c r="D25" s="56" ph="1"/>
      <c r="E25" s="57" t="s">
        <v>723</v>
      </c>
      <c r="F25" s="58"/>
      <c r="G25" s="59">
        <v>639</v>
      </c>
      <c r="H25" s="60"/>
      <c r="I25" s="63" t="s">
        <v>3129</v>
      </c>
      <c r="J25" s="64"/>
      <c r="K25" s="62" t="s">
        <v>2991</v>
      </c>
      <c r="L25" s="61">
        <v>0.06</v>
      </c>
      <c r="M25" s="115"/>
    </row>
    <row r="26" spans="1:20" ht="33" customHeight="1" x14ac:dyDescent="0.2">
      <c r="A26" s="53">
        <v>24</v>
      </c>
      <c r="B26" s="54" t="s">
        <v>306</v>
      </c>
      <c r="C26" s="55" t="s" ph="1">
        <v>3156</v>
      </c>
      <c r="D26" s="56" ph="1"/>
      <c r="E26" s="57" t="s">
        <v>724</v>
      </c>
      <c r="F26" s="58"/>
      <c r="G26" s="59">
        <v>1110</v>
      </c>
      <c r="H26" s="60"/>
      <c r="I26" s="63" t="s">
        <v>3130</v>
      </c>
      <c r="J26" s="64"/>
      <c r="K26" s="62" t="s">
        <v>3105</v>
      </c>
      <c r="L26" s="61">
        <v>0.11</v>
      </c>
      <c r="M26" s="114"/>
    </row>
    <row r="27" spans="1:20" ht="33" customHeight="1" x14ac:dyDescent="0.2">
      <c r="A27" s="53">
        <v>25</v>
      </c>
      <c r="B27" s="54" t="s">
        <v>306</v>
      </c>
      <c r="C27" s="65" t="s" ph="1">
        <v>3157</v>
      </c>
      <c r="D27" s="56" ph="1"/>
      <c r="E27" s="57" t="s">
        <v>725</v>
      </c>
      <c r="F27" s="58"/>
      <c r="G27" s="59">
        <v>1852</v>
      </c>
      <c r="H27" s="60"/>
      <c r="I27" s="63" t="s">
        <v>3131</v>
      </c>
      <c r="J27" s="64"/>
      <c r="K27" s="62" t="s">
        <v>3109</v>
      </c>
      <c r="L27" s="61">
        <v>0.21</v>
      </c>
      <c r="M27" s="114"/>
    </row>
    <row r="28" spans="1:20" ht="33" customHeight="1" x14ac:dyDescent="0.2">
      <c r="A28" s="53">
        <v>26</v>
      </c>
      <c r="B28" s="54" t="s">
        <v>306</v>
      </c>
      <c r="C28" s="55" t="s" ph="1">
        <v>3158</v>
      </c>
      <c r="D28" s="56" ph="1"/>
      <c r="E28" s="57" t="s">
        <v>726</v>
      </c>
      <c r="F28" s="58"/>
      <c r="G28" s="59">
        <v>1110</v>
      </c>
      <c r="H28" s="60"/>
      <c r="I28" s="57" t="s">
        <v>3132</v>
      </c>
      <c r="J28" s="64"/>
      <c r="K28" s="53"/>
      <c r="L28" s="61"/>
      <c r="M28" s="114"/>
    </row>
    <row r="29" spans="1:20" ht="33" customHeight="1" x14ac:dyDescent="0.2">
      <c r="A29" s="428" t="s">
        <v>227</v>
      </c>
      <c r="B29" s="429"/>
      <c r="C29" s="157">
        <f ca="1">IF(COUNTIF(M:M,"*~**")&gt;=1,"("&amp;COUNTIF(M:M,"*~**")&amp;")"&amp;CHAR(10)&amp;COUNT(A:A)-COUNTIF(M:M,"*~**"),COUNT(A:A))</f>
        <v>26</v>
      </c>
      <c r="D29" s="82"/>
      <c r="E29" s="82" t="s">
        <v>2213</v>
      </c>
      <c r="F29" s="91"/>
      <c r="G29" s="76">
        <f>SUM(G2:G28)</f>
        <v>418876</v>
      </c>
      <c r="H29" s="77"/>
      <c r="I29" s="82"/>
      <c r="J29" s="82"/>
      <c r="K29" s="82"/>
      <c r="L29" s="82"/>
      <c r="M29" s="225"/>
    </row>
    <row r="30" spans="1:20" ht="33" customHeight="1" x14ac:dyDescent="0.2">
      <c r="H30" s="121"/>
    </row>
    <row r="31" spans="1:20" ht="33" customHeight="1" x14ac:dyDescent="0.2">
      <c r="H31" s="121"/>
    </row>
    <row r="32" spans="1:20" ht="33" customHeight="1" x14ac:dyDescent="0.2">
      <c r="H32" s="121"/>
    </row>
    <row r="33" spans="3:4" ht="33" customHeight="1" x14ac:dyDescent="0.2">
      <c r="C33" s="93" ph="1"/>
      <c r="D33" s="93" ph="1"/>
    </row>
    <row r="34" spans="3:4" ht="33" customHeight="1" x14ac:dyDescent="0.2">
      <c r="C34" s="93" ph="1"/>
      <c r="D34" s="93" ph="1"/>
    </row>
    <row r="35" spans="3:4" ht="33" customHeight="1" x14ac:dyDescent="0.2">
      <c r="C35" s="93" ph="1"/>
      <c r="D35" s="93" ph="1"/>
    </row>
    <row r="36" spans="3:4" ht="33" customHeight="1" x14ac:dyDescent="0.2">
      <c r="C36" s="93" ph="1"/>
      <c r="D36" s="93" ph="1"/>
    </row>
    <row r="37" spans="3:4" ht="33" customHeight="1" x14ac:dyDescent="0.2">
      <c r="C37" s="93" ph="1"/>
      <c r="D37" s="93" ph="1"/>
    </row>
    <row r="38" spans="3:4" ht="33" customHeight="1" x14ac:dyDescent="0.2">
      <c r="C38" s="93" ph="1"/>
      <c r="D38" s="93" ph="1"/>
    </row>
    <row r="39" spans="3:4" ht="33" customHeight="1" x14ac:dyDescent="0.2">
      <c r="C39" s="93" ph="1"/>
      <c r="D39" s="93" ph="1"/>
    </row>
    <row r="40" spans="3:4" ht="33" customHeight="1" x14ac:dyDescent="0.2">
      <c r="C40" s="93" ph="1"/>
      <c r="D40" s="93" ph="1"/>
    </row>
    <row r="41" spans="3:4" ht="33" customHeight="1" x14ac:dyDescent="0.2">
      <c r="C41" s="93" ph="1"/>
      <c r="D41" s="93" ph="1"/>
    </row>
    <row r="42" spans="3:4" ht="33" customHeight="1" x14ac:dyDescent="0.2">
      <c r="C42" s="93" ph="1"/>
      <c r="D42" s="93" ph="1"/>
    </row>
    <row r="43" spans="3:4" ht="33" customHeight="1" x14ac:dyDescent="0.2">
      <c r="C43" s="93" ph="1"/>
      <c r="D43" s="93" ph="1"/>
    </row>
    <row r="44" spans="3:4" ht="22.5" x14ac:dyDescent="0.2">
      <c r="C44" s="93" ph="1"/>
      <c r="D44" s="93" ph="1"/>
    </row>
    <row r="45" spans="3:4" ht="22.5" x14ac:dyDescent="0.2">
      <c r="C45" s="93" ph="1"/>
      <c r="D45" s="93" ph="1"/>
    </row>
    <row r="46" spans="3:4" ht="22.5" x14ac:dyDescent="0.2">
      <c r="C46" s="93" ph="1"/>
      <c r="D46" s="93" ph="1"/>
    </row>
    <row r="47" spans="3:4" ht="22.5" x14ac:dyDescent="0.2">
      <c r="C47" s="93" ph="1"/>
      <c r="D47" s="93" ph="1"/>
    </row>
  </sheetData>
  <mergeCells count="2">
    <mergeCell ref="A1:M1"/>
    <mergeCell ref="A29:B29"/>
  </mergeCells>
  <phoneticPr fontId="2"/>
  <pageMargins left="0.70866141732283472" right="0.70866141732283472" top="0.94488188976377963" bottom="0.94488188976377963" header="0" footer="0.31496062992125984"/>
  <pageSetup paperSize="9" scale="96" orientation="portrait" r:id="rId1"/>
  <headerFooter>
    <oddFooter>&amp;C&amp;"ＭＳ 明朝,標準"-&amp;P--</oddFooter>
    <firstHeader>&amp;L&amp;"メイリオ,レギュラー"&amp;18Ⅳ 開設公園&amp;16
&amp;A</firstHeader>
    <firstFooter>&amp;C-&amp;P--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48"/>
  <sheetViews>
    <sheetView view="pageBreakPreview" zoomScale="130" zoomScaleNormal="115" zoomScaleSheetLayoutView="130" workbookViewId="0">
      <selection activeCell="L3" sqref="L3"/>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08203125"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30" customHeight="1" x14ac:dyDescent="0.2">
      <c r="A1" s="502" t="str">
        <f ca="1">RIGHT(CELL("filename",A1),LEN(CELL("filename",A1))-FIND("]",CELL("filename",A1)))</f>
        <v>10.浪速区</v>
      </c>
      <c r="B1" s="502"/>
      <c r="C1" s="502"/>
      <c r="D1" s="502"/>
      <c r="E1" s="502"/>
      <c r="F1" s="502"/>
      <c r="G1" s="502"/>
      <c r="H1" s="502"/>
      <c r="I1" s="502"/>
      <c r="J1" s="502"/>
      <c r="K1" s="502"/>
      <c r="L1" s="502"/>
      <c r="M1" s="502"/>
      <c r="N1" s="234"/>
      <c r="O1" s="234"/>
      <c r="P1" s="234"/>
      <c r="Q1" s="234"/>
      <c r="R1" s="234"/>
      <c r="S1" s="234"/>
      <c r="T1" s="234"/>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N2" s="234"/>
      <c r="O2" s="2" t="s">
        <v>146</v>
      </c>
      <c r="P2" s="3" t="s">
        <v>146</v>
      </c>
      <c r="Q2" s="4" t="s">
        <v>284</v>
      </c>
      <c r="R2" s="2" t="s">
        <v>3054</v>
      </c>
      <c r="S2" s="3" t="s">
        <v>3500</v>
      </c>
      <c r="T2" s="3" t="s">
        <v>3505</v>
      </c>
    </row>
    <row r="3" spans="1:20" ht="33" customHeight="1" x14ac:dyDescent="0.2">
      <c r="A3" s="40">
        <v>1</v>
      </c>
      <c r="B3" s="41" t="s">
        <v>306</v>
      </c>
      <c r="C3" s="31" t="s" ph="1">
        <v>1033</v>
      </c>
      <c r="D3" s="42" ph="1"/>
      <c r="E3" s="43" t="s">
        <v>994</v>
      </c>
      <c r="F3" s="44"/>
      <c r="G3" s="45">
        <v>3734</v>
      </c>
      <c r="H3" s="46"/>
      <c r="I3" s="43" t="s">
        <v>3159</v>
      </c>
      <c r="J3" s="47"/>
      <c r="K3" s="40" t="s">
        <v>979</v>
      </c>
      <c r="L3" s="51">
        <v>0.5</v>
      </c>
      <c r="M3" s="112" t="s">
        <v>3629</v>
      </c>
      <c r="N3" s="234"/>
      <c r="O3" s="5" t="s">
        <v>3055</v>
      </c>
      <c r="P3" s="6" t="s">
        <v>285</v>
      </c>
      <c r="Q3" s="7">
        <f>COUNTIF(B:B,"街")</f>
        <v>31</v>
      </c>
      <c r="R3" s="7">
        <f>SUMIF(B:B,"街",G:G)</f>
        <v>114005</v>
      </c>
      <c r="S3" s="7">
        <f>COUNTIFS(B:B,"街",M:M,"*~**")</f>
        <v>0</v>
      </c>
      <c r="T3" s="7">
        <f>Q3-S3</f>
        <v>31</v>
      </c>
    </row>
    <row r="4" spans="1:20" ht="33" customHeight="1" x14ac:dyDescent="0.2">
      <c r="A4" s="40">
        <v>2</v>
      </c>
      <c r="B4" s="41" t="s">
        <v>306</v>
      </c>
      <c r="C4" s="31" t="s" ph="1">
        <v>1034</v>
      </c>
      <c r="D4" s="49" ph="1"/>
      <c r="E4" s="43" t="s">
        <v>995</v>
      </c>
      <c r="F4" s="44"/>
      <c r="G4" s="45">
        <v>1642</v>
      </c>
      <c r="H4" s="46"/>
      <c r="I4" s="43" t="s">
        <v>3160</v>
      </c>
      <c r="J4" s="44"/>
      <c r="K4" s="40" t="s">
        <v>980</v>
      </c>
      <c r="L4" s="51">
        <v>0.16</v>
      </c>
      <c r="M4" s="113"/>
      <c r="N4" s="234"/>
      <c r="O4" s="5" t="s">
        <v>3055</v>
      </c>
      <c r="P4" s="6" t="s">
        <v>286</v>
      </c>
      <c r="Q4" s="7">
        <f>COUNTIF(B:B,"近")</f>
        <v>2</v>
      </c>
      <c r="R4" s="7">
        <f>SUMIF(B:B,"近",G:G)</f>
        <v>51564</v>
      </c>
      <c r="S4" s="7">
        <f>COUNTIFS(B:B,"近",M:M,"*~**")</f>
        <v>0</v>
      </c>
      <c r="T4" s="7">
        <f t="shared" ref="T4:T5" si="0">Q4-S4</f>
        <v>2</v>
      </c>
    </row>
    <row r="5" spans="1:20" ht="33" customHeight="1" x14ac:dyDescent="0.2">
      <c r="A5" s="40">
        <v>3</v>
      </c>
      <c r="B5" s="41" t="s">
        <v>305</v>
      </c>
      <c r="C5" s="31" t="s" ph="1">
        <v>1035</v>
      </c>
      <c r="D5" s="49" ph="1"/>
      <c r="E5" s="43" t="s">
        <v>996</v>
      </c>
      <c r="F5" s="44"/>
      <c r="G5" s="45">
        <v>22670</v>
      </c>
      <c r="H5" s="46"/>
      <c r="I5" s="43" t="s">
        <v>3161</v>
      </c>
      <c r="J5" s="44"/>
      <c r="K5" s="33" t="s">
        <v>981</v>
      </c>
      <c r="L5" s="48">
        <v>2.2000000000000002</v>
      </c>
      <c r="M5" s="113"/>
      <c r="N5" s="234"/>
      <c r="O5" s="5" t="s">
        <v>3055</v>
      </c>
      <c r="P5" s="6" t="s">
        <v>287</v>
      </c>
      <c r="Q5" s="7">
        <f>COUNTIF(B:B,"地")</f>
        <v>0</v>
      </c>
      <c r="R5" s="7">
        <f>SUMIF(B:B,"地",G:G)</f>
        <v>0</v>
      </c>
      <c r="S5" s="7">
        <f>COUNTIFS(B:B,"地",M:M,"*~**")</f>
        <v>0</v>
      </c>
      <c r="T5" s="7">
        <f t="shared" si="0"/>
        <v>0</v>
      </c>
    </row>
    <row r="6" spans="1:20" ht="33" customHeight="1" x14ac:dyDescent="0.2">
      <c r="A6" s="40">
        <v>4</v>
      </c>
      <c r="B6" s="41" t="s">
        <v>306</v>
      </c>
      <c r="C6" s="31" t="s" ph="1">
        <v>1026</v>
      </c>
      <c r="D6" s="49" ph="1"/>
      <c r="E6" s="43" t="s">
        <v>997</v>
      </c>
      <c r="F6" s="44"/>
      <c r="G6" s="45">
        <v>3257</v>
      </c>
      <c r="H6" s="46"/>
      <c r="I6" s="43" t="s">
        <v>3162</v>
      </c>
      <c r="J6" s="50"/>
      <c r="K6" s="40" t="s">
        <v>982</v>
      </c>
      <c r="L6" s="51">
        <v>0.33</v>
      </c>
      <c r="M6" s="113"/>
      <c r="N6" s="234"/>
      <c r="O6" s="1" t="s">
        <v>290</v>
      </c>
      <c r="P6" s="8" t="s">
        <v>3056</v>
      </c>
      <c r="Q6" s="9">
        <f>SUM(Q3:Q5)</f>
        <v>33</v>
      </c>
      <c r="R6" s="9">
        <f>SUM(R3:R5)</f>
        <v>165569</v>
      </c>
      <c r="S6" s="9">
        <f>SUM(S3:S5)</f>
        <v>0</v>
      </c>
      <c r="T6" s="9">
        <f>SUM(T3:T5)</f>
        <v>33</v>
      </c>
    </row>
    <row r="7" spans="1:20" ht="33" customHeight="1" x14ac:dyDescent="0.2">
      <c r="A7" s="40">
        <v>5</v>
      </c>
      <c r="B7" s="41" t="s">
        <v>305</v>
      </c>
      <c r="C7" s="31" t="s" ph="1">
        <v>1036</v>
      </c>
      <c r="D7" s="49" ph="1"/>
      <c r="E7" s="43" t="s">
        <v>998</v>
      </c>
      <c r="F7" s="44"/>
      <c r="G7" s="45">
        <v>28894</v>
      </c>
      <c r="H7" s="46"/>
      <c r="I7" s="43" t="s">
        <v>3163</v>
      </c>
      <c r="J7" s="50"/>
      <c r="K7" s="40" t="s">
        <v>983</v>
      </c>
      <c r="L7" s="48">
        <v>2.9</v>
      </c>
      <c r="M7" s="112"/>
      <c r="N7" s="234"/>
      <c r="O7" s="13" t="s">
        <v>3057</v>
      </c>
      <c r="P7" s="14" t="s">
        <v>288</v>
      </c>
      <c r="Q7" s="15">
        <f>COUNTIF(B:B,"総")</f>
        <v>0</v>
      </c>
      <c r="R7" s="15">
        <f>SUMIF(B:B,"総",G:G)</f>
        <v>0</v>
      </c>
      <c r="S7" s="15">
        <f>COUNTIFS(B:B,"総",M:M,"*~**")</f>
        <v>0</v>
      </c>
      <c r="T7" s="15">
        <f>Q7-S7</f>
        <v>0</v>
      </c>
    </row>
    <row r="8" spans="1:20" ht="33" customHeight="1" x14ac:dyDescent="0.2">
      <c r="A8" s="40">
        <v>6</v>
      </c>
      <c r="B8" s="41" t="s">
        <v>306</v>
      </c>
      <c r="C8" s="31" t="s" ph="1">
        <v>1037</v>
      </c>
      <c r="D8" s="49" ph="1"/>
      <c r="E8" s="43" t="s">
        <v>999</v>
      </c>
      <c r="F8" s="44"/>
      <c r="G8" s="45">
        <v>4770</v>
      </c>
      <c r="H8" s="46"/>
      <c r="I8" s="43" t="s">
        <v>3164</v>
      </c>
      <c r="J8" s="50"/>
      <c r="K8" s="40" t="s">
        <v>984</v>
      </c>
      <c r="L8" s="51">
        <v>0.47</v>
      </c>
      <c r="M8" s="113"/>
      <c r="N8" s="234"/>
      <c r="O8" s="13" t="s">
        <v>3057</v>
      </c>
      <c r="P8" s="14" t="s">
        <v>289</v>
      </c>
      <c r="Q8" s="15">
        <f>COUNTIF(B:B,"運")</f>
        <v>0</v>
      </c>
      <c r="R8" s="15">
        <f>SUMIF(B:B,"運",G:G)</f>
        <v>0</v>
      </c>
      <c r="S8" s="15">
        <f>COUNTIFS(B:B,"運",M:M,"*~**")</f>
        <v>0</v>
      </c>
      <c r="T8" s="15">
        <f>Q8-S8</f>
        <v>0</v>
      </c>
    </row>
    <row r="9" spans="1:20" ht="33" customHeight="1" x14ac:dyDescent="0.2">
      <c r="A9" s="40">
        <v>7</v>
      </c>
      <c r="B9" s="41" t="s">
        <v>306</v>
      </c>
      <c r="C9" s="31" t="s" ph="1">
        <v>1038</v>
      </c>
      <c r="D9" s="49" ph="1"/>
      <c r="E9" s="43" t="s">
        <v>1000</v>
      </c>
      <c r="F9" s="44"/>
      <c r="G9" s="45">
        <v>4523</v>
      </c>
      <c r="H9" s="46"/>
      <c r="I9" s="43" t="s">
        <v>3165</v>
      </c>
      <c r="J9" s="50"/>
      <c r="K9" s="40" t="s">
        <v>985</v>
      </c>
      <c r="L9" s="51">
        <v>0.45</v>
      </c>
      <c r="M9" s="113"/>
      <c r="N9" s="234"/>
      <c r="O9" s="22" t="s">
        <v>290</v>
      </c>
      <c r="P9" s="23" t="s">
        <v>3058</v>
      </c>
      <c r="Q9" s="24">
        <f>SUM(Q7:Q8)</f>
        <v>0</v>
      </c>
      <c r="R9" s="24">
        <f>SUM(R7:R8)</f>
        <v>0</v>
      </c>
      <c r="S9" s="24">
        <f>SUM(S7:S8)</f>
        <v>0</v>
      </c>
      <c r="T9" s="24">
        <f>SUM(T7:T8)</f>
        <v>0</v>
      </c>
    </row>
    <row r="10" spans="1:20" ht="33" customHeight="1" x14ac:dyDescent="0.2">
      <c r="A10" s="40">
        <v>8</v>
      </c>
      <c r="B10" s="41" t="s">
        <v>306</v>
      </c>
      <c r="C10" s="31" t="s" ph="1">
        <v>1039</v>
      </c>
      <c r="D10" s="49" ph="1"/>
      <c r="E10" s="43" t="s">
        <v>1001</v>
      </c>
      <c r="F10" s="44"/>
      <c r="G10" s="45">
        <v>3753</v>
      </c>
      <c r="H10" s="46"/>
      <c r="I10" s="52" t="s">
        <v>3166</v>
      </c>
      <c r="J10" s="50"/>
      <c r="K10" s="40" t="s">
        <v>986</v>
      </c>
      <c r="L10" s="51">
        <v>0.38</v>
      </c>
      <c r="M10" s="113"/>
      <c r="N10" s="234"/>
      <c r="O10" s="19" t="s">
        <v>290</v>
      </c>
      <c r="P10" s="20" t="s">
        <v>3059</v>
      </c>
      <c r="Q10" s="21">
        <f>Q6+Q9</f>
        <v>33</v>
      </c>
      <c r="R10" s="21">
        <f>R6+R9</f>
        <v>165569</v>
      </c>
      <c r="S10" s="21">
        <f>S6+S9</f>
        <v>0</v>
      </c>
      <c r="T10" s="21">
        <f>T6+T9</f>
        <v>33</v>
      </c>
    </row>
    <row r="11" spans="1:20" ht="33" customHeight="1" x14ac:dyDescent="0.2">
      <c r="A11" s="40">
        <v>9</v>
      </c>
      <c r="B11" s="41" t="s">
        <v>306</v>
      </c>
      <c r="C11" s="31" t="s" ph="1">
        <v>1027</v>
      </c>
      <c r="D11" s="49" ph="1"/>
      <c r="E11" s="43" t="s">
        <v>1002</v>
      </c>
      <c r="F11" s="47"/>
      <c r="G11" s="45">
        <v>4249</v>
      </c>
      <c r="H11" s="46"/>
      <c r="I11" s="52" t="s">
        <v>3167</v>
      </c>
      <c r="J11" s="50"/>
      <c r="K11" s="33" t="s">
        <v>987</v>
      </c>
      <c r="L11" s="51">
        <v>0.42</v>
      </c>
      <c r="M11" s="112"/>
      <c r="N11" s="234"/>
      <c r="O11" s="10" t="s">
        <v>291</v>
      </c>
      <c r="P11" s="11" t="s">
        <v>292</v>
      </c>
      <c r="Q11" s="12">
        <f>COUNTIF(B:B,"風")</f>
        <v>0</v>
      </c>
      <c r="R11" s="12">
        <f>SUMIF(B:B,"風",G:G)</f>
        <v>0</v>
      </c>
      <c r="S11" s="12">
        <f>COUNTIFS(B:B,"風",M:M,"*~**")</f>
        <v>0</v>
      </c>
      <c r="T11" s="12">
        <f>Q11-S11</f>
        <v>0</v>
      </c>
    </row>
    <row r="12" spans="1:20" ht="33" customHeight="1" x14ac:dyDescent="0.2">
      <c r="A12" s="40">
        <v>10</v>
      </c>
      <c r="B12" s="41" t="s">
        <v>306</v>
      </c>
      <c r="C12" s="31" t="s" ph="1">
        <v>1028</v>
      </c>
      <c r="D12" s="49" ph="1"/>
      <c r="E12" s="43" t="s">
        <v>997</v>
      </c>
      <c r="F12" s="44"/>
      <c r="G12" s="45">
        <v>8882</v>
      </c>
      <c r="H12" s="46"/>
      <c r="I12" s="52" t="s">
        <v>3168</v>
      </c>
      <c r="J12" s="50"/>
      <c r="K12" s="40" t="s">
        <v>988</v>
      </c>
      <c r="L12" s="51">
        <v>0.89</v>
      </c>
      <c r="M12" s="113"/>
      <c r="N12" s="234"/>
      <c r="O12" s="10" t="s">
        <v>291</v>
      </c>
      <c r="P12" s="11" t="s">
        <v>293</v>
      </c>
      <c r="Q12" s="12">
        <f>COUNTIF(B:B,"動")</f>
        <v>0</v>
      </c>
      <c r="R12" s="12">
        <f>SUMIF(B:B,"動",G:G)</f>
        <v>0</v>
      </c>
      <c r="S12" s="12">
        <f>COUNTIFS(B:B,"動",M:M,"*~**")</f>
        <v>0</v>
      </c>
      <c r="T12" s="12">
        <f t="shared" ref="T12" si="1">Q12-S12</f>
        <v>0</v>
      </c>
    </row>
    <row r="13" spans="1:20" ht="33" customHeight="1" x14ac:dyDescent="0.2">
      <c r="A13" s="40">
        <v>11</v>
      </c>
      <c r="B13" s="41" t="s">
        <v>306</v>
      </c>
      <c r="C13" s="31" t="s" ph="1">
        <v>1040</v>
      </c>
      <c r="D13" s="49" ph="1"/>
      <c r="E13" s="43" t="s">
        <v>1003</v>
      </c>
      <c r="F13" s="44"/>
      <c r="G13" s="45">
        <v>2542</v>
      </c>
      <c r="H13" s="46"/>
      <c r="I13" s="52" t="s">
        <v>3169</v>
      </c>
      <c r="J13" s="50"/>
      <c r="K13" s="40" t="s">
        <v>989</v>
      </c>
      <c r="L13" s="51">
        <v>0.25</v>
      </c>
      <c r="M13" s="113"/>
      <c r="N13" s="234"/>
      <c r="O13" s="10" t="s">
        <v>291</v>
      </c>
      <c r="P13" s="11" t="s">
        <v>294</v>
      </c>
      <c r="Q13" s="12">
        <f>COUNTIF(B:B,"歴")</f>
        <v>0</v>
      </c>
      <c r="R13" s="12">
        <f>SUMIF(B:B,"歴",G:G)</f>
        <v>0</v>
      </c>
      <c r="S13" s="12">
        <f>COUNTIFS(B:B,"歴",M:M,"*~**")</f>
        <v>0</v>
      </c>
      <c r="T13" s="12">
        <f>Q13-S13</f>
        <v>0</v>
      </c>
    </row>
    <row r="14" spans="1:20" ht="33" customHeight="1" x14ac:dyDescent="0.2">
      <c r="A14" s="40">
        <v>12</v>
      </c>
      <c r="B14" s="41" t="s">
        <v>306</v>
      </c>
      <c r="C14" s="31" t="s" ph="1">
        <v>1041</v>
      </c>
      <c r="D14" s="49" ph="1"/>
      <c r="E14" s="43" t="s">
        <v>1004</v>
      </c>
      <c r="F14" s="44"/>
      <c r="G14" s="45">
        <v>5711</v>
      </c>
      <c r="H14" s="46"/>
      <c r="I14" s="52" t="s">
        <v>3170</v>
      </c>
      <c r="J14" s="50"/>
      <c r="K14" s="40" t="s">
        <v>990</v>
      </c>
      <c r="L14" s="51">
        <v>0.56999999999999995</v>
      </c>
      <c r="M14" s="113"/>
      <c r="N14" s="234"/>
      <c r="O14" s="16" t="s">
        <v>290</v>
      </c>
      <c r="P14" s="17" t="s">
        <v>3060</v>
      </c>
      <c r="Q14" s="18">
        <f>SUM(Q11:Q13)</f>
        <v>0</v>
      </c>
      <c r="R14" s="18">
        <f>SUM(R11:R13)</f>
        <v>0</v>
      </c>
      <c r="S14" s="18">
        <f>SUM(S11:S13)</f>
        <v>0</v>
      </c>
      <c r="T14" s="18">
        <f>SUM(T11:T13)</f>
        <v>0</v>
      </c>
    </row>
    <row r="15" spans="1:20" ht="33" customHeight="1" x14ac:dyDescent="0.2">
      <c r="A15" s="40">
        <v>13</v>
      </c>
      <c r="B15" s="41" t="s">
        <v>306</v>
      </c>
      <c r="C15" s="31" t="s" ph="1">
        <v>1042</v>
      </c>
      <c r="D15" s="49" ph="1"/>
      <c r="E15" s="43" t="s">
        <v>1005</v>
      </c>
      <c r="F15" s="44"/>
      <c r="G15" s="45">
        <v>5879</v>
      </c>
      <c r="H15" s="46"/>
      <c r="I15" s="52" t="s">
        <v>3122</v>
      </c>
      <c r="J15" s="50"/>
      <c r="K15" s="40" t="s">
        <v>991</v>
      </c>
      <c r="L15" s="51">
        <v>0.57999999999999996</v>
      </c>
      <c r="M15" s="113"/>
      <c r="N15" s="234"/>
      <c r="O15" s="25" t="s">
        <v>295</v>
      </c>
      <c r="P15" s="26" t="s">
        <v>296</v>
      </c>
      <c r="Q15" s="27">
        <f>COUNTIF(B:B,"広")</f>
        <v>0</v>
      </c>
      <c r="R15" s="27">
        <f>SUMIF(B:B,"広",G:G)</f>
        <v>0</v>
      </c>
      <c r="S15" s="27">
        <f>COUNTIFS(B:B,"広",M:M,"*~**")</f>
        <v>0</v>
      </c>
      <c r="T15" s="27">
        <f>Q15-S15</f>
        <v>0</v>
      </c>
    </row>
    <row r="16" spans="1:20" ht="33" customHeight="1" x14ac:dyDescent="0.2">
      <c r="A16" s="40">
        <v>14</v>
      </c>
      <c r="B16" s="41" t="s">
        <v>306</v>
      </c>
      <c r="C16" s="31" t="s" ph="1">
        <v>1043</v>
      </c>
      <c r="D16" s="49" ph="1"/>
      <c r="E16" s="43" t="s">
        <v>1006</v>
      </c>
      <c r="F16" s="44"/>
      <c r="G16" s="45">
        <v>3325</v>
      </c>
      <c r="H16" s="46"/>
      <c r="I16" s="52" t="s">
        <v>3124</v>
      </c>
      <c r="J16" s="50"/>
      <c r="K16" s="40" t="s">
        <v>992</v>
      </c>
      <c r="L16" s="51">
        <v>0.35</v>
      </c>
      <c r="M16" s="113"/>
      <c r="N16" s="234"/>
      <c r="O16" s="25" t="s">
        <v>297</v>
      </c>
      <c r="P16" s="25" t="s">
        <v>290</v>
      </c>
      <c r="Q16" s="27">
        <f>COUNTIF(B:B,"緑道")</f>
        <v>1</v>
      </c>
      <c r="R16" s="27">
        <f>SUMIF(B:B,"緑道",G:G)</f>
        <v>1382</v>
      </c>
      <c r="S16" s="27">
        <f>COUNTIFS(B:B,"緑道",M:M,"*~**")</f>
        <v>0</v>
      </c>
      <c r="T16" s="27">
        <f t="shared" ref="T16:T17" si="2">Q16-S16</f>
        <v>1</v>
      </c>
    </row>
    <row r="17" spans="1:20" ht="33" customHeight="1" x14ac:dyDescent="0.2">
      <c r="A17" s="40">
        <v>15</v>
      </c>
      <c r="B17" s="41" t="s">
        <v>306</v>
      </c>
      <c r="C17" s="31" t="s" ph="1">
        <v>1044</v>
      </c>
      <c r="D17" s="49" ph="1"/>
      <c r="E17" s="43" t="s">
        <v>1007</v>
      </c>
      <c r="F17" s="44"/>
      <c r="G17" s="45">
        <v>8766</v>
      </c>
      <c r="H17" s="46"/>
      <c r="I17" s="52" t="s">
        <v>3171</v>
      </c>
      <c r="J17" s="50"/>
      <c r="K17" s="40" t="s">
        <v>993</v>
      </c>
      <c r="L17" s="51">
        <v>0.88</v>
      </c>
      <c r="M17" s="113"/>
      <c r="N17" s="234"/>
      <c r="O17" s="25" t="s">
        <v>106</v>
      </c>
      <c r="P17" s="25" t="s">
        <v>290</v>
      </c>
      <c r="Q17" s="27">
        <f>COUNTIF(B:B,"都緑")</f>
        <v>1</v>
      </c>
      <c r="R17" s="27">
        <f>SUMIF(B:B,"都緑",G:G)</f>
        <v>9613</v>
      </c>
      <c r="S17" s="27">
        <f>COUNTIFS(B:B,"都緑",M:M,"*~**")</f>
        <v>0</v>
      </c>
      <c r="T17" s="27">
        <f t="shared" si="2"/>
        <v>1</v>
      </c>
    </row>
    <row r="18" spans="1:20" ht="33" customHeight="1" x14ac:dyDescent="0.2">
      <c r="A18" s="40">
        <v>16</v>
      </c>
      <c r="B18" s="41" t="s">
        <v>306</v>
      </c>
      <c r="C18" s="31" t="s" ph="1">
        <v>1045</v>
      </c>
      <c r="D18" s="49" ph="1"/>
      <c r="E18" s="43" t="s">
        <v>1008</v>
      </c>
      <c r="F18" s="44"/>
      <c r="G18" s="45">
        <v>4027</v>
      </c>
      <c r="H18" s="46"/>
      <c r="I18" s="52" t="s">
        <v>3172</v>
      </c>
      <c r="J18" s="50"/>
      <c r="K18" s="33" t="s">
        <v>3190</v>
      </c>
      <c r="L18" s="51">
        <v>0.4</v>
      </c>
      <c r="M18" s="112" t="s">
        <v>1025</v>
      </c>
      <c r="N18" s="234"/>
      <c r="O18" s="28" t="s">
        <v>290</v>
      </c>
      <c r="P18" s="29" t="s">
        <v>298</v>
      </c>
      <c r="Q18" s="30">
        <f>Q10+Q14+Q15+Q17+Q16</f>
        <v>35</v>
      </c>
      <c r="R18" s="30">
        <f>R10+R14+R15+R17+R16</f>
        <v>176564</v>
      </c>
      <c r="S18" s="30">
        <f>S10+S14+S15+S17+S16</f>
        <v>0</v>
      </c>
      <c r="T18" s="30">
        <f>T10+T14+T15+T17+T16</f>
        <v>35</v>
      </c>
    </row>
    <row r="19" spans="1:20" ht="33" customHeight="1" x14ac:dyDescent="0.2">
      <c r="A19" s="40">
        <v>17</v>
      </c>
      <c r="B19" s="41" t="s">
        <v>306</v>
      </c>
      <c r="C19" s="31" t="s" ph="1">
        <v>1046</v>
      </c>
      <c r="D19" s="49" ph="1"/>
      <c r="E19" s="43" t="s">
        <v>1009</v>
      </c>
      <c r="F19" s="44"/>
      <c r="G19" s="45">
        <v>7120</v>
      </c>
      <c r="H19" s="46"/>
      <c r="I19" s="43" t="s">
        <v>3173</v>
      </c>
      <c r="J19" s="50"/>
      <c r="K19" s="40" t="s">
        <v>977</v>
      </c>
      <c r="L19" s="51">
        <v>0.63</v>
      </c>
      <c r="M19" s="113"/>
      <c r="N19" s="234"/>
      <c r="O19" s="234"/>
      <c r="P19" s="234"/>
      <c r="Q19" s="234"/>
      <c r="R19" s="234"/>
      <c r="S19" s="234"/>
      <c r="T19" s="234"/>
    </row>
    <row r="20" spans="1:20" ht="33" customHeight="1" x14ac:dyDescent="0.2">
      <c r="A20" s="40">
        <v>18</v>
      </c>
      <c r="B20" s="41" t="s">
        <v>306</v>
      </c>
      <c r="C20" s="31" t="s" ph="1">
        <v>1047</v>
      </c>
      <c r="D20" s="49" ph="1"/>
      <c r="E20" s="43" t="s">
        <v>1010</v>
      </c>
      <c r="F20" s="44"/>
      <c r="G20" s="45">
        <v>4714</v>
      </c>
      <c r="H20" s="46"/>
      <c r="I20" s="52" t="s">
        <v>3175</v>
      </c>
      <c r="J20" s="50"/>
      <c r="K20" s="40" t="s">
        <v>978</v>
      </c>
      <c r="L20" s="51">
        <v>0.46</v>
      </c>
      <c r="M20" s="113"/>
      <c r="N20" s="234"/>
      <c r="O20" s="214"/>
      <c r="P20" s="214"/>
      <c r="Q20" s="215"/>
      <c r="R20" s="215"/>
      <c r="S20" s="234"/>
      <c r="T20" s="234"/>
    </row>
    <row r="21" spans="1:20" ht="33" customHeight="1" x14ac:dyDescent="0.2">
      <c r="A21" s="53">
        <v>19</v>
      </c>
      <c r="B21" s="54" t="s">
        <v>306</v>
      </c>
      <c r="C21" s="55" t="s" ph="1">
        <v>1048</v>
      </c>
      <c r="D21" s="56" ph="1"/>
      <c r="E21" s="57" t="s">
        <v>1011</v>
      </c>
      <c r="F21" s="58"/>
      <c r="G21" s="59">
        <v>1096</v>
      </c>
      <c r="H21" s="60"/>
      <c r="I21" s="57" t="s">
        <v>3176</v>
      </c>
      <c r="J21" s="58"/>
      <c r="K21" s="53" t="s">
        <v>1012</v>
      </c>
      <c r="L21" s="61">
        <v>0.11</v>
      </c>
      <c r="M21" s="114"/>
      <c r="N21" s="234"/>
      <c r="O21" s="234"/>
      <c r="P21" s="234"/>
      <c r="Q21" s="234"/>
      <c r="R21" s="234"/>
      <c r="S21" s="234"/>
      <c r="T21" s="234"/>
    </row>
    <row r="22" spans="1:20" ht="33" customHeight="1" x14ac:dyDescent="0.2">
      <c r="A22" s="53">
        <v>20</v>
      </c>
      <c r="B22" s="54" t="s">
        <v>306</v>
      </c>
      <c r="C22" s="55" t="s" ph="1">
        <v>1029</v>
      </c>
      <c r="D22" s="56" ph="1"/>
      <c r="E22" s="57" t="s">
        <v>1001</v>
      </c>
      <c r="F22" s="58"/>
      <c r="G22" s="59">
        <v>3123</v>
      </c>
      <c r="H22" s="60"/>
      <c r="I22" s="57" t="s">
        <v>3177</v>
      </c>
      <c r="J22" s="58"/>
      <c r="K22" s="62" t="s">
        <v>3070</v>
      </c>
      <c r="L22" s="61">
        <v>0.31</v>
      </c>
      <c r="M22" s="114"/>
      <c r="N22" s="234"/>
      <c r="O22" s="234"/>
      <c r="P22" s="234"/>
      <c r="Q22" s="234"/>
      <c r="R22" s="234"/>
      <c r="S22" s="234"/>
      <c r="T22" s="234"/>
    </row>
    <row r="23" spans="1:20" ht="33" customHeight="1" x14ac:dyDescent="0.2">
      <c r="A23" s="53">
        <v>21</v>
      </c>
      <c r="B23" s="54" t="s">
        <v>306</v>
      </c>
      <c r="C23" s="55" t="s" ph="1">
        <v>1049</v>
      </c>
      <c r="D23" s="56" ph="1"/>
      <c r="E23" s="57" t="s">
        <v>1013</v>
      </c>
      <c r="F23" s="58"/>
      <c r="G23" s="59">
        <v>5298</v>
      </c>
      <c r="H23" s="60"/>
      <c r="I23" s="57" t="s">
        <v>3177</v>
      </c>
      <c r="J23" s="58"/>
      <c r="K23" s="62" t="s">
        <v>1014</v>
      </c>
      <c r="L23" s="61">
        <v>0.57999999999999996</v>
      </c>
      <c r="M23" s="114"/>
      <c r="N23" s="234"/>
      <c r="O23" s="234"/>
      <c r="P23" s="234"/>
      <c r="Q23" s="234"/>
      <c r="R23" s="234"/>
      <c r="S23" s="234"/>
      <c r="T23" s="234"/>
    </row>
    <row r="24" spans="1:20" ht="33" customHeight="1" x14ac:dyDescent="0.2">
      <c r="A24" s="53">
        <v>22</v>
      </c>
      <c r="B24" s="54" t="s">
        <v>306</v>
      </c>
      <c r="C24" s="55" t="s" ph="1">
        <v>1050</v>
      </c>
      <c r="D24" s="56" ph="1"/>
      <c r="E24" s="57" t="s">
        <v>1015</v>
      </c>
      <c r="F24" s="58"/>
      <c r="G24" s="59">
        <v>6645</v>
      </c>
      <c r="H24" s="60"/>
      <c r="I24" s="63" t="s">
        <v>3178</v>
      </c>
      <c r="J24" s="64"/>
      <c r="K24" s="62" t="s">
        <v>3071</v>
      </c>
      <c r="L24" s="66">
        <v>1.6</v>
      </c>
      <c r="M24" s="114"/>
      <c r="N24" s="234"/>
      <c r="O24" s="234"/>
      <c r="P24" s="234"/>
      <c r="Q24" s="234"/>
      <c r="R24" s="234"/>
      <c r="S24" s="234"/>
      <c r="T24" s="234"/>
    </row>
    <row r="25" spans="1:20" ht="33" customHeight="1" x14ac:dyDescent="0.2">
      <c r="A25" s="53">
        <v>23</v>
      </c>
      <c r="B25" s="54" t="s">
        <v>306</v>
      </c>
      <c r="C25" s="55" t="s" ph="1">
        <v>1051</v>
      </c>
      <c r="D25" s="56" ph="1"/>
      <c r="E25" s="57" t="s">
        <v>1016</v>
      </c>
      <c r="F25" s="58"/>
      <c r="G25" s="59">
        <v>3781</v>
      </c>
      <c r="H25" s="60"/>
      <c r="I25" s="63" t="s">
        <v>3179</v>
      </c>
      <c r="J25" s="64"/>
      <c r="K25" s="62" t="s">
        <v>3072</v>
      </c>
      <c r="L25" s="61">
        <v>0.38</v>
      </c>
      <c r="M25" s="115"/>
      <c r="N25" s="234"/>
      <c r="O25" s="234"/>
      <c r="P25" s="234"/>
      <c r="Q25" s="234"/>
      <c r="R25" s="234"/>
      <c r="S25" s="234"/>
      <c r="T25" s="234"/>
    </row>
    <row r="26" spans="1:20" ht="33" customHeight="1" x14ac:dyDescent="0.2">
      <c r="A26" s="53">
        <v>24</v>
      </c>
      <c r="B26" s="54" t="s">
        <v>306</v>
      </c>
      <c r="C26" s="55" t="s" ph="1">
        <v>1052</v>
      </c>
      <c r="D26" s="56" ph="1"/>
      <c r="E26" s="57" t="s">
        <v>996</v>
      </c>
      <c r="F26" s="58"/>
      <c r="G26" s="59">
        <v>1433</v>
      </c>
      <c r="H26" s="60"/>
      <c r="I26" s="63" t="s">
        <v>3180</v>
      </c>
      <c r="J26" s="64"/>
      <c r="K26" s="53"/>
      <c r="L26" s="61"/>
      <c r="M26" s="114"/>
      <c r="N26" s="234"/>
      <c r="O26" s="234"/>
      <c r="P26" s="234"/>
      <c r="Q26" s="234"/>
      <c r="R26" s="234"/>
      <c r="S26" s="234"/>
      <c r="T26" s="234"/>
    </row>
    <row r="27" spans="1:20" ht="33" customHeight="1" x14ac:dyDescent="0.2">
      <c r="A27" s="53">
        <v>25</v>
      </c>
      <c r="B27" s="54" t="s">
        <v>306</v>
      </c>
      <c r="C27" s="65" t="s" ph="1">
        <v>1030</v>
      </c>
      <c r="D27" s="56" ph="1"/>
      <c r="E27" s="57" t="s">
        <v>1010</v>
      </c>
      <c r="F27" s="58"/>
      <c r="G27" s="59">
        <v>3292</v>
      </c>
      <c r="H27" s="60"/>
      <c r="I27" s="63" t="s">
        <v>3181</v>
      </c>
      <c r="J27" s="64"/>
      <c r="K27" s="53" t="s">
        <v>1017</v>
      </c>
      <c r="L27" s="66">
        <v>0.33</v>
      </c>
      <c r="M27" s="114"/>
      <c r="N27" s="234"/>
      <c r="O27" s="234"/>
      <c r="P27" s="234"/>
      <c r="Q27" s="234"/>
      <c r="R27" s="234"/>
      <c r="S27" s="234"/>
      <c r="T27" s="234"/>
    </row>
    <row r="28" spans="1:20" ht="33" customHeight="1" x14ac:dyDescent="0.2">
      <c r="A28" s="53">
        <v>26</v>
      </c>
      <c r="B28" s="54" t="s">
        <v>306</v>
      </c>
      <c r="C28" s="55" t="s" ph="1">
        <v>1031</v>
      </c>
      <c r="D28" s="56" ph="1"/>
      <c r="E28" s="57" t="s">
        <v>1010</v>
      </c>
      <c r="F28" s="58"/>
      <c r="G28" s="59">
        <v>2280</v>
      </c>
      <c r="H28" s="60"/>
      <c r="I28" s="57" t="s">
        <v>3182</v>
      </c>
      <c r="J28" s="64"/>
      <c r="K28" s="53"/>
      <c r="L28" s="61"/>
      <c r="M28" s="114"/>
      <c r="N28" s="234"/>
      <c r="O28" s="234"/>
      <c r="P28" s="234"/>
      <c r="Q28" s="234"/>
      <c r="R28" s="234"/>
      <c r="S28" s="234"/>
      <c r="T28" s="234"/>
    </row>
    <row r="29" spans="1:20" ht="33" customHeight="1" x14ac:dyDescent="0.2">
      <c r="A29" s="53">
        <v>27</v>
      </c>
      <c r="B29" s="54" t="s">
        <v>306</v>
      </c>
      <c r="C29" s="65" t="s" ph="1">
        <v>1053</v>
      </c>
      <c r="D29" s="56" ph="1"/>
      <c r="E29" s="57" t="s">
        <v>1018</v>
      </c>
      <c r="F29" s="58"/>
      <c r="G29" s="59">
        <v>1641</v>
      </c>
      <c r="H29" s="60"/>
      <c r="I29" s="63" t="s">
        <v>3183</v>
      </c>
      <c r="J29" s="64"/>
      <c r="K29" s="62"/>
      <c r="L29" s="66"/>
      <c r="M29" s="114"/>
      <c r="N29" s="234"/>
      <c r="O29" s="234"/>
      <c r="P29" s="234"/>
      <c r="Q29" s="234"/>
      <c r="R29" s="234"/>
      <c r="S29" s="234"/>
      <c r="T29" s="234"/>
    </row>
    <row r="30" spans="1:20" ht="33" customHeight="1" x14ac:dyDescent="0.2">
      <c r="A30" s="53">
        <v>28</v>
      </c>
      <c r="B30" s="54" t="s">
        <v>306</v>
      </c>
      <c r="C30" s="65" t="s" ph="1">
        <v>1054</v>
      </c>
      <c r="D30" s="56" ph="1"/>
      <c r="E30" s="57" t="s">
        <v>1019</v>
      </c>
      <c r="F30" s="58"/>
      <c r="G30" s="59">
        <v>1680</v>
      </c>
      <c r="H30" s="60"/>
      <c r="I30" s="63" t="s">
        <v>3183</v>
      </c>
      <c r="J30" s="64"/>
      <c r="K30" s="53"/>
      <c r="L30" s="61"/>
      <c r="M30" s="114"/>
      <c r="N30" s="234"/>
      <c r="O30" s="234"/>
      <c r="P30" s="234"/>
      <c r="Q30" s="234"/>
      <c r="R30" s="234"/>
      <c r="S30" s="234"/>
      <c r="T30" s="234"/>
    </row>
    <row r="31" spans="1:20" ht="33" customHeight="1" x14ac:dyDescent="0.2">
      <c r="A31" s="53">
        <v>29</v>
      </c>
      <c r="B31" s="54" t="s">
        <v>306</v>
      </c>
      <c r="C31" s="55" t="s" ph="1">
        <v>1055</v>
      </c>
      <c r="D31" s="56" ph="1"/>
      <c r="E31" s="57" t="s">
        <v>1000</v>
      </c>
      <c r="F31" s="58"/>
      <c r="G31" s="59">
        <v>1000</v>
      </c>
      <c r="H31" s="60"/>
      <c r="I31" s="63" t="s">
        <v>3184</v>
      </c>
      <c r="J31" s="64"/>
      <c r="K31" s="53"/>
      <c r="L31" s="66"/>
      <c r="M31" s="114"/>
      <c r="N31" s="234"/>
      <c r="O31" s="234"/>
      <c r="P31" s="234"/>
      <c r="Q31" s="234"/>
      <c r="R31" s="234"/>
      <c r="S31" s="234"/>
      <c r="T31" s="234"/>
    </row>
    <row r="32" spans="1:20" ht="33" customHeight="1" x14ac:dyDescent="0.2">
      <c r="A32" s="53">
        <v>30</v>
      </c>
      <c r="B32" s="54" t="s">
        <v>319</v>
      </c>
      <c r="C32" s="55" t="s" ph="1">
        <v>1056</v>
      </c>
      <c r="D32" s="56" ph="1"/>
      <c r="E32" s="57" t="s">
        <v>995</v>
      </c>
      <c r="F32" s="58"/>
      <c r="G32" s="59">
        <v>1382</v>
      </c>
      <c r="H32" s="60"/>
      <c r="I32" s="63" t="s">
        <v>3185</v>
      </c>
      <c r="J32" s="64"/>
      <c r="K32" s="62"/>
      <c r="L32" s="61"/>
      <c r="M32" s="114"/>
      <c r="N32" s="234"/>
      <c r="O32" s="234"/>
      <c r="P32" s="234"/>
      <c r="Q32" s="234"/>
      <c r="R32" s="234"/>
      <c r="S32" s="234"/>
      <c r="T32" s="234"/>
    </row>
    <row r="33" spans="1:20" ht="33" customHeight="1" x14ac:dyDescent="0.2">
      <c r="A33" s="53">
        <v>31</v>
      </c>
      <c r="B33" s="54" t="s">
        <v>306</v>
      </c>
      <c r="C33" s="53" t="s" ph="1">
        <v>1057</v>
      </c>
      <c r="D33" s="56" ph="1"/>
      <c r="E33" s="57" t="s">
        <v>1020</v>
      </c>
      <c r="F33" s="58"/>
      <c r="G33" s="59">
        <v>1295</v>
      </c>
      <c r="H33" s="60"/>
      <c r="I33" s="63" t="s">
        <v>3186</v>
      </c>
      <c r="J33" s="64"/>
      <c r="K33" s="62"/>
      <c r="L33" s="61"/>
      <c r="M33" s="114"/>
      <c r="N33" s="234"/>
      <c r="O33" s="234"/>
      <c r="P33" s="234"/>
      <c r="Q33" s="234"/>
      <c r="R33" s="234"/>
      <c r="S33" s="234"/>
      <c r="T33" s="234"/>
    </row>
    <row r="34" spans="1:20" ht="33" customHeight="1" x14ac:dyDescent="0.2">
      <c r="A34" s="53">
        <v>32</v>
      </c>
      <c r="B34" s="54" t="s">
        <v>306</v>
      </c>
      <c r="C34" s="53" t="s" ph="1">
        <v>1058</v>
      </c>
      <c r="D34" s="56" ph="1"/>
      <c r="E34" s="57" t="s">
        <v>1020</v>
      </c>
      <c r="F34" s="58"/>
      <c r="G34" s="59">
        <v>470</v>
      </c>
      <c r="H34" s="60"/>
      <c r="I34" s="63" t="s">
        <v>3186</v>
      </c>
      <c r="J34" s="64"/>
      <c r="K34" s="53"/>
      <c r="L34" s="61"/>
      <c r="M34" s="114"/>
      <c r="N34" s="234"/>
      <c r="O34" s="234"/>
      <c r="P34" s="234"/>
      <c r="Q34" s="234"/>
      <c r="R34" s="234"/>
      <c r="S34" s="234"/>
      <c r="T34" s="234"/>
    </row>
    <row r="35" spans="1:20" ht="45.75" customHeight="1" x14ac:dyDescent="0.2">
      <c r="A35" s="53">
        <v>33</v>
      </c>
      <c r="B35" s="54" t="s">
        <v>468</v>
      </c>
      <c r="C35" s="53" t="s" ph="1">
        <v>1059</v>
      </c>
      <c r="D35" s="56" ph="1"/>
      <c r="E35" s="57" t="s">
        <v>1032</v>
      </c>
      <c r="F35" s="58"/>
      <c r="G35" s="59">
        <v>9613</v>
      </c>
      <c r="H35" s="60"/>
      <c r="I35" s="57" t="s">
        <v>3187</v>
      </c>
      <c r="J35" s="67"/>
      <c r="K35" s="62"/>
      <c r="L35" s="61"/>
      <c r="M35" s="115" t="s">
        <v>1024</v>
      </c>
      <c r="N35" s="234"/>
      <c r="O35" s="234"/>
      <c r="P35" s="234"/>
      <c r="Q35" s="234"/>
      <c r="R35" s="234"/>
      <c r="S35" s="234"/>
      <c r="T35" s="234"/>
    </row>
    <row r="36" spans="1:20" ht="33" customHeight="1" x14ac:dyDescent="0.2">
      <c r="A36" s="53">
        <v>34</v>
      </c>
      <c r="B36" s="54" t="s">
        <v>306</v>
      </c>
      <c r="C36" s="55" t="s" ph="1">
        <v>1060</v>
      </c>
      <c r="D36" s="56" ph="1"/>
      <c r="E36" s="57" t="s">
        <v>1021</v>
      </c>
      <c r="F36" s="58"/>
      <c r="G36" s="68">
        <v>1554</v>
      </c>
      <c r="H36" s="69"/>
      <c r="I36" s="57" t="s">
        <v>3189</v>
      </c>
      <c r="J36" s="67"/>
      <c r="K36" s="62"/>
      <c r="L36" s="61"/>
      <c r="M36" s="116"/>
      <c r="N36" s="234"/>
      <c r="O36" s="234"/>
      <c r="P36" s="234"/>
      <c r="Q36" s="234"/>
      <c r="R36" s="234"/>
      <c r="S36" s="234"/>
      <c r="T36" s="234"/>
    </row>
    <row r="37" spans="1:20" ht="33" customHeight="1" x14ac:dyDescent="0.2">
      <c r="A37" s="53">
        <v>35</v>
      </c>
      <c r="B37" s="54" t="s">
        <v>306</v>
      </c>
      <c r="C37" s="53" t="s" ph="1">
        <v>1061</v>
      </c>
      <c r="D37" s="56" ph="1"/>
      <c r="E37" s="57" t="s">
        <v>1022</v>
      </c>
      <c r="F37" s="58"/>
      <c r="G37" s="59">
        <v>2523</v>
      </c>
      <c r="H37" s="60"/>
      <c r="I37" s="57" t="s">
        <v>3188</v>
      </c>
      <c r="J37" s="58"/>
      <c r="K37" s="53" t="s">
        <v>1023</v>
      </c>
      <c r="L37" s="61">
        <v>0.25</v>
      </c>
      <c r="M37" s="114"/>
      <c r="N37" s="234"/>
      <c r="O37" s="234"/>
      <c r="P37" s="234"/>
      <c r="Q37" s="234"/>
      <c r="R37" s="234"/>
      <c r="S37" s="234"/>
      <c r="T37" s="234"/>
    </row>
    <row r="38" spans="1:20" ht="33" customHeight="1" x14ac:dyDescent="0.2">
      <c r="A38" s="428" t="s">
        <v>227</v>
      </c>
      <c r="B38" s="429"/>
      <c r="C38" s="337">
        <f ca="1">IF(COUNTIF(M:M,"*~**")&gt;=1, "("&amp;COUNTIF(M:M,"*~**")&amp;")"&amp;CHAR(10)&amp;COUNT(A:A)-COUNTIF(M:M,"*~**"), COUNT(A:A))</f>
        <v>35</v>
      </c>
      <c r="D38" s="82"/>
      <c r="E38" s="82" t="s">
        <v>2213</v>
      </c>
      <c r="F38" s="91"/>
      <c r="G38" s="76">
        <f>SUM(G2:G37)</f>
        <v>176564</v>
      </c>
      <c r="H38" s="77"/>
      <c r="I38" s="82"/>
      <c r="J38" s="82"/>
      <c r="K38" s="82"/>
      <c r="L38" s="82"/>
      <c r="M38" s="225"/>
      <c r="N38" s="234"/>
      <c r="O38" s="234"/>
      <c r="P38" s="234"/>
      <c r="Q38" s="234"/>
      <c r="R38" s="234"/>
      <c r="S38" s="234"/>
      <c r="T38" s="234"/>
    </row>
    <row r="39" spans="1:20" ht="33" customHeight="1" x14ac:dyDescent="0.2">
      <c r="H39" s="121"/>
    </row>
    <row r="40" spans="1:20" ht="33" customHeight="1" x14ac:dyDescent="0.2">
      <c r="H40" s="121"/>
    </row>
    <row r="41" spans="1:20" ht="33" customHeight="1" x14ac:dyDescent="0.2">
      <c r="H41" s="121"/>
    </row>
    <row r="42" spans="1:20" ht="33" customHeight="1" x14ac:dyDescent="0.2">
      <c r="C42" s="93" ph="1"/>
      <c r="D42" s="93" ph="1"/>
    </row>
    <row r="43" spans="1:20" ht="33" customHeight="1" x14ac:dyDescent="0.2">
      <c r="C43" s="93" ph="1"/>
      <c r="D43" s="93" ph="1"/>
    </row>
    <row r="44" spans="1:20" ht="22.5" x14ac:dyDescent="0.2">
      <c r="C44" s="93" ph="1"/>
      <c r="D44" s="93" ph="1"/>
    </row>
    <row r="45" spans="1:20" ht="22.5" x14ac:dyDescent="0.2">
      <c r="C45" s="93" ph="1"/>
      <c r="D45" s="93" ph="1"/>
    </row>
    <row r="46" spans="1:20" ht="22.5" x14ac:dyDescent="0.2">
      <c r="C46" s="93" ph="1"/>
      <c r="D46" s="93" ph="1"/>
    </row>
    <row r="47" spans="1:20" ht="22.5" x14ac:dyDescent="0.2">
      <c r="C47" s="93" ph="1"/>
      <c r="D47" s="93" ph="1"/>
    </row>
    <row r="48" spans="1:20" ht="22.5" x14ac:dyDescent="0.2">
      <c r="C48" s="93" ph="1"/>
      <c r="D48" s="93" ph="1"/>
    </row>
  </sheetData>
  <mergeCells count="2">
    <mergeCell ref="A1:M1"/>
    <mergeCell ref="A38:B38"/>
  </mergeCells>
  <phoneticPr fontId="2"/>
  <pageMargins left="0.70866141732283472" right="0.70866141732283472" top="0.94488188976377963" bottom="0.94488188976377963" header="0" footer="0.31496062992125984"/>
  <pageSetup paperSize="9" scale="96" orientation="portrait" r:id="rId1"/>
  <headerFooter>
    <oddFooter>&amp;C&amp;"ＭＳ 明朝,標準"-&amp;P--</oddFooter>
    <firstHeader>&amp;L&amp;"メイリオ,レギュラー"&amp;18Ⅳ 開設公園&amp;16
&amp;A</firstHeader>
    <firstFooter>&amp;C-&amp;P--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63"/>
  <sheetViews>
    <sheetView view="pageBreakPreview" zoomScale="130" zoomScaleNormal="115" zoomScaleSheetLayoutView="130" workbookViewId="0">
      <selection activeCell="C31" sqref="C31"/>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08203125"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30" customHeight="1" x14ac:dyDescent="0.2">
      <c r="A1" s="430" t="str">
        <f ca="1">RIGHT(CELL("filename",A1),LEN(CELL("filename",A1))-FIND("]",CELL("filename",A1)))</f>
        <v>11.西淀川区</v>
      </c>
      <c r="B1" s="430"/>
      <c r="C1" s="430"/>
      <c r="D1" s="430"/>
      <c r="E1" s="430"/>
      <c r="F1" s="430"/>
      <c r="G1" s="430"/>
      <c r="H1" s="430"/>
      <c r="I1" s="430"/>
      <c r="J1" s="430"/>
      <c r="K1" s="430"/>
      <c r="L1" s="430"/>
      <c r="M1" s="430"/>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O2" s="2" t="s">
        <v>146</v>
      </c>
      <c r="P2" s="3" t="s">
        <v>146</v>
      </c>
      <c r="Q2" s="4" t="s">
        <v>284</v>
      </c>
      <c r="R2" s="2" t="s">
        <v>3054</v>
      </c>
      <c r="S2" s="3" t="s">
        <v>3500</v>
      </c>
      <c r="T2" s="3" t="s">
        <v>3505</v>
      </c>
    </row>
    <row r="3" spans="1:20" ht="33" customHeight="1" x14ac:dyDescent="0.2">
      <c r="A3" s="40">
        <v>1</v>
      </c>
      <c r="B3" s="41" t="s">
        <v>388</v>
      </c>
      <c r="C3" s="31" t="s" ph="1">
        <v>1138</v>
      </c>
      <c r="D3" s="42" ph="1"/>
      <c r="E3" s="43" t="s">
        <v>1062</v>
      </c>
      <c r="F3" s="44"/>
      <c r="G3" s="45">
        <v>33441</v>
      </c>
      <c r="H3" s="46"/>
      <c r="I3" s="43" t="s">
        <v>1132</v>
      </c>
      <c r="J3" s="47"/>
      <c r="K3" s="40" t="s">
        <v>1063</v>
      </c>
      <c r="L3" s="48">
        <v>3.3</v>
      </c>
      <c r="M3" s="112"/>
      <c r="O3" s="5" t="s">
        <v>3055</v>
      </c>
      <c r="P3" s="6" t="s">
        <v>285</v>
      </c>
      <c r="Q3" s="7">
        <f>COUNTIF(B:B,"街")</f>
        <v>46</v>
      </c>
      <c r="R3" s="7">
        <f>SUMIF(B:B,"街",G:G)</f>
        <v>150248</v>
      </c>
      <c r="S3" s="7">
        <f>COUNTIFS(B:B,"街",M:M,"*~**")</f>
        <v>0</v>
      </c>
      <c r="T3" s="7">
        <f>Q3-S3</f>
        <v>46</v>
      </c>
    </row>
    <row r="4" spans="1:20" ht="33" customHeight="1" x14ac:dyDescent="0.2">
      <c r="A4" s="40">
        <v>2</v>
      </c>
      <c r="B4" s="41" t="s">
        <v>306</v>
      </c>
      <c r="C4" s="31" t="s" ph="1">
        <v>1139</v>
      </c>
      <c r="D4" s="49" ph="1"/>
      <c r="E4" s="43" t="s">
        <v>1064</v>
      </c>
      <c r="F4" s="44"/>
      <c r="G4" s="45">
        <v>6611</v>
      </c>
      <c r="H4" s="46"/>
      <c r="I4" s="43" t="s">
        <v>1133</v>
      </c>
      <c r="J4" s="44"/>
      <c r="K4" s="40" t="s">
        <v>1065</v>
      </c>
      <c r="L4" s="51">
        <v>0.66</v>
      </c>
      <c r="M4" s="113"/>
      <c r="O4" s="5" t="s">
        <v>3055</v>
      </c>
      <c r="P4" s="6" t="s">
        <v>286</v>
      </c>
      <c r="Q4" s="7">
        <f>COUNTIF(B:B,"近")</f>
        <v>3</v>
      </c>
      <c r="R4" s="7">
        <f>SUMIF(B:B,"近",G:G)</f>
        <v>42163</v>
      </c>
      <c r="S4" s="7">
        <f>COUNTIFS(B:B,"近",M:M,"*~**")</f>
        <v>0</v>
      </c>
      <c r="T4" s="7">
        <f t="shared" ref="T4:T5" si="0">Q4-S4</f>
        <v>3</v>
      </c>
    </row>
    <row r="5" spans="1:20" ht="33" customHeight="1" x14ac:dyDescent="0.2">
      <c r="A5" s="40">
        <v>3</v>
      </c>
      <c r="B5" s="41" t="s">
        <v>306</v>
      </c>
      <c r="C5" s="31" t="s" ph="1">
        <v>1140</v>
      </c>
      <c r="D5" s="49" ph="1"/>
      <c r="E5" s="43" t="s">
        <v>1066</v>
      </c>
      <c r="F5" s="44"/>
      <c r="G5" s="45">
        <v>3090</v>
      </c>
      <c r="H5" s="46"/>
      <c r="I5" s="43" t="s">
        <v>1134</v>
      </c>
      <c r="J5" s="44"/>
      <c r="K5" s="33" t="s">
        <v>1067</v>
      </c>
      <c r="L5" s="51">
        <v>0.31</v>
      </c>
      <c r="M5" s="113"/>
      <c r="O5" s="5" t="s">
        <v>3055</v>
      </c>
      <c r="P5" s="6" t="s">
        <v>287</v>
      </c>
      <c r="Q5" s="7">
        <f>COUNTIF(B:B,"地")</f>
        <v>2</v>
      </c>
      <c r="R5" s="7">
        <f>SUMIF(B:B,"地",G:G)</f>
        <v>66122</v>
      </c>
      <c r="S5" s="7">
        <f>COUNTIFS(B:B,"地",M:M,"*~**")</f>
        <v>0</v>
      </c>
      <c r="T5" s="7">
        <f t="shared" si="0"/>
        <v>2</v>
      </c>
    </row>
    <row r="6" spans="1:20" ht="33" customHeight="1" x14ac:dyDescent="0.2">
      <c r="A6" s="40">
        <v>4</v>
      </c>
      <c r="B6" s="41" t="s">
        <v>306</v>
      </c>
      <c r="C6" s="31" t="s" ph="1">
        <v>1141</v>
      </c>
      <c r="D6" s="49" ph="1"/>
      <c r="E6" s="43" t="s">
        <v>1068</v>
      </c>
      <c r="F6" s="44"/>
      <c r="G6" s="45">
        <v>3725</v>
      </c>
      <c r="H6" s="46"/>
      <c r="I6" s="43" t="s">
        <v>1135</v>
      </c>
      <c r="J6" s="50"/>
      <c r="K6" s="40" t="s">
        <v>1069</v>
      </c>
      <c r="L6" s="51">
        <v>0.37</v>
      </c>
      <c r="M6" s="113"/>
      <c r="O6" s="1" t="s">
        <v>290</v>
      </c>
      <c r="P6" s="8" t="s">
        <v>3056</v>
      </c>
      <c r="Q6" s="9">
        <f>SUM(Q3:Q5)</f>
        <v>51</v>
      </c>
      <c r="R6" s="9">
        <f>SUM(R3:R5)</f>
        <v>258533</v>
      </c>
      <c r="S6" s="9">
        <f>SUM(S3:S5)</f>
        <v>0</v>
      </c>
      <c r="T6" s="9">
        <f>SUM(T3:T5)</f>
        <v>51</v>
      </c>
    </row>
    <row r="7" spans="1:20" ht="33" customHeight="1" x14ac:dyDescent="0.2">
      <c r="A7" s="40">
        <v>5</v>
      </c>
      <c r="B7" s="41" t="s">
        <v>306</v>
      </c>
      <c r="C7" s="31" t="s" ph="1">
        <v>1142</v>
      </c>
      <c r="D7" s="49" ph="1"/>
      <c r="E7" s="43" t="s">
        <v>1070</v>
      </c>
      <c r="F7" s="44"/>
      <c r="G7" s="45">
        <v>3864</v>
      </c>
      <c r="H7" s="46"/>
      <c r="I7" s="43" t="s">
        <v>1136</v>
      </c>
      <c r="J7" s="50"/>
      <c r="K7" s="40" t="s">
        <v>1071</v>
      </c>
      <c r="L7" s="51">
        <v>0.41</v>
      </c>
      <c r="M7" s="112"/>
      <c r="O7" s="13" t="s">
        <v>3057</v>
      </c>
      <c r="P7" s="14" t="s">
        <v>288</v>
      </c>
      <c r="Q7" s="15">
        <f>COUNTIF(B:B,"総")</f>
        <v>1</v>
      </c>
      <c r="R7" s="15">
        <f>SUMIF(B:B,"総",G:G)</f>
        <v>130135</v>
      </c>
      <c r="S7" s="15">
        <f>COUNTIFS(B:B,"総",M:M,"*~**")</f>
        <v>0</v>
      </c>
      <c r="T7" s="15">
        <f>Q7-S7</f>
        <v>1</v>
      </c>
    </row>
    <row r="8" spans="1:20" ht="33" customHeight="1" x14ac:dyDescent="0.2">
      <c r="A8" s="40">
        <v>6</v>
      </c>
      <c r="B8" s="41" t="s">
        <v>306</v>
      </c>
      <c r="C8" s="31" t="s" ph="1">
        <v>1143</v>
      </c>
      <c r="D8" s="49" ph="1"/>
      <c r="E8" s="43" t="s">
        <v>1072</v>
      </c>
      <c r="F8" s="44"/>
      <c r="G8" s="45">
        <v>2462</v>
      </c>
      <c r="H8" s="46"/>
      <c r="I8" s="43" t="s">
        <v>1137</v>
      </c>
      <c r="J8" s="50"/>
      <c r="K8" s="40" t="s">
        <v>1073</v>
      </c>
      <c r="L8" s="51">
        <v>0.25</v>
      </c>
      <c r="M8" s="113"/>
      <c r="O8" s="13" t="s">
        <v>3057</v>
      </c>
      <c r="P8" s="14" t="s">
        <v>289</v>
      </c>
      <c r="Q8" s="15">
        <f>COUNTIF(B:B,"運")</f>
        <v>0</v>
      </c>
      <c r="R8" s="15">
        <f>SUMIF(B:B,"運",G:G)</f>
        <v>0</v>
      </c>
      <c r="S8" s="15">
        <f>COUNTIFS(B:B,"運",M:M,"*~**")</f>
        <v>0</v>
      </c>
      <c r="T8" s="15">
        <f>Q8-S8</f>
        <v>0</v>
      </c>
    </row>
    <row r="9" spans="1:20" ht="33" customHeight="1" x14ac:dyDescent="0.2">
      <c r="A9" s="40">
        <v>7</v>
      </c>
      <c r="B9" s="41" t="s">
        <v>306</v>
      </c>
      <c r="C9" s="31" t="s" ph="1">
        <v>1144</v>
      </c>
      <c r="D9" s="49" ph="1"/>
      <c r="E9" s="43" t="s">
        <v>1074</v>
      </c>
      <c r="F9" s="44"/>
      <c r="G9" s="45">
        <v>3196</v>
      </c>
      <c r="H9" s="46"/>
      <c r="I9" s="43" t="s">
        <v>3195</v>
      </c>
      <c r="J9" s="50"/>
      <c r="K9" s="40" t="s">
        <v>1075</v>
      </c>
      <c r="L9" s="51">
        <v>0.3</v>
      </c>
      <c r="M9" s="113"/>
      <c r="O9" s="22" t="s">
        <v>290</v>
      </c>
      <c r="P9" s="23" t="s">
        <v>3058</v>
      </c>
      <c r="Q9" s="24">
        <f>SUM(Q7:Q8)</f>
        <v>1</v>
      </c>
      <c r="R9" s="24">
        <f>SUM(R7:R8)</f>
        <v>130135</v>
      </c>
      <c r="S9" s="24">
        <f>SUM(S7:S8)</f>
        <v>0</v>
      </c>
      <c r="T9" s="24">
        <f>SUM(T7:T8)</f>
        <v>1</v>
      </c>
    </row>
    <row r="10" spans="1:20" ht="33" customHeight="1" x14ac:dyDescent="0.2">
      <c r="A10" s="40">
        <v>8</v>
      </c>
      <c r="B10" s="41" t="s">
        <v>306</v>
      </c>
      <c r="C10" s="31" t="s" ph="1">
        <v>1145</v>
      </c>
      <c r="D10" s="49" ph="1"/>
      <c r="E10" s="43" t="s">
        <v>1076</v>
      </c>
      <c r="F10" s="44"/>
      <c r="G10" s="45">
        <v>3553</v>
      </c>
      <c r="H10" s="46"/>
      <c r="I10" s="52" t="s">
        <v>2891</v>
      </c>
      <c r="J10" s="50"/>
      <c r="K10" s="40" t="s">
        <v>1077</v>
      </c>
      <c r="L10" s="51">
        <v>0.36</v>
      </c>
      <c r="M10" s="113"/>
      <c r="O10" s="19" t="s">
        <v>290</v>
      </c>
      <c r="P10" s="20" t="s">
        <v>3059</v>
      </c>
      <c r="Q10" s="21">
        <f>Q6+Q9</f>
        <v>52</v>
      </c>
      <c r="R10" s="21">
        <f>R6+R9</f>
        <v>388668</v>
      </c>
      <c r="S10" s="21">
        <f>S6+S9</f>
        <v>0</v>
      </c>
      <c r="T10" s="21">
        <f>T6+T9</f>
        <v>52</v>
      </c>
    </row>
    <row r="11" spans="1:20" ht="33" customHeight="1" x14ac:dyDescent="0.2">
      <c r="A11" s="40">
        <v>9</v>
      </c>
      <c r="B11" s="41" t="s">
        <v>306</v>
      </c>
      <c r="C11" s="31" t="s" ph="1">
        <v>1146</v>
      </c>
      <c r="D11" s="49" ph="1"/>
      <c r="E11" s="43" t="s">
        <v>1078</v>
      </c>
      <c r="F11" s="47"/>
      <c r="G11" s="45">
        <v>2013</v>
      </c>
      <c r="H11" s="46"/>
      <c r="I11" s="52" t="s">
        <v>3196</v>
      </c>
      <c r="J11" s="50"/>
      <c r="K11" s="33" t="s">
        <v>1079</v>
      </c>
      <c r="L11" s="51">
        <v>0.2</v>
      </c>
      <c r="M11" s="112"/>
      <c r="O11" s="10" t="s">
        <v>291</v>
      </c>
      <c r="P11" s="11" t="s">
        <v>292</v>
      </c>
      <c r="Q11" s="12">
        <f>COUNTIF(B:B,"風")</f>
        <v>1</v>
      </c>
      <c r="R11" s="12">
        <f>SUMIF(B:B,"風",G:G)</f>
        <v>24000</v>
      </c>
      <c r="S11" s="12">
        <f>COUNTIFS(B:B,"風",M:M,"*~**")</f>
        <v>0</v>
      </c>
      <c r="T11" s="12">
        <f>Q11-S11</f>
        <v>1</v>
      </c>
    </row>
    <row r="12" spans="1:20" ht="33" customHeight="1" x14ac:dyDescent="0.2">
      <c r="A12" s="40">
        <v>10</v>
      </c>
      <c r="B12" s="41" t="s">
        <v>306</v>
      </c>
      <c r="C12" s="31" t="s" ph="1">
        <v>1147</v>
      </c>
      <c r="D12" s="49" ph="1"/>
      <c r="E12" s="43" t="s">
        <v>1080</v>
      </c>
      <c r="F12" s="44"/>
      <c r="G12" s="45">
        <v>5464</v>
      </c>
      <c r="H12" s="46"/>
      <c r="I12" s="52" t="s">
        <v>3197</v>
      </c>
      <c r="J12" s="50"/>
      <c r="K12" s="40" t="s">
        <v>1081</v>
      </c>
      <c r="L12" s="51">
        <v>0.55000000000000004</v>
      </c>
      <c r="M12" s="113"/>
      <c r="O12" s="10" t="s">
        <v>291</v>
      </c>
      <c r="P12" s="11" t="s">
        <v>293</v>
      </c>
      <c r="Q12" s="12">
        <f>COUNTIF(B:B,"動")</f>
        <v>0</v>
      </c>
      <c r="R12" s="12">
        <f>SUMIF(B:B,"動",G:G)</f>
        <v>0</v>
      </c>
      <c r="S12" s="12">
        <f>COUNTIFS(B:B,"動",M:M,"*~**")</f>
        <v>0</v>
      </c>
      <c r="T12" s="12">
        <f t="shared" ref="T12" si="1">Q12-S12</f>
        <v>0</v>
      </c>
    </row>
    <row r="13" spans="1:20" ht="33" customHeight="1" x14ac:dyDescent="0.2">
      <c r="A13" s="40">
        <v>11</v>
      </c>
      <c r="B13" s="41" t="s">
        <v>304</v>
      </c>
      <c r="C13" s="31" t="s" ph="1">
        <v>1148</v>
      </c>
      <c r="D13" s="49" ph="1"/>
      <c r="E13" s="43" t="s">
        <v>1082</v>
      </c>
      <c r="F13" s="44"/>
      <c r="G13" s="45">
        <v>130135</v>
      </c>
      <c r="H13" s="46"/>
      <c r="I13" s="52" t="s">
        <v>3198</v>
      </c>
      <c r="J13" s="50"/>
      <c r="K13" s="40" t="s">
        <v>1083</v>
      </c>
      <c r="L13" s="48">
        <v>6.4</v>
      </c>
      <c r="M13" s="112" t="s">
        <v>3517</v>
      </c>
      <c r="O13" s="10" t="s">
        <v>291</v>
      </c>
      <c r="P13" s="11" t="s">
        <v>294</v>
      </c>
      <c r="Q13" s="12">
        <f>COUNTIF(B:B,"歴")</f>
        <v>0</v>
      </c>
      <c r="R13" s="12">
        <f>SUMIF(B:B,"歴",G:G)</f>
        <v>0</v>
      </c>
      <c r="S13" s="12">
        <f>COUNTIFS(B:B,"歴",M:M,"*~**")</f>
        <v>0</v>
      </c>
      <c r="T13" s="12">
        <f>Q13-S13</f>
        <v>0</v>
      </c>
    </row>
    <row r="14" spans="1:20" ht="33" customHeight="1" x14ac:dyDescent="0.2">
      <c r="A14" s="40">
        <v>12</v>
      </c>
      <c r="B14" s="41" t="s">
        <v>306</v>
      </c>
      <c r="C14" s="31" t="s" ph="1">
        <v>1149</v>
      </c>
      <c r="D14" s="49" ph="1"/>
      <c r="E14" s="43" t="s">
        <v>1084</v>
      </c>
      <c r="F14" s="44"/>
      <c r="G14" s="45">
        <v>7163</v>
      </c>
      <c r="H14" s="46"/>
      <c r="I14" s="52" t="s">
        <v>3199</v>
      </c>
      <c r="J14" s="50"/>
      <c r="K14" s="40" t="s">
        <v>1085</v>
      </c>
      <c r="L14" s="51">
        <v>0.84</v>
      </c>
      <c r="M14" s="113"/>
      <c r="O14" s="16" t="s">
        <v>290</v>
      </c>
      <c r="P14" s="17" t="s">
        <v>3060</v>
      </c>
      <c r="Q14" s="18">
        <f>SUM(Q11:Q13)</f>
        <v>1</v>
      </c>
      <c r="R14" s="18">
        <f>SUM(R11:R13)</f>
        <v>24000</v>
      </c>
      <c r="S14" s="18">
        <f>SUM(S11:S13)</f>
        <v>0</v>
      </c>
      <c r="T14" s="18">
        <f>SUM(T11:T13)</f>
        <v>1</v>
      </c>
    </row>
    <row r="15" spans="1:20" ht="33" customHeight="1" x14ac:dyDescent="0.2">
      <c r="A15" s="40">
        <v>13</v>
      </c>
      <c r="B15" s="41" t="s">
        <v>306</v>
      </c>
      <c r="C15" s="31" t="s" ph="1">
        <v>1150</v>
      </c>
      <c r="D15" s="49" ph="1"/>
      <c r="E15" s="43" t="s">
        <v>1086</v>
      </c>
      <c r="F15" s="44"/>
      <c r="G15" s="45">
        <v>4616</v>
      </c>
      <c r="H15" s="46"/>
      <c r="I15" s="52" t="s">
        <v>3200</v>
      </c>
      <c r="J15" s="50"/>
      <c r="K15" s="40" t="s">
        <v>1087</v>
      </c>
      <c r="L15" s="51">
        <v>0.46</v>
      </c>
      <c r="M15" s="113"/>
      <c r="O15" s="25" t="s">
        <v>295</v>
      </c>
      <c r="P15" s="26" t="s">
        <v>296</v>
      </c>
      <c r="Q15" s="27">
        <f>COUNTIF(B:B,"広")</f>
        <v>0</v>
      </c>
      <c r="R15" s="27">
        <f>SUMIF(B:B,"広",G:G)</f>
        <v>0</v>
      </c>
      <c r="S15" s="27">
        <f>COUNTIFS(B:B,"広",M:M,"*~**")</f>
        <v>0</v>
      </c>
      <c r="T15" s="27">
        <f>Q15-S15</f>
        <v>0</v>
      </c>
    </row>
    <row r="16" spans="1:20" ht="33" customHeight="1" x14ac:dyDescent="0.2">
      <c r="A16" s="40">
        <v>14</v>
      </c>
      <c r="B16" s="41" t="s">
        <v>306</v>
      </c>
      <c r="C16" s="31" t="s" ph="1">
        <v>1151</v>
      </c>
      <c r="D16" s="49" ph="1"/>
      <c r="E16" s="43" t="s">
        <v>1088</v>
      </c>
      <c r="F16" s="44"/>
      <c r="G16" s="45">
        <v>2760</v>
      </c>
      <c r="H16" s="46"/>
      <c r="I16" s="52" t="s">
        <v>3119</v>
      </c>
      <c r="J16" s="50"/>
      <c r="K16" s="40" t="s">
        <v>1089</v>
      </c>
      <c r="L16" s="51">
        <v>0.18</v>
      </c>
      <c r="M16" s="113"/>
      <c r="O16" s="25" t="s">
        <v>297</v>
      </c>
      <c r="P16" s="25" t="s">
        <v>290</v>
      </c>
      <c r="Q16" s="27">
        <f>COUNTIF(B:B,"緑道")</f>
        <v>0</v>
      </c>
      <c r="R16" s="27">
        <f>SUMIF(B:B,"緑道",G:G)</f>
        <v>0</v>
      </c>
      <c r="S16" s="27">
        <f>COUNTIFS(B:B,"緑道",M:M,"*~**")</f>
        <v>0</v>
      </c>
      <c r="T16" s="27">
        <f t="shared" ref="T16:T17" si="2">Q16-S16</f>
        <v>0</v>
      </c>
    </row>
    <row r="17" spans="1:20" ht="33" customHeight="1" x14ac:dyDescent="0.2">
      <c r="A17" s="40">
        <v>15</v>
      </c>
      <c r="B17" s="41" t="s">
        <v>306</v>
      </c>
      <c r="C17" s="31" t="s" ph="1">
        <v>1152</v>
      </c>
      <c r="D17" s="49" ph="1"/>
      <c r="E17" s="43" t="s">
        <v>1090</v>
      </c>
      <c r="F17" s="44"/>
      <c r="G17" s="45">
        <v>6042</v>
      </c>
      <c r="H17" s="46"/>
      <c r="I17" s="52" t="s">
        <v>3201</v>
      </c>
      <c r="J17" s="50"/>
      <c r="K17" s="40" t="s">
        <v>1091</v>
      </c>
      <c r="L17" s="51">
        <v>0.68</v>
      </c>
      <c r="M17" s="113"/>
      <c r="O17" s="25" t="s">
        <v>106</v>
      </c>
      <c r="P17" s="25" t="s">
        <v>290</v>
      </c>
      <c r="Q17" s="27">
        <f>COUNTIF(B:B,"都緑")</f>
        <v>0</v>
      </c>
      <c r="R17" s="27">
        <f>SUMIF(B:B,"都緑",G:G)</f>
        <v>0</v>
      </c>
      <c r="S17" s="27">
        <f>COUNTIFS(B:B,"都緑",M:M,"*~**")</f>
        <v>0</v>
      </c>
      <c r="T17" s="27">
        <f t="shared" si="2"/>
        <v>0</v>
      </c>
    </row>
    <row r="18" spans="1:20" ht="33" customHeight="1" x14ac:dyDescent="0.2">
      <c r="A18" s="40">
        <v>16</v>
      </c>
      <c r="B18" s="41" t="s">
        <v>306</v>
      </c>
      <c r="C18" s="31" t="s" ph="1">
        <v>1153</v>
      </c>
      <c r="D18" s="49" ph="1"/>
      <c r="E18" s="43" t="s">
        <v>1080</v>
      </c>
      <c r="F18" s="44"/>
      <c r="G18" s="45">
        <v>704</v>
      </c>
      <c r="H18" s="46"/>
      <c r="I18" s="52" t="s">
        <v>3170</v>
      </c>
      <c r="J18" s="50"/>
      <c r="K18" s="40"/>
      <c r="L18" s="51"/>
      <c r="M18" s="113"/>
      <c r="O18" s="28" t="s">
        <v>290</v>
      </c>
      <c r="P18" s="29" t="s">
        <v>298</v>
      </c>
      <c r="Q18" s="30">
        <f>Q10+Q14+Q15+Q17+Q16</f>
        <v>53</v>
      </c>
      <c r="R18" s="30">
        <f>R10+R14+R15+R17+R16</f>
        <v>412668</v>
      </c>
      <c r="S18" s="30">
        <f>S10+S14+S15+S17+S16</f>
        <v>0</v>
      </c>
      <c r="T18" s="30">
        <f>T10+T14+T15+T17+T16</f>
        <v>53</v>
      </c>
    </row>
    <row r="19" spans="1:20" ht="33" customHeight="1" x14ac:dyDescent="0.2">
      <c r="A19" s="40">
        <v>17</v>
      </c>
      <c r="B19" s="41" t="s">
        <v>306</v>
      </c>
      <c r="C19" s="31" t="s" ph="1">
        <v>1154</v>
      </c>
      <c r="D19" s="49" ph="1"/>
      <c r="E19" s="43" t="s">
        <v>1092</v>
      </c>
      <c r="F19" s="44"/>
      <c r="G19" s="45">
        <v>7087</v>
      </c>
      <c r="H19" s="46"/>
      <c r="I19" s="52" t="s">
        <v>3122</v>
      </c>
      <c r="J19" s="50"/>
      <c r="K19" s="40" t="s">
        <v>1093</v>
      </c>
      <c r="L19" s="51">
        <v>0.71</v>
      </c>
      <c r="M19" s="113"/>
    </row>
    <row r="20" spans="1:20" ht="33" customHeight="1" x14ac:dyDescent="0.2">
      <c r="A20" s="40">
        <v>18</v>
      </c>
      <c r="B20" s="41" t="s">
        <v>306</v>
      </c>
      <c r="C20" s="31" t="s" ph="1">
        <v>1155</v>
      </c>
      <c r="D20" s="49" ph="1"/>
      <c r="E20" s="43" t="s">
        <v>1080</v>
      </c>
      <c r="F20" s="44"/>
      <c r="G20" s="45">
        <v>583</v>
      </c>
      <c r="H20" s="46"/>
      <c r="I20" s="52" t="s">
        <v>3122</v>
      </c>
      <c r="J20" s="50"/>
      <c r="K20" s="40"/>
      <c r="L20" s="51"/>
      <c r="M20" s="113"/>
      <c r="O20" s="214"/>
      <c r="P20" s="214"/>
      <c r="Q20" s="215"/>
      <c r="R20" s="215"/>
    </row>
    <row r="21" spans="1:20" ht="33" customHeight="1" x14ac:dyDescent="0.2">
      <c r="A21" s="53">
        <v>19</v>
      </c>
      <c r="B21" s="54" t="s">
        <v>306</v>
      </c>
      <c r="C21" s="55" t="s" ph="1">
        <v>1156</v>
      </c>
      <c r="D21" s="56" ph="1"/>
      <c r="E21" s="57" t="s">
        <v>1094</v>
      </c>
      <c r="F21" s="58"/>
      <c r="G21" s="59">
        <v>433</v>
      </c>
      <c r="H21" s="60"/>
      <c r="I21" s="57" t="s">
        <v>3123</v>
      </c>
      <c r="J21" s="58"/>
      <c r="K21" s="53"/>
      <c r="L21" s="61"/>
      <c r="M21" s="114"/>
    </row>
    <row r="22" spans="1:20" ht="33" customHeight="1" x14ac:dyDescent="0.2">
      <c r="A22" s="53">
        <v>20</v>
      </c>
      <c r="B22" s="54" t="s">
        <v>306</v>
      </c>
      <c r="C22" s="55" t="s" ph="1">
        <v>1157</v>
      </c>
      <c r="D22" s="56" ph="1"/>
      <c r="E22" s="57" t="s">
        <v>1090</v>
      </c>
      <c r="F22" s="58"/>
      <c r="G22" s="59">
        <v>1266</v>
      </c>
      <c r="H22" s="60"/>
      <c r="I22" s="57" t="s">
        <v>3123</v>
      </c>
      <c r="J22" s="58"/>
      <c r="K22" s="53" t="s">
        <v>1095</v>
      </c>
      <c r="L22" s="61">
        <v>0.13</v>
      </c>
      <c r="M22" s="114"/>
    </row>
    <row r="23" spans="1:20" ht="33" customHeight="1" x14ac:dyDescent="0.2">
      <c r="A23" s="53">
        <v>21</v>
      </c>
      <c r="B23" s="54" t="s">
        <v>306</v>
      </c>
      <c r="C23" s="55" t="s" ph="1">
        <v>1158</v>
      </c>
      <c r="D23" s="56" ph="1"/>
      <c r="E23" s="57" t="s">
        <v>1096</v>
      </c>
      <c r="F23" s="58"/>
      <c r="G23" s="59">
        <v>7268</v>
      </c>
      <c r="H23" s="60"/>
      <c r="I23" s="57" t="s">
        <v>3171</v>
      </c>
      <c r="J23" s="58"/>
      <c r="K23" s="62" t="s">
        <v>1097</v>
      </c>
      <c r="L23" s="61">
        <v>0.73</v>
      </c>
      <c r="M23" s="114"/>
    </row>
    <row r="24" spans="1:20" ht="33" customHeight="1" x14ac:dyDescent="0.2">
      <c r="A24" s="53">
        <v>22</v>
      </c>
      <c r="B24" s="54" t="s">
        <v>306</v>
      </c>
      <c r="C24" s="55" t="s" ph="1">
        <v>1159</v>
      </c>
      <c r="D24" s="56" ph="1"/>
      <c r="E24" s="57" t="s">
        <v>1098</v>
      </c>
      <c r="F24" s="58"/>
      <c r="G24" s="59">
        <v>4892</v>
      </c>
      <c r="H24" s="60"/>
      <c r="I24" s="63" t="s">
        <v>3171</v>
      </c>
      <c r="J24" s="64"/>
      <c r="K24" s="62" t="s">
        <v>3073</v>
      </c>
      <c r="L24" s="61">
        <v>0.49</v>
      </c>
      <c r="M24" s="114"/>
    </row>
    <row r="25" spans="1:20" ht="33" customHeight="1" x14ac:dyDescent="0.2">
      <c r="A25" s="53">
        <v>23</v>
      </c>
      <c r="B25" s="54" t="s">
        <v>306</v>
      </c>
      <c r="C25" s="55" t="s" ph="1">
        <v>1160</v>
      </c>
      <c r="D25" s="56" ph="1"/>
      <c r="E25" s="57" t="s">
        <v>1099</v>
      </c>
      <c r="F25" s="58"/>
      <c r="G25" s="59">
        <v>6579</v>
      </c>
      <c r="H25" s="60"/>
      <c r="I25" s="63" t="s">
        <v>3202</v>
      </c>
      <c r="J25" s="64"/>
      <c r="K25" s="53" t="s">
        <v>1100</v>
      </c>
      <c r="L25" s="61">
        <v>0.66</v>
      </c>
      <c r="M25" s="115"/>
    </row>
    <row r="26" spans="1:20" ht="33" customHeight="1" x14ac:dyDescent="0.2">
      <c r="A26" s="53">
        <v>24</v>
      </c>
      <c r="B26" s="54" t="s">
        <v>306</v>
      </c>
      <c r="C26" s="55" t="s" ph="1">
        <v>1161</v>
      </c>
      <c r="D26" s="56" ph="1"/>
      <c r="E26" s="57" t="s">
        <v>1101</v>
      </c>
      <c r="F26" s="58"/>
      <c r="G26" s="59">
        <v>1573</v>
      </c>
      <c r="H26" s="60"/>
      <c r="I26" s="63" t="s">
        <v>3172</v>
      </c>
      <c r="J26" s="64"/>
      <c r="K26" s="53" t="s">
        <v>1102</v>
      </c>
      <c r="L26" s="61">
        <v>0.16</v>
      </c>
      <c r="M26" s="114"/>
    </row>
    <row r="27" spans="1:20" ht="33" customHeight="1" x14ac:dyDescent="0.2">
      <c r="A27" s="53">
        <v>25</v>
      </c>
      <c r="B27" s="54" t="s">
        <v>306</v>
      </c>
      <c r="C27" s="65" t="s" ph="1">
        <v>1162</v>
      </c>
      <c r="D27" s="56" ph="1"/>
      <c r="E27" s="57" t="s">
        <v>1103</v>
      </c>
      <c r="F27" s="58"/>
      <c r="G27" s="59">
        <v>1045</v>
      </c>
      <c r="H27" s="60"/>
      <c r="I27" s="63" t="s">
        <v>3203</v>
      </c>
      <c r="J27" s="64"/>
      <c r="K27" s="53" t="s">
        <v>1104</v>
      </c>
      <c r="L27" s="61">
        <v>0.1</v>
      </c>
      <c r="M27" s="114"/>
    </row>
    <row r="28" spans="1:20" ht="33" customHeight="1" x14ac:dyDescent="0.2">
      <c r="A28" s="53">
        <v>26</v>
      </c>
      <c r="B28" s="54" t="s">
        <v>306</v>
      </c>
      <c r="C28" s="55" t="s" ph="1">
        <v>1163</v>
      </c>
      <c r="D28" s="56" ph="1"/>
      <c r="E28" s="57" t="s">
        <v>1105</v>
      </c>
      <c r="F28" s="58"/>
      <c r="G28" s="59">
        <v>2364</v>
      </c>
      <c r="H28" s="60"/>
      <c r="I28" s="63" t="s">
        <v>3204</v>
      </c>
      <c r="J28" s="64"/>
      <c r="K28" s="53" t="s">
        <v>1106</v>
      </c>
      <c r="L28" s="66">
        <v>3.7</v>
      </c>
      <c r="M28" s="146" t="s">
        <v>1192</v>
      </c>
    </row>
    <row r="29" spans="1:20" ht="33" customHeight="1" x14ac:dyDescent="0.2">
      <c r="A29" s="53">
        <v>27</v>
      </c>
      <c r="B29" s="54" t="s">
        <v>388</v>
      </c>
      <c r="C29" s="65" t="s" ph="1">
        <v>1164</v>
      </c>
      <c r="D29" s="56" ph="1"/>
      <c r="E29" s="57" t="s">
        <v>1107</v>
      </c>
      <c r="F29" s="58"/>
      <c r="G29" s="59">
        <v>32681</v>
      </c>
      <c r="H29" s="60"/>
      <c r="I29" s="63" t="s">
        <v>3173</v>
      </c>
      <c r="J29" s="64"/>
      <c r="K29" s="62" t="s">
        <v>1108</v>
      </c>
      <c r="L29" s="66">
        <v>3.5</v>
      </c>
      <c r="M29" s="114"/>
    </row>
    <row r="30" spans="1:20" ht="33" customHeight="1" x14ac:dyDescent="0.2">
      <c r="A30" s="53">
        <v>28</v>
      </c>
      <c r="B30" s="54" t="s">
        <v>306</v>
      </c>
      <c r="C30" s="65" t="s" ph="1">
        <v>1165</v>
      </c>
      <c r="D30" s="56" ph="1"/>
      <c r="E30" s="57" t="s">
        <v>1082</v>
      </c>
      <c r="F30" s="58"/>
      <c r="G30" s="59">
        <v>2242</v>
      </c>
      <c r="H30" s="60"/>
      <c r="I30" s="63" t="s">
        <v>3205</v>
      </c>
      <c r="J30" s="64"/>
      <c r="K30" s="53" t="s">
        <v>1109</v>
      </c>
      <c r="L30" s="61">
        <v>0.22</v>
      </c>
      <c r="M30" s="114"/>
    </row>
    <row r="31" spans="1:20" ht="33" customHeight="1" x14ac:dyDescent="0.2">
      <c r="A31" s="53">
        <v>29</v>
      </c>
      <c r="B31" s="54" t="s">
        <v>306</v>
      </c>
      <c r="C31" s="55" t="s" ph="1">
        <v>1166</v>
      </c>
      <c r="D31" s="56" ph="1"/>
      <c r="E31" s="57" t="s">
        <v>1110</v>
      </c>
      <c r="F31" s="58"/>
      <c r="G31" s="59">
        <v>4156</v>
      </c>
      <c r="H31" s="60"/>
      <c r="I31" s="63" t="s">
        <v>3205</v>
      </c>
      <c r="J31" s="64"/>
      <c r="K31" s="53" t="s">
        <v>1111</v>
      </c>
      <c r="L31" s="61">
        <v>0.4</v>
      </c>
      <c r="M31" s="115" t="s">
        <v>3518</v>
      </c>
    </row>
    <row r="32" spans="1:20" ht="33" customHeight="1" x14ac:dyDescent="0.2">
      <c r="A32" s="53">
        <v>30</v>
      </c>
      <c r="B32" s="54" t="s">
        <v>305</v>
      </c>
      <c r="C32" s="55" t="s" ph="1">
        <v>1167</v>
      </c>
      <c r="D32" s="56" ph="1"/>
      <c r="E32" s="57" t="s">
        <v>1112</v>
      </c>
      <c r="F32" s="58"/>
      <c r="G32" s="59">
        <v>10842</v>
      </c>
      <c r="H32" s="60"/>
      <c r="I32" s="63" t="s">
        <v>3206</v>
      </c>
      <c r="J32" s="64"/>
      <c r="K32" s="62" t="s">
        <v>3074</v>
      </c>
      <c r="L32" s="66">
        <v>1.1000000000000001</v>
      </c>
      <c r="M32" s="114"/>
    </row>
    <row r="33" spans="1:13" ht="33" customHeight="1" x14ac:dyDescent="0.2">
      <c r="A33" s="53">
        <v>31</v>
      </c>
      <c r="B33" s="54" t="s">
        <v>306</v>
      </c>
      <c r="C33" s="55" t="s" ph="1">
        <v>1168</v>
      </c>
      <c r="D33" s="56" ph="1"/>
      <c r="E33" s="57" t="s">
        <v>1113</v>
      </c>
      <c r="F33" s="58"/>
      <c r="G33" s="59">
        <v>1153</v>
      </c>
      <c r="H33" s="60"/>
      <c r="I33" s="63" t="s">
        <v>3177</v>
      </c>
      <c r="J33" s="64"/>
      <c r="K33" s="62" t="s">
        <v>1114</v>
      </c>
      <c r="L33" s="61">
        <v>0.12</v>
      </c>
      <c r="M33" s="114"/>
    </row>
    <row r="34" spans="1:13" ht="33" customHeight="1" x14ac:dyDescent="0.2">
      <c r="A34" s="53">
        <v>32</v>
      </c>
      <c r="B34" s="54" t="s">
        <v>305</v>
      </c>
      <c r="C34" s="55" t="s" ph="1">
        <v>1169</v>
      </c>
      <c r="D34" s="56" ph="1"/>
      <c r="E34" s="57" t="s">
        <v>1094</v>
      </c>
      <c r="F34" s="58"/>
      <c r="G34" s="59">
        <v>19012</v>
      </c>
      <c r="H34" s="60"/>
      <c r="I34" s="63" t="s">
        <v>3177</v>
      </c>
      <c r="J34" s="64"/>
      <c r="K34" s="62" t="s">
        <v>3075</v>
      </c>
      <c r="L34" s="66">
        <v>1.9</v>
      </c>
      <c r="M34" s="114"/>
    </row>
    <row r="35" spans="1:13" ht="33" customHeight="1" x14ac:dyDescent="0.2">
      <c r="A35" s="53">
        <v>33</v>
      </c>
      <c r="B35" s="54" t="s">
        <v>305</v>
      </c>
      <c r="C35" s="53" t="s" ph="1">
        <v>1170</v>
      </c>
      <c r="D35" s="56" ph="1"/>
      <c r="E35" s="57" t="s">
        <v>1115</v>
      </c>
      <c r="F35" s="58"/>
      <c r="G35" s="59">
        <v>12309</v>
      </c>
      <c r="H35" s="60"/>
      <c r="I35" s="57" t="s">
        <v>3177</v>
      </c>
      <c r="J35" s="67"/>
      <c r="K35" s="62" t="s">
        <v>3076</v>
      </c>
      <c r="L35" s="66">
        <v>1.2</v>
      </c>
      <c r="M35" s="114"/>
    </row>
    <row r="36" spans="1:13" ht="33" customHeight="1" x14ac:dyDescent="0.2">
      <c r="A36" s="53">
        <v>34</v>
      </c>
      <c r="B36" s="54" t="s">
        <v>306</v>
      </c>
      <c r="C36" s="55" t="s" ph="1">
        <v>1171</v>
      </c>
      <c r="D36" s="56" ph="1"/>
      <c r="E36" s="57" t="s">
        <v>1116</v>
      </c>
      <c r="F36" s="58"/>
      <c r="G36" s="68">
        <v>979</v>
      </c>
      <c r="H36" s="69"/>
      <c r="I36" s="57" t="s">
        <v>3207</v>
      </c>
      <c r="J36" s="67"/>
      <c r="K36" s="62" t="s">
        <v>1117</v>
      </c>
      <c r="L36" s="61">
        <v>0.1</v>
      </c>
      <c r="M36" s="116"/>
    </row>
    <row r="37" spans="1:13" ht="33" customHeight="1" x14ac:dyDescent="0.2">
      <c r="A37" s="53">
        <v>35</v>
      </c>
      <c r="B37" s="54" t="s">
        <v>306</v>
      </c>
      <c r="C37" s="55" t="s" ph="1">
        <v>1172</v>
      </c>
      <c r="D37" s="56" ph="1"/>
      <c r="E37" s="57" t="s">
        <v>1118</v>
      </c>
      <c r="F37" s="58"/>
      <c r="G37" s="59">
        <v>2224</v>
      </c>
      <c r="H37" s="60"/>
      <c r="I37" s="57" t="s">
        <v>3207</v>
      </c>
      <c r="J37" s="58"/>
      <c r="K37" s="53" t="s">
        <v>1119</v>
      </c>
      <c r="L37" s="61">
        <v>0.09</v>
      </c>
      <c r="M37" s="114"/>
    </row>
    <row r="38" spans="1:13" ht="33" customHeight="1" x14ac:dyDescent="0.2">
      <c r="A38" s="53">
        <v>36</v>
      </c>
      <c r="B38" s="54" t="s">
        <v>306</v>
      </c>
      <c r="C38" s="55" t="s" ph="1">
        <v>1173</v>
      </c>
      <c r="D38" s="56" ph="1"/>
      <c r="E38" s="57" t="s">
        <v>1120</v>
      </c>
      <c r="F38" s="58"/>
      <c r="G38" s="59">
        <v>2514</v>
      </c>
      <c r="H38" s="60"/>
      <c r="I38" s="63" t="s">
        <v>3178</v>
      </c>
      <c r="J38" s="64"/>
      <c r="K38" s="62" t="s">
        <v>3077</v>
      </c>
      <c r="L38" s="61">
        <v>0.26</v>
      </c>
      <c r="M38" s="114"/>
    </row>
    <row r="39" spans="1:13" ht="33" customHeight="1" x14ac:dyDescent="0.2">
      <c r="A39" s="70">
        <v>37</v>
      </c>
      <c r="B39" s="71" t="s">
        <v>306</v>
      </c>
      <c r="C39" s="72" t="s" ph="1">
        <v>1174</v>
      </c>
      <c r="D39" s="73" ph="1"/>
      <c r="E39" s="74" t="s">
        <v>1121</v>
      </c>
      <c r="F39" s="75"/>
      <c r="G39" s="76">
        <v>8535</v>
      </c>
      <c r="H39" s="77"/>
      <c r="I39" s="74" t="s">
        <v>3178</v>
      </c>
      <c r="J39" s="75"/>
      <c r="K39" s="70" t="s">
        <v>1122</v>
      </c>
      <c r="L39" s="78">
        <v>0.85</v>
      </c>
      <c r="M39" s="117"/>
    </row>
    <row r="40" spans="1:13" ht="33" customHeight="1" x14ac:dyDescent="0.2">
      <c r="A40" s="70">
        <v>38</v>
      </c>
      <c r="B40" s="79" t="s">
        <v>306</v>
      </c>
      <c r="C40" s="132" t="s" ph="1">
        <v>1175</v>
      </c>
      <c r="D40" s="92" ph="1"/>
      <c r="E40" s="74" t="s">
        <v>1116</v>
      </c>
      <c r="F40" s="75"/>
      <c r="G40" s="76">
        <v>770</v>
      </c>
      <c r="H40" s="77"/>
      <c r="I40" s="74" t="s">
        <v>3179</v>
      </c>
      <c r="J40" s="75"/>
      <c r="K40" s="80"/>
      <c r="L40" s="78"/>
      <c r="M40" s="116"/>
    </row>
    <row r="41" spans="1:13" ht="33" customHeight="1" x14ac:dyDescent="0.2">
      <c r="A41" s="70">
        <v>39</v>
      </c>
      <c r="B41" s="71" t="s">
        <v>306</v>
      </c>
      <c r="C41" s="72" t="s" ph="1">
        <v>1176</v>
      </c>
      <c r="D41" s="73" ph="1"/>
      <c r="E41" s="74" t="s">
        <v>1123</v>
      </c>
      <c r="F41" s="75"/>
      <c r="G41" s="76">
        <v>2646</v>
      </c>
      <c r="H41" s="77"/>
      <c r="I41" s="74" t="s">
        <v>3180</v>
      </c>
      <c r="J41" s="75"/>
      <c r="K41" s="80"/>
      <c r="L41" s="78"/>
      <c r="M41" s="118"/>
    </row>
    <row r="42" spans="1:13" ht="33" customHeight="1" x14ac:dyDescent="0.2">
      <c r="A42" s="70">
        <v>40</v>
      </c>
      <c r="B42" s="71" t="s">
        <v>306</v>
      </c>
      <c r="C42" s="72" t="s" ph="1">
        <v>1177</v>
      </c>
      <c r="D42" s="73" ph="1"/>
      <c r="E42" s="74" t="s">
        <v>1124</v>
      </c>
      <c r="F42" s="75"/>
      <c r="G42" s="76">
        <v>1134</v>
      </c>
      <c r="H42" s="77"/>
      <c r="I42" s="82" t="s">
        <v>3208</v>
      </c>
      <c r="J42" s="83"/>
      <c r="K42" s="70"/>
      <c r="L42" s="78"/>
      <c r="M42" s="117"/>
    </row>
    <row r="43" spans="1:13" ht="33" customHeight="1" x14ac:dyDescent="0.2">
      <c r="A43" s="70">
        <v>41</v>
      </c>
      <c r="B43" s="71" t="s">
        <v>306</v>
      </c>
      <c r="C43" s="72" t="s" ph="1">
        <v>1178</v>
      </c>
      <c r="D43" s="73" ph="1"/>
      <c r="E43" s="74" t="s">
        <v>1125</v>
      </c>
      <c r="F43" s="75"/>
      <c r="G43" s="84">
        <v>5283</v>
      </c>
      <c r="H43" s="85"/>
      <c r="I43" s="86" t="s">
        <v>3209</v>
      </c>
      <c r="J43" s="87"/>
      <c r="K43" s="88" t="s">
        <v>3078</v>
      </c>
      <c r="L43" s="144">
        <v>0.5</v>
      </c>
      <c r="M43" s="119"/>
    </row>
    <row r="44" spans="1:13" ht="33" customHeight="1" x14ac:dyDescent="0.2">
      <c r="A44" s="70">
        <v>42</v>
      </c>
      <c r="B44" s="71" t="s">
        <v>306</v>
      </c>
      <c r="C44" s="72" t="s" ph="1">
        <v>1179</v>
      </c>
      <c r="D44" s="73" ph="1"/>
      <c r="E44" s="74" t="s">
        <v>1112</v>
      </c>
      <c r="F44" s="75"/>
      <c r="G44" s="76">
        <v>1298</v>
      </c>
      <c r="H44" s="77"/>
      <c r="I44" s="74" t="s">
        <v>3209</v>
      </c>
      <c r="J44" s="75"/>
      <c r="K44" s="80" t="s">
        <v>3191</v>
      </c>
      <c r="L44" s="78">
        <v>0.13</v>
      </c>
      <c r="M44" s="116"/>
    </row>
    <row r="45" spans="1:13" ht="33" customHeight="1" x14ac:dyDescent="0.2">
      <c r="A45" s="70">
        <v>43</v>
      </c>
      <c r="B45" s="71" t="s">
        <v>306</v>
      </c>
      <c r="C45" s="72" t="s" ph="1">
        <v>1180</v>
      </c>
      <c r="D45" s="73" ph="1"/>
      <c r="E45" s="74" t="s">
        <v>1103</v>
      </c>
      <c r="F45" s="75"/>
      <c r="G45" s="76">
        <v>2100</v>
      </c>
      <c r="H45" s="77"/>
      <c r="I45" s="74" t="s">
        <v>3131</v>
      </c>
      <c r="J45" s="75"/>
      <c r="K45" s="70" t="s">
        <v>3192</v>
      </c>
      <c r="L45" s="78">
        <v>0.2</v>
      </c>
      <c r="M45" s="117"/>
    </row>
    <row r="46" spans="1:13" ht="33" customHeight="1" x14ac:dyDescent="0.2">
      <c r="A46" s="70">
        <v>44</v>
      </c>
      <c r="B46" s="71" t="s">
        <v>306</v>
      </c>
      <c r="C46" s="72" t="s" ph="1">
        <v>1181</v>
      </c>
      <c r="D46" s="73" ph="1"/>
      <c r="E46" s="74" t="s">
        <v>1126</v>
      </c>
      <c r="F46" s="75"/>
      <c r="G46" s="76">
        <v>555</v>
      </c>
      <c r="H46" s="77"/>
      <c r="I46" s="74" t="s">
        <v>3210</v>
      </c>
      <c r="J46" s="83"/>
      <c r="K46" s="70"/>
      <c r="L46" s="78"/>
      <c r="M46" s="117"/>
    </row>
    <row r="47" spans="1:13" ht="33" customHeight="1" x14ac:dyDescent="0.2">
      <c r="A47" s="70">
        <v>45</v>
      </c>
      <c r="B47" s="71" t="s">
        <v>306</v>
      </c>
      <c r="C47" s="72" t="s" ph="1">
        <v>1182</v>
      </c>
      <c r="D47" s="73" ph="1"/>
      <c r="E47" s="74" t="s">
        <v>1127</v>
      </c>
      <c r="F47" s="75"/>
      <c r="G47" s="76">
        <v>5189</v>
      </c>
      <c r="H47" s="77"/>
      <c r="I47" s="82" t="s">
        <v>3211</v>
      </c>
      <c r="J47" s="83"/>
      <c r="K47" s="70"/>
      <c r="L47" s="78"/>
      <c r="M47" s="117"/>
    </row>
    <row r="48" spans="1:13" ht="33" customHeight="1" x14ac:dyDescent="0.2">
      <c r="A48" s="70">
        <v>46</v>
      </c>
      <c r="B48" s="71" t="s">
        <v>306</v>
      </c>
      <c r="C48" s="72" t="s" ph="1">
        <v>1183</v>
      </c>
      <c r="D48" s="73" ph="1"/>
      <c r="E48" s="74" t="s">
        <v>1128</v>
      </c>
      <c r="F48" s="75"/>
      <c r="G48" s="76">
        <v>1928</v>
      </c>
      <c r="H48" s="77"/>
      <c r="I48" s="82" t="s">
        <v>3212</v>
      </c>
      <c r="J48" s="83"/>
      <c r="K48" s="70"/>
      <c r="L48" s="78"/>
      <c r="M48" s="117"/>
    </row>
    <row r="49" spans="1:13" ht="33" customHeight="1" x14ac:dyDescent="0.2">
      <c r="A49" s="70">
        <v>47</v>
      </c>
      <c r="B49" s="71" t="s">
        <v>1129</v>
      </c>
      <c r="C49" s="72" t="s" ph="1">
        <v>1184</v>
      </c>
      <c r="D49" s="73" ph="1"/>
      <c r="E49" s="74" t="s">
        <v>1130</v>
      </c>
      <c r="F49" s="75"/>
      <c r="G49" s="76">
        <v>24000</v>
      </c>
      <c r="H49" s="77"/>
      <c r="I49" s="82" t="s">
        <v>3213</v>
      </c>
      <c r="J49" s="83"/>
      <c r="K49" s="70">
        <v>7</v>
      </c>
      <c r="L49" s="81">
        <v>2.4</v>
      </c>
      <c r="M49" s="117"/>
    </row>
    <row r="50" spans="1:13" ht="33" customHeight="1" x14ac:dyDescent="0.2">
      <c r="A50" s="70">
        <v>48</v>
      </c>
      <c r="B50" s="71" t="s">
        <v>306</v>
      </c>
      <c r="C50" s="70" t="s" ph="1">
        <v>1185</v>
      </c>
      <c r="D50" s="73" ph="1"/>
      <c r="E50" s="74" t="s">
        <v>1084</v>
      </c>
      <c r="F50" s="75"/>
      <c r="G50" s="76">
        <v>8398</v>
      </c>
      <c r="H50" s="77"/>
      <c r="I50" s="82" t="s">
        <v>3214</v>
      </c>
      <c r="J50" s="83"/>
      <c r="K50" s="80" t="s">
        <v>3079</v>
      </c>
      <c r="L50" s="78">
        <v>0.6</v>
      </c>
      <c r="M50" s="117"/>
    </row>
    <row r="51" spans="1:13" ht="33" customHeight="1" x14ac:dyDescent="0.2">
      <c r="A51" s="70">
        <v>49</v>
      </c>
      <c r="B51" s="71" t="s">
        <v>306</v>
      </c>
      <c r="C51" s="72" t="s" ph="1">
        <v>1186</v>
      </c>
      <c r="D51" s="73" ph="1"/>
      <c r="E51" s="74" t="s">
        <v>1090</v>
      </c>
      <c r="F51" s="75"/>
      <c r="G51" s="76">
        <v>604</v>
      </c>
      <c r="H51" s="77"/>
      <c r="I51" s="82" t="s">
        <v>3215</v>
      </c>
      <c r="J51" s="83"/>
      <c r="K51" s="70"/>
      <c r="L51" s="78"/>
      <c r="M51" s="117"/>
    </row>
    <row r="52" spans="1:13" ht="33" customHeight="1" x14ac:dyDescent="0.2">
      <c r="A52" s="70">
        <v>50</v>
      </c>
      <c r="B52" s="71" t="s">
        <v>306</v>
      </c>
      <c r="C52" s="72" t="s" ph="1">
        <v>1187</v>
      </c>
      <c r="D52" s="73" ph="1"/>
      <c r="E52" s="74" t="s">
        <v>1131</v>
      </c>
      <c r="F52" s="75"/>
      <c r="G52" s="76">
        <v>1194</v>
      </c>
      <c r="H52" s="77"/>
      <c r="I52" s="82" t="s">
        <v>3187</v>
      </c>
      <c r="J52" s="83"/>
      <c r="K52" s="70"/>
      <c r="L52" s="78"/>
      <c r="M52" s="117"/>
    </row>
    <row r="53" spans="1:13" ht="33" customHeight="1" x14ac:dyDescent="0.2">
      <c r="A53" s="70">
        <v>51</v>
      </c>
      <c r="B53" s="71" t="s">
        <v>306</v>
      </c>
      <c r="C53" s="72" t="s" ph="1">
        <v>1188</v>
      </c>
      <c r="D53" s="73" ph="1"/>
      <c r="E53" s="74" t="s">
        <v>1131</v>
      </c>
      <c r="F53" s="75"/>
      <c r="G53" s="76">
        <v>2921</v>
      </c>
      <c r="H53" s="77"/>
      <c r="I53" s="82" t="s">
        <v>3216</v>
      </c>
      <c r="J53" s="83"/>
      <c r="K53" s="70"/>
      <c r="L53" s="81"/>
      <c r="M53" s="117"/>
    </row>
    <row r="54" spans="1:13" ht="33" customHeight="1" x14ac:dyDescent="0.2">
      <c r="A54" s="70">
        <v>52</v>
      </c>
      <c r="B54" s="71" t="s">
        <v>306</v>
      </c>
      <c r="C54" s="72" t="s" ph="1">
        <v>1189</v>
      </c>
      <c r="D54" s="73" ph="1"/>
      <c r="E54" s="74" t="s">
        <v>1105</v>
      </c>
      <c r="F54" s="75"/>
      <c r="G54" s="76">
        <v>2681</v>
      </c>
      <c r="H54" s="77"/>
      <c r="I54" s="82" t="s">
        <v>3217</v>
      </c>
      <c r="J54" s="83"/>
      <c r="K54" s="70" t="s">
        <v>3194</v>
      </c>
      <c r="L54" s="81">
        <v>3.7</v>
      </c>
      <c r="M54" s="145" t="s">
        <v>3519</v>
      </c>
    </row>
    <row r="55" spans="1:13" ht="33" customHeight="1" x14ac:dyDescent="0.2">
      <c r="A55" s="70">
        <v>53</v>
      </c>
      <c r="B55" s="71" t="s">
        <v>306</v>
      </c>
      <c r="C55" s="72" t="s" ph="1">
        <v>1190</v>
      </c>
      <c r="D55" s="73" ph="1"/>
      <c r="E55" s="74" t="s">
        <v>1105</v>
      </c>
      <c r="F55" s="75"/>
      <c r="G55" s="76">
        <v>3391</v>
      </c>
      <c r="H55" s="77"/>
      <c r="I55" s="82" t="s">
        <v>3217</v>
      </c>
      <c r="J55" s="83"/>
      <c r="K55" s="70" t="s">
        <v>3193</v>
      </c>
      <c r="L55" s="81">
        <v>3.7</v>
      </c>
      <c r="M55" s="145" t="s">
        <v>1191</v>
      </c>
    </row>
    <row r="56" spans="1:13" ht="33" customHeight="1" x14ac:dyDescent="0.2">
      <c r="A56" s="428" t="s">
        <v>227</v>
      </c>
      <c r="B56" s="429"/>
      <c r="C56" s="157">
        <f ca="1">IF(COUNTIF(M:M,"*~**")&gt;=1, "("&amp;COUNTIF(M:M,"*~**")&amp;")"&amp;CHAR(10)&amp;COUNT(A:A)-COUNTIF(M:M,"*~**"), COUNT(A:A))</f>
        <v>53</v>
      </c>
      <c r="D56" s="82"/>
      <c r="E56" s="82" t="s">
        <v>2213</v>
      </c>
      <c r="F56" s="91"/>
      <c r="G56" s="76">
        <f>SUM(G2:G55)</f>
        <v>412668</v>
      </c>
      <c r="H56" s="77"/>
      <c r="I56" s="82"/>
      <c r="J56" s="82"/>
      <c r="K56" s="82"/>
      <c r="L56" s="82"/>
      <c r="M56" s="225"/>
    </row>
    <row r="57" spans="1:13" x14ac:dyDescent="0.2">
      <c r="H57" s="121"/>
    </row>
    <row r="58" spans="1:13" x14ac:dyDescent="0.2">
      <c r="H58" s="121"/>
    </row>
    <row r="59" spans="1:13" x14ac:dyDescent="0.2">
      <c r="H59" s="121"/>
    </row>
    <row r="60" spans="1:13" ht="22.5" x14ac:dyDescent="0.2">
      <c r="C60" s="93" ph="1"/>
      <c r="D60" s="93" ph="1"/>
    </row>
    <row r="61" spans="1:13" ht="22.5" x14ac:dyDescent="0.2">
      <c r="C61" s="93" ph="1"/>
      <c r="D61" s="93" ph="1"/>
    </row>
    <row r="62" spans="1:13" ht="22.5" x14ac:dyDescent="0.2">
      <c r="C62" s="93" ph="1"/>
      <c r="D62" s="93" ph="1"/>
    </row>
    <row r="63" spans="1:13" ht="22.5" x14ac:dyDescent="0.2">
      <c r="C63" s="93" ph="1"/>
      <c r="D63" s="93" ph="1"/>
    </row>
  </sheetData>
  <mergeCells count="2">
    <mergeCell ref="A1:M1"/>
    <mergeCell ref="A56:B56"/>
  </mergeCells>
  <phoneticPr fontId="2"/>
  <pageMargins left="0.70866141732283472" right="0.70866141732283472" top="0.94488188976377963" bottom="0.94488188976377963" header="0" footer="0.31496062992125984"/>
  <pageSetup paperSize="9" scale="96" orientation="portrait" r:id="rId1"/>
  <headerFooter>
    <oddFooter>&amp;C&amp;"ＭＳ 明朝,標準"-&amp;P--</oddFooter>
    <firstHeader>&amp;L&amp;"メイリオ,レギュラー"&amp;18Ⅳ 開設公園&amp;16
&amp;A</firstHeader>
    <firstFooter>&amp;C-&amp;P--</first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63"/>
  <sheetViews>
    <sheetView view="pageBreakPreview" zoomScale="130" zoomScaleNormal="115" zoomScaleSheetLayoutView="130" workbookViewId="0">
      <selection activeCell="E9" sqref="E9"/>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08203125"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30" customHeight="1" x14ac:dyDescent="0.2">
      <c r="A1" s="430" t="str">
        <f ca="1">RIGHT(CELL("filename",A1),LEN(CELL("filename",A1))-FIND("]",CELL("filename",A1)))</f>
        <v>12.淀川区</v>
      </c>
      <c r="B1" s="430"/>
      <c r="C1" s="430"/>
      <c r="D1" s="430"/>
      <c r="E1" s="430"/>
      <c r="F1" s="430"/>
      <c r="G1" s="430"/>
      <c r="H1" s="430"/>
      <c r="I1" s="430"/>
      <c r="J1" s="430"/>
      <c r="K1" s="430"/>
      <c r="L1" s="430"/>
      <c r="M1" s="430"/>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O2" s="2" t="s">
        <v>146</v>
      </c>
      <c r="P2" s="3" t="s">
        <v>146</v>
      </c>
      <c r="Q2" s="4" t="s">
        <v>284</v>
      </c>
      <c r="R2" s="2" t="s">
        <v>3054</v>
      </c>
      <c r="S2" s="3" t="s">
        <v>3500</v>
      </c>
      <c r="T2" s="3" t="s">
        <v>3505</v>
      </c>
    </row>
    <row r="3" spans="1:20" ht="33" customHeight="1" x14ac:dyDescent="0.2">
      <c r="A3" s="40">
        <v>1</v>
      </c>
      <c r="B3" s="41" t="s">
        <v>306</v>
      </c>
      <c r="C3" s="31" t="s" ph="1">
        <v>3563</v>
      </c>
      <c r="D3" s="42" ph="1"/>
      <c r="E3" s="43" t="s">
        <v>1193</v>
      </c>
      <c r="F3" s="44"/>
      <c r="G3" s="45">
        <v>2869</v>
      </c>
      <c r="H3" s="46"/>
      <c r="I3" s="43" t="s">
        <v>354</v>
      </c>
      <c r="J3" s="47"/>
      <c r="K3" s="40" t="s">
        <v>1194</v>
      </c>
      <c r="L3" s="51">
        <v>0.3</v>
      </c>
      <c r="M3" s="112"/>
      <c r="O3" s="5" t="s">
        <v>3055</v>
      </c>
      <c r="P3" s="6" t="s">
        <v>285</v>
      </c>
      <c r="Q3" s="7">
        <f>COUNTIF(B:B,"街")</f>
        <v>42</v>
      </c>
      <c r="R3" s="7">
        <f>SUMIF(B:B,"街",G:G)</f>
        <v>96789</v>
      </c>
      <c r="S3" s="7">
        <f>COUNTIFS(B:B,"街",M:M,"*~**")</f>
        <v>0</v>
      </c>
      <c r="T3" s="7">
        <f>Q3-S3</f>
        <v>42</v>
      </c>
    </row>
    <row r="4" spans="1:20" ht="33" customHeight="1" x14ac:dyDescent="0.2">
      <c r="A4" s="40">
        <v>2</v>
      </c>
      <c r="B4" s="41" t="s">
        <v>388</v>
      </c>
      <c r="C4" s="31" t="s" ph="1">
        <v>1260</v>
      </c>
      <c r="D4" s="49" ph="1"/>
      <c r="E4" s="43" t="s">
        <v>1195</v>
      </c>
      <c r="F4" s="44"/>
      <c r="G4" s="45">
        <v>27979</v>
      </c>
      <c r="H4" s="46"/>
      <c r="I4" s="43" t="s">
        <v>1259</v>
      </c>
      <c r="J4" s="44"/>
      <c r="K4" s="40" t="s">
        <v>1196</v>
      </c>
      <c r="L4" s="48">
        <v>3.2</v>
      </c>
      <c r="M4" s="113"/>
      <c r="O4" s="5" t="s">
        <v>3055</v>
      </c>
      <c r="P4" s="6" t="s">
        <v>286</v>
      </c>
      <c r="Q4" s="7">
        <f>COUNTIF(B:B,"近")</f>
        <v>7</v>
      </c>
      <c r="R4" s="7">
        <f>SUMIF(B:B,"近",G:G)</f>
        <v>91112</v>
      </c>
      <c r="S4" s="7">
        <f>COUNTIFS(B:B,"近",M:M,"*~**")</f>
        <v>0</v>
      </c>
      <c r="T4" s="7">
        <f t="shared" ref="T4:T5" si="0">Q4-S4</f>
        <v>7</v>
      </c>
    </row>
    <row r="5" spans="1:20" ht="33" customHeight="1" x14ac:dyDescent="0.2">
      <c r="A5" s="40">
        <v>3</v>
      </c>
      <c r="B5" s="41" t="s">
        <v>306</v>
      </c>
      <c r="C5" s="31" t="s" ph="1">
        <v>1261</v>
      </c>
      <c r="D5" s="49" ph="1"/>
      <c r="E5" s="43" t="s">
        <v>1197</v>
      </c>
      <c r="F5" s="44"/>
      <c r="G5" s="45">
        <v>5544</v>
      </c>
      <c r="H5" s="46"/>
      <c r="I5" s="43" t="s">
        <v>3219</v>
      </c>
      <c r="J5" s="44"/>
      <c r="K5" s="33" t="s">
        <v>1198</v>
      </c>
      <c r="L5" s="51">
        <v>0.75</v>
      </c>
      <c r="M5" s="113"/>
      <c r="O5" s="5" t="s">
        <v>3055</v>
      </c>
      <c r="P5" s="6" t="s">
        <v>287</v>
      </c>
      <c r="Q5" s="7">
        <f>COUNTIF(B:B,"地")</f>
        <v>2</v>
      </c>
      <c r="R5" s="7">
        <f>SUMIF(B:B,"地",G:G)</f>
        <v>62781</v>
      </c>
      <c r="S5" s="7">
        <f>COUNTIFS(B:B,"地",M:M,"*~**")</f>
        <v>0</v>
      </c>
      <c r="T5" s="7">
        <f t="shared" si="0"/>
        <v>2</v>
      </c>
    </row>
    <row r="6" spans="1:20" ht="33" customHeight="1" x14ac:dyDescent="0.2">
      <c r="A6" s="40">
        <v>4</v>
      </c>
      <c r="B6" s="41" t="s">
        <v>306</v>
      </c>
      <c r="C6" s="31" t="s" ph="1">
        <v>1262</v>
      </c>
      <c r="D6" s="49" ph="1"/>
      <c r="E6" s="43" t="s">
        <v>1199</v>
      </c>
      <c r="F6" s="44"/>
      <c r="G6" s="45">
        <v>3545</v>
      </c>
      <c r="H6" s="46"/>
      <c r="I6" s="43" t="s">
        <v>3220</v>
      </c>
      <c r="J6" s="50"/>
      <c r="K6" s="40" t="s">
        <v>1200</v>
      </c>
      <c r="L6" s="51">
        <v>0.36</v>
      </c>
      <c r="M6" s="113"/>
      <c r="O6" s="1" t="s">
        <v>290</v>
      </c>
      <c r="P6" s="8" t="s">
        <v>3056</v>
      </c>
      <c r="Q6" s="9">
        <f>SUM(Q3:Q5)</f>
        <v>51</v>
      </c>
      <c r="R6" s="9">
        <f>SUM(R3:R5)</f>
        <v>250682</v>
      </c>
      <c r="S6" s="9">
        <f>SUM(S3:S5)</f>
        <v>0</v>
      </c>
      <c r="T6" s="9">
        <f>SUM(T3:T5)</f>
        <v>51</v>
      </c>
    </row>
    <row r="7" spans="1:20" ht="33" customHeight="1" x14ac:dyDescent="0.2">
      <c r="A7" s="40">
        <v>5</v>
      </c>
      <c r="B7" s="41" t="s">
        <v>306</v>
      </c>
      <c r="C7" s="31" t="s" ph="1">
        <v>1263</v>
      </c>
      <c r="D7" s="49" ph="1"/>
      <c r="E7" s="43" t="s">
        <v>1201</v>
      </c>
      <c r="F7" s="44"/>
      <c r="G7" s="45">
        <v>1186</v>
      </c>
      <c r="H7" s="46"/>
      <c r="I7" s="43" t="s">
        <v>3199</v>
      </c>
      <c r="J7" s="50"/>
      <c r="K7" s="40" t="s">
        <v>1202</v>
      </c>
      <c r="L7" s="147">
        <v>0.12</v>
      </c>
      <c r="M7" s="112"/>
      <c r="O7" s="13" t="s">
        <v>3057</v>
      </c>
      <c r="P7" s="14" t="s">
        <v>288</v>
      </c>
      <c r="Q7" s="15">
        <f>COUNTIF(B:B,"総")</f>
        <v>0</v>
      </c>
      <c r="R7" s="15">
        <f>SUMIF(B:B,"総",G:G)</f>
        <v>0</v>
      </c>
      <c r="S7" s="15">
        <f>COUNTIFS(B:B,"総",M:M,"*~**")</f>
        <v>0</v>
      </c>
      <c r="T7" s="15">
        <f>Q7-S7</f>
        <v>0</v>
      </c>
    </row>
    <row r="8" spans="1:20" ht="33" customHeight="1" x14ac:dyDescent="0.2">
      <c r="A8" s="40">
        <v>6</v>
      </c>
      <c r="B8" s="41" t="s">
        <v>306</v>
      </c>
      <c r="C8" s="31" t="s" ph="1">
        <v>1266</v>
      </c>
      <c r="D8" s="49" ph="1"/>
      <c r="E8" s="43" t="s">
        <v>1203</v>
      </c>
      <c r="F8" s="44"/>
      <c r="G8" s="45">
        <v>4889</v>
      </c>
      <c r="H8" s="46"/>
      <c r="I8" s="43" t="s">
        <v>3170</v>
      </c>
      <c r="J8" s="50"/>
      <c r="K8" s="33" t="s">
        <v>3218</v>
      </c>
      <c r="L8" s="51">
        <v>0.49</v>
      </c>
      <c r="M8" s="113"/>
      <c r="O8" s="13" t="s">
        <v>3057</v>
      </c>
      <c r="P8" s="14" t="s">
        <v>289</v>
      </c>
      <c r="Q8" s="15">
        <f>COUNTIF(B:B,"運")</f>
        <v>0</v>
      </c>
      <c r="R8" s="15">
        <f>SUMIF(B:B,"運",G:G)</f>
        <v>0</v>
      </c>
      <c r="S8" s="15">
        <f>COUNTIFS(B:B,"運",M:M,"*~**")</f>
        <v>0</v>
      </c>
      <c r="T8" s="15">
        <f>Q8-S8</f>
        <v>0</v>
      </c>
    </row>
    <row r="9" spans="1:20" ht="57.75" customHeight="1" x14ac:dyDescent="0.2">
      <c r="A9" s="40">
        <v>7</v>
      </c>
      <c r="B9" s="41" t="s">
        <v>306</v>
      </c>
      <c r="C9" s="31" t="s" ph="1">
        <v>1267</v>
      </c>
      <c r="D9" s="49" ph="1"/>
      <c r="E9" s="43" t="s">
        <v>3547</v>
      </c>
      <c r="F9" s="44"/>
      <c r="G9" s="45">
        <v>8483</v>
      </c>
      <c r="H9" s="46"/>
      <c r="I9" s="43" t="s">
        <v>3124</v>
      </c>
      <c r="J9" s="50"/>
      <c r="K9" s="40" t="s">
        <v>1204</v>
      </c>
      <c r="L9" s="51">
        <v>0.86</v>
      </c>
      <c r="M9" s="113"/>
      <c r="O9" s="22" t="s">
        <v>290</v>
      </c>
      <c r="P9" s="23" t="s">
        <v>3058</v>
      </c>
      <c r="Q9" s="24">
        <f>SUM(Q7:Q8)</f>
        <v>0</v>
      </c>
      <c r="R9" s="24">
        <f>SUM(R7:R8)</f>
        <v>0</v>
      </c>
      <c r="S9" s="24">
        <f>SUM(S7:S8)</f>
        <v>0</v>
      </c>
      <c r="T9" s="24">
        <f>SUM(T7:T8)</f>
        <v>0</v>
      </c>
    </row>
    <row r="10" spans="1:20" ht="33" customHeight="1" x14ac:dyDescent="0.2">
      <c r="A10" s="40">
        <v>8</v>
      </c>
      <c r="B10" s="41" t="s">
        <v>306</v>
      </c>
      <c r="C10" s="31" t="s" ph="1">
        <v>1268</v>
      </c>
      <c r="D10" s="49" ph="1"/>
      <c r="E10" s="43" t="s">
        <v>1205</v>
      </c>
      <c r="F10" s="44"/>
      <c r="G10" s="45">
        <v>2978</v>
      </c>
      <c r="H10" s="46"/>
      <c r="I10" s="52" t="s">
        <v>3221</v>
      </c>
      <c r="J10" s="50"/>
      <c r="K10" s="40"/>
      <c r="L10" s="51"/>
      <c r="M10" s="113"/>
      <c r="O10" s="19" t="s">
        <v>290</v>
      </c>
      <c r="P10" s="20" t="s">
        <v>3059</v>
      </c>
      <c r="Q10" s="21">
        <f>Q6+Q9</f>
        <v>51</v>
      </c>
      <c r="R10" s="21">
        <f>R6+R9</f>
        <v>250682</v>
      </c>
      <c r="S10" s="21">
        <f>S6+S9</f>
        <v>0</v>
      </c>
      <c r="T10" s="21">
        <f>T6+T9</f>
        <v>51</v>
      </c>
    </row>
    <row r="11" spans="1:20" ht="33" customHeight="1" x14ac:dyDescent="0.2">
      <c r="A11" s="40">
        <v>9</v>
      </c>
      <c r="B11" s="41" t="s">
        <v>306</v>
      </c>
      <c r="C11" s="31" t="s" ph="1">
        <v>1269</v>
      </c>
      <c r="D11" s="49" ph="1"/>
      <c r="E11" s="43" t="s">
        <v>1206</v>
      </c>
      <c r="F11" s="47"/>
      <c r="G11" s="45">
        <v>5514</v>
      </c>
      <c r="H11" s="46"/>
      <c r="I11" s="52" t="s">
        <v>3222</v>
      </c>
      <c r="J11" s="50"/>
      <c r="K11" s="33" t="s">
        <v>1207</v>
      </c>
      <c r="L11" s="51">
        <v>0.55000000000000004</v>
      </c>
      <c r="M11" s="112"/>
      <c r="O11" s="10" t="s">
        <v>291</v>
      </c>
      <c r="P11" s="11" t="s">
        <v>292</v>
      </c>
      <c r="Q11" s="12">
        <f>COUNTIF(B:B,"風")</f>
        <v>0</v>
      </c>
      <c r="R11" s="12">
        <f>SUMIF(B:B,"風",G:G)</f>
        <v>0</v>
      </c>
      <c r="S11" s="12">
        <f>COUNTIFS(B:B,"風",M:M,"*~**")</f>
        <v>0</v>
      </c>
      <c r="T11" s="12">
        <f>Q11-S11</f>
        <v>0</v>
      </c>
    </row>
    <row r="12" spans="1:20" ht="33" customHeight="1" x14ac:dyDescent="0.2">
      <c r="A12" s="40">
        <v>10</v>
      </c>
      <c r="B12" s="41" t="s">
        <v>306</v>
      </c>
      <c r="C12" s="31" t="s" ph="1">
        <v>1270</v>
      </c>
      <c r="D12" s="49" ph="1"/>
      <c r="E12" s="43" t="s">
        <v>1208</v>
      </c>
      <c r="F12" s="44"/>
      <c r="G12" s="45">
        <v>2340</v>
      </c>
      <c r="H12" s="46"/>
      <c r="I12" s="52" t="s">
        <v>3204</v>
      </c>
      <c r="J12" s="50"/>
      <c r="K12" s="40" t="s">
        <v>1209</v>
      </c>
      <c r="L12" s="51">
        <v>0.24</v>
      </c>
      <c r="M12" s="113"/>
      <c r="O12" s="10" t="s">
        <v>291</v>
      </c>
      <c r="P12" s="11" t="s">
        <v>293</v>
      </c>
      <c r="Q12" s="12">
        <f>COUNTIF(B:B,"動")</f>
        <v>0</v>
      </c>
      <c r="R12" s="12">
        <f>SUMIF(B:B,"動",G:G)</f>
        <v>0</v>
      </c>
      <c r="S12" s="12">
        <f>COUNTIFS(B:B,"動",M:M,"*~**")</f>
        <v>0</v>
      </c>
      <c r="T12" s="12">
        <f t="shared" ref="T12" si="1">Q12-S12</f>
        <v>0</v>
      </c>
    </row>
    <row r="13" spans="1:20" ht="33" customHeight="1" x14ac:dyDescent="0.2">
      <c r="A13" s="40">
        <v>11</v>
      </c>
      <c r="B13" s="41" t="s">
        <v>306</v>
      </c>
      <c r="C13" s="31" t="s" ph="1">
        <v>1271</v>
      </c>
      <c r="D13" s="49" ph="1"/>
      <c r="E13" s="43" t="s">
        <v>1210</v>
      </c>
      <c r="F13" s="44"/>
      <c r="G13" s="45">
        <v>1208</v>
      </c>
      <c r="H13" s="46"/>
      <c r="I13" s="52" t="s">
        <v>3204</v>
      </c>
      <c r="J13" s="50"/>
      <c r="K13" s="40" t="s">
        <v>1211</v>
      </c>
      <c r="L13" s="51">
        <v>0.12</v>
      </c>
      <c r="M13" s="112"/>
      <c r="O13" s="10" t="s">
        <v>291</v>
      </c>
      <c r="P13" s="11" t="s">
        <v>294</v>
      </c>
      <c r="Q13" s="12">
        <f>COUNTIF(B:B,"歴")</f>
        <v>0</v>
      </c>
      <c r="R13" s="12">
        <f>SUMIF(B:B,"歴",G:G)</f>
        <v>0</v>
      </c>
      <c r="S13" s="12">
        <f>COUNTIFS(B:B,"歴",M:M,"*~**")</f>
        <v>0</v>
      </c>
      <c r="T13" s="12">
        <f>Q13-S13</f>
        <v>0</v>
      </c>
    </row>
    <row r="14" spans="1:20" ht="33" customHeight="1" x14ac:dyDescent="0.2">
      <c r="A14" s="40">
        <v>12</v>
      </c>
      <c r="B14" s="41" t="s">
        <v>305</v>
      </c>
      <c r="C14" s="31" t="s" ph="1">
        <v>1272</v>
      </c>
      <c r="D14" s="49" ph="1"/>
      <c r="E14" s="43" t="s">
        <v>1212</v>
      </c>
      <c r="F14" s="44"/>
      <c r="G14" s="45">
        <v>16172</v>
      </c>
      <c r="H14" s="46"/>
      <c r="I14" s="52" t="s">
        <v>3173</v>
      </c>
      <c r="J14" s="50"/>
      <c r="K14" s="33" t="s">
        <v>2992</v>
      </c>
      <c r="L14" s="48">
        <v>1.6</v>
      </c>
      <c r="M14" s="113"/>
      <c r="O14" s="16" t="s">
        <v>290</v>
      </c>
      <c r="P14" s="17" t="s">
        <v>3060</v>
      </c>
      <c r="Q14" s="18">
        <f>SUM(Q11:Q13)</f>
        <v>0</v>
      </c>
      <c r="R14" s="18">
        <f>SUM(R11:R13)</f>
        <v>0</v>
      </c>
      <c r="S14" s="18">
        <f>SUM(S11:S13)</f>
        <v>0</v>
      </c>
      <c r="T14" s="18">
        <f>SUM(T11:T13)</f>
        <v>0</v>
      </c>
    </row>
    <row r="15" spans="1:20" ht="33" customHeight="1" x14ac:dyDescent="0.2">
      <c r="A15" s="40">
        <v>13</v>
      </c>
      <c r="B15" s="41" t="s">
        <v>388</v>
      </c>
      <c r="C15" s="148" t="s" ph="1">
        <v>1273</v>
      </c>
      <c r="D15" s="49" ph="1"/>
      <c r="E15" s="43" t="s">
        <v>1213</v>
      </c>
      <c r="F15" s="44"/>
      <c r="G15" s="45">
        <v>34802</v>
      </c>
      <c r="H15" s="46"/>
      <c r="I15" s="52" t="s">
        <v>3173</v>
      </c>
      <c r="J15" s="50"/>
      <c r="K15" s="33" t="s">
        <v>2993</v>
      </c>
      <c r="L15" s="48">
        <v>3.5</v>
      </c>
      <c r="M15" s="113"/>
      <c r="O15" s="25" t="s">
        <v>295</v>
      </c>
      <c r="P15" s="26" t="s">
        <v>296</v>
      </c>
      <c r="Q15" s="27">
        <f>COUNTIF(B:B,"広")</f>
        <v>0</v>
      </c>
      <c r="R15" s="27">
        <f>SUMIF(B:B,"広",G:G)</f>
        <v>0</v>
      </c>
      <c r="S15" s="27">
        <f>COUNTIFS(B:B,"広",M:M,"*~**")</f>
        <v>0</v>
      </c>
      <c r="T15" s="27">
        <f>Q15-S15</f>
        <v>0</v>
      </c>
    </row>
    <row r="16" spans="1:20" ht="33" customHeight="1" x14ac:dyDescent="0.2">
      <c r="A16" s="40">
        <v>14</v>
      </c>
      <c r="B16" s="41" t="s">
        <v>306</v>
      </c>
      <c r="C16" s="31" t="s" ph="1">
        <v>1274</v>
      </c>
      <c r="D16" s="49" ph="1"/>
      <c r="E16" s="43" t="s">
        <v>1214</v>
      </c>
      <c r="F16" s="44"/>
      <c r="G16" s="45">
        <v>686</v>
      </c>
      <c r="H16" s="46"/>
      <c r="I16" s="52" t="s">
        <v>3223</v>
      </c>
      <c r="J16" s="50"/>
      <c r="K16" s="40"/>
      <c r="L16" s="51"/>
      <c r="M16" s="113"/>
      <c r="O16" s="25" t="s">
        <v>297</v>
      </c>
      <c r="P16" s="25" t="s">
        <v>290</v>
      </c>
      <c r="Q16" s="27">
        <f>COUNTIF(B:B,"緑道")</f>
        <v>0</v>
      </c>
      <c r="R16" s="27">
        <f>SUMIF(B:B,"緑道",G:G)</f>
        <v>0</v>
      </c>
      <c r="S16" s="27">
        <f>COUNTIFS(B:B,"緑道",M:M,"*~**")</f>
        <v>0</v>
      </c>
      <c r="T16" s="27">
        <f t="shared" ref="T16:T17" si="2">Q16-S16</f>
        <v>0</v>
      </c>
    </row>
    <row r="17" spans="1:20" ht="33" customHeight="1" x14ac:dyDescent="0.2">
      <c r="A17" s="40">
        <v>15</v>
      </c>
      <c r="B17" s="41" t="s">
        <v>306</v>
      </c>
      <c r="C17" s="31" t="s" ph="1">
        <v>1275</v>
      </c>
      <c r="D17" s="49" ph="1"/>
      <c r="E17" s="43" t="s">
        <v>1215</v>
      </c>
      <c r="F17" s="44"/>
      <c r="G17" s="45">
        <v>1212</v>
      </c>
      <c r="H17" s="46"/>
      <c r="I17" s="52" t="s">
        <v>3175</v>
      </c>
      <c r="J17" s="50"/>
      <c r="K17" s="40" t="s">
        <v>1216</v>
      </c>
      <c r="L17" s="51">
        <v>0.16</v>
      </c>
      <c r="M17" s="113"/>
      <c r="O17" s="25" t="s">
        <v>106</v>
      </c>
      <c r="P17" s="25" t="s">
        <v>290</v>
      </c>
      <c r="Q17" s="27">
        <f>COUNTIF(B:B,"都緑")</f>
        <v>0</v>
      </c>
      <c r="R17" s="27">
        <f>SUMIF(B:B,"都緑",G:G)</f>
        <v>0</v>
      </c>
      <c r="S17" s="27">
        <f>COUNTIFS(B:B,"都緑",M:M,"*~**")</f>
        <v>0</v>
      </c>
      <c r="T17" s="27">
        <f t="shared" si="2"/>
        <v>0</v>
      </c>
    </row>
    <row r="18" spans="1:20" ht="33" customHeight="1" x14ac:dyDescent="0.2">
      <c r="A18" s="40">
        <v>16</v>
      </c>
      <c r="B18" s="41" t="s">
        <v>306</v>
      </c>
      <c r="C18" s="31" t="s" ph="1">
        <v>1276</v>
      </c>
      <c r="D18" s="49" ph="1"/>
      <c r="E18" s="43" t="s">
        <v>1217</v>
      </c>
      <c r="F18" s="44"/>
      <c r="G18" s="45">
        <v>2009</v>
      </c>
      <c r="H18" s="46"/>
      <c r="I18" s="52" t="s">
        <v>3224</v>
      </c>
      <c r="J18" s="50"/>
      <c r="K18" s="40" t="s">
        <v>1264</v>
      </c>
      <c r="L18" s="51">
        <v>0.2</v>
      </c>
      <c r="M18" s="113"/>
      <c r="O18" s="28" t="s">
        <v>290</v>
      </c>
      <c r="P18" s="29" t="s">
        <v>298</v>
      </c>
      <c r="Q18" s="30">
        <f>Q10+Q14+Q15+Q17+Q16</f>
        <v>51</v>
      </c>
      <c r="R18" s="30">
        <f>R10+R14+R15+R17+R16</f>
        <v>250682</v>
      </c>
      <c r="S18" s="30">
        <f>S10+S14+S15+S17+S16</f>
        <v>0</v>
      </c>
      <c r="T18" s="30">
        <f>T10+T14+T15+T17+T16</f>
        <v>51</v>
      </c>
    </row>
    <row r="19" spans="1:20" ht="33" customHeight="1" x14ac:dyDescent="0.2">
      <c r="A19" s="40">
        <v>17</v>
      </c>
      <c r="B19" s="41" t="s">
        <v>306</v>
      </c>
      <c r="C19" s="31" t="s" ph="1">
        <v>1277</v>
      </c>
      <c r="D19" s="49" ph="1"/>
      <c r="E19" s="43" t="s">
        <v>1218</v>
      </c>
      <c r="F19" s="44"/>
      <c r="G19" s="45">
        <v>1127</v>
      </c>
      <c r="H19" s="46"/>
      <c r="I19" s="52" t="s">
        <v>3225</v>
      </c>
      <c r="J19" s="50"/>
      <c r="K19" s="33" t="s">
        <v>2994</v>
      </c>
      <c r="L19" s="51">
        <v>0.11</v>
      </c>
      <c r="M19" s="113"/>
    </row>
    <row r="20" spans="1:20" ht="33" customHeight="1" x14ac:dyDescent="0.2">
      <c r="A20" s="40">
        <v>18</v>
      </c>
      <c r="B20" s="41" t="s">
        <v>306</v>
      </c>
      <c r="C20" s="31" t="s" ph="1">
        <v>1278</v>
      </c>
      <c r="D20" s="49" ph="1"/>
      <c r="E20" s="43" t="s">
        <v>1219</v>
      </c>
      <c r="F20" s="44"/>
      <c r="G20" s="45">
        <v>8898</v>
      </c>
      <c r="H20" s="46"/>
      <c r="I20" s="52" t="s">
        <v>3176</v>
      </c>
      <c r="J20" s="50"/>
      <c r="K20" s="33" t="s">
        <v>2995</v>
      </c>
      <c r="L20" s="51">
        <v>0.89</v>
      </c>
      <c r="M20" s="113"/>
      <c r="O20" s="214"/>
      <c r="P20" s="214"/>
      <c r="Q20" s="215"/>
      <c r="R20" s="215"/>
    </row>
    <row r="21" spans="1:20" ht="33" customHeight="1" x14ac:dyDescent="0.2">
      <c r="A21" s="53">
        <v>19</v>
      </c>
      <c r="B21" s="54" t="s">
        <v>306</v>
      </c>
      <c r="C21" s="55" t="s" ph="1">
        <v>1279</v>
      </c>
      <c r="D21" s="56" ph="1"/>
      <c r="E21" s="57" t="s">
        <v>1220</v>
      </c>
      <c r="F21" s="58"/>
      <c r="G21" s="59">
        <v>1257</v>
      </c>
      <c r="H21" s="60"/>
      <c r="I21" s="57" t="s">
        <v>3176</v>
      </c>
      <c r="J21" s="58"/>
      <c r="K21" s="62" t="s">
        <v>2996</v>
      </c>
      <c r="L21" s="61">
        <v>0.13</v>
      </c>
      <c r="M21" s="114"/>
    </row>
    <row r="22" spans="1:20" ht="33" customHeight="1" x14ac:dyDescent="0.2">
      <c r="A22" s="53">
        <v>20</v>
      </c>
      <c r="B22" s="54" t="s">
        <v>306</v>
      </c>
      <c r="C22" s="55" t="s" ph="1">
        <v>1280</v>
      </c>
      <c r="D22" s="56" ph="1"/>
      <c r="E22" s="57" t="s">
        <v>1221</v>
      </c>
      <c r="F22" s="58"/>
      <c r="G22" s="59">
        <v>1798</v>
      </c>
      <c r="H22" s="60"/>
      <c r="I22" s="57" t="s">
        <v>3226</v>
      </c>
      <c r="J22" s="58"/>
      <c r="K22" s="53" t="s">
        <v>1265</v>
      </c>
      <c r="L22" s="61">
        <v>0.17</v>
      </c>
      <c r="M22" s="114"/>
    </row>
    <row r="23" spans="1:20" ht="33" customHeight="1" x14ac:dyDescent="0.2">
      <c r="A23" s="53">
        <v>21</v>
      </c>
      <c r="B23" s="54" t="s">
        <v>306</v>
      </c>
      <c r="C23" s="55" t="s" ph="1">
        <v>1281</v>
      </c>
      <c r="D23" s="56" ph="1"/>
      <c r="E23" s="57" t="s">
        <v>1222</v>
      </c>
      <c r="F23" s="58"/>
      <c r="G23" s="59">
        <v>1013</v>
      </c>
      <c r="H23" s="60"/>
      <c r="I23" s="57" t="s">
        <v>3206</v>
      </c>
      <c r="J23" s="58"/>
      <c r="K23" s="62" t="s">
        <v>1223</v>
      </c>
      <c r="L23" s="61">
        <v>0.1</v>
      </c>
      <c r="M23" s="114"/>
    </row>
    <row r="24" spans="1:20" ht="33" customHeight="1" x14ac:dyDescent="0.2">
      <c r="A24" s="53">
        <v>22</v>
      </c>
      <c r="B24" s="54" t="s">
        <v>306</v>
      </c>
      <c r="C24" s="55" t="s" ph="1">
        <v>1282</v>
      </c>
      <c r="D24" s="56" ph="1"/>
      <c r="E24" s="57" t="s">
        <v>1224</v>
      </c>
      <c r="F24" s="58"/>
      <c r="G24" s="59">
        <v>3251</v>
      </c>
      <c r="H24" s="60"/>
      <c r="I24" s="63" t="s">
        <v>3206</v>
      </c>
      <c r="J24" s="64"/>
      <c r="K24" s="53" t="s">
        <v>1225</v>
      </c>
      <c r="L24" s="61">
        <v>0.32</v>
      </c>
      <c r="M24" s="114"/>
    </row>
    <row r="25" spans="1:20" ht="33" customHeight="1" x14ac:dyDescent="0.2">
      <c r="A25" s="53">
        <v>23</v>
      </c>
      <c r="B25" s="54" t="s">
        <v>306</v>
      </c>
      <c r="C25" s="55" t="s" ph="1">
        <v>1283</v>
      </c>
      <c r="D25" s="56" ph="1"/>
      <c r="E25" s="57" t="s">
        <v>1226</v>
      </c>
      <c r="F25" s="58"/>
      <c r="G25" s="59">
        <v>2581</v>
      </c>
      <c r="H25" s="60"/>
      <c r="I25" s="63" t="s">
        <v>3206</v>
      </c>
      <c r="J25" s="64"/>
      <c r="K25" s="62" t="s">
        <v>3080</v>
      </c>
      <c r="L25" s="61">
        <v>0.26</v>
      </c>
      <c r="M25" s="115"/>
    </row>
    <row r="26" spans="1:20" ht="33" customHeight="1" x14ac:dyDescent="0.2">
      <c r="A26" s="53">
        <v>24</v>
      </c>
      <c r="B26" s="54" t="s">
        <v>306</v>
      </c>
      <c r="C26" s="55" t="s" ph="1">
        <v>1284</v>
      </c>
      <c r="D26" s="56" ph="1"/>
      <c r="E26" s="57" t="s">
        <v>1227</v>
      </c>
      <c r="F26" s="58"/>
      <c r="G26" s="59">
        <v>2425</v>
      </c>
      <c r="H26" s="60"/>
      <c r="I26" s="63" t="s">
        <v>3227</v>
      </c>
      <c r="J26" s="64"/>
      <c r="K26" s="53" t="s">
        <v>1228</v>
      </c>
      <c r="L26" s="61">
        <v>0.24</v>
      </c>
      <c r="M26" s="114"/>
    </row>
    <row r="27" spans="1:20" ht="33" customHeight="1" x14ac:dyDescent="0.2">
      <c r="A27" s="53">
        <v>25</v>
      </c>
      <c r="B27" s="54" t="s">
        <v>306</v>
      </c>
      <c r="C27" s="65" t="s" ph="1">
        <v>1285</v>
      </c>
      <c r="D27" s="56" ph="1"/>
      <c r="E27" s="57" t="s">
        <v>1229</v>
      </c>
      <c r="F27" s="58"/>
      <c r="G27" s="59">
        <v>2103</v>
      </c>
      <c r="H27" s="60"/>
      <c r="I27" s="63" t="s">
        <v>3228</v>
      </c>
      <c r="J27" s="64"/>
      <c r="K27" s="53" t="s">
        <v>1230</v>
      </c>
      <c r="L27" s="61">
        <v>0.21</v>
      </c>
      <c r="M27" s="114"/>
    </row>
    <row r="28" spans="1:20" ht="33" customHeight="1" x14ac:dyDescent="0.2">
      <c r="A28" s="53">
        <v>26</v>
      </c>
      <c r="B28" s="54" t="s">
        <v>306</v>
      </c>
      <c r="C28" s="55" t="s" ph="1">
        <v>1286</v>
      </c>
      <c r="D28" s="56" ph="1"/>
      <c r="E28" s="57" t="s">
        <v>1231</v>
      </c>
      <c r="F28" s="58"/>
      <c r="G28" s="59">
        <v>1653</v>
      </c>
      <c r="H28" s="60"/>
      <c r="I28" s="63" t="s">
        <v>3229</v>
      </c>
      <c r="J28" s="64"/>
      <c r="K28" s="62" t="s">
        <v>2997</v>
      </c>
      <c r="L28" s="61">
        <v>0.17</v>
      </c>
      <c r="M28" s="115"/>
    </row>
    <row r="29" spans="1:20" ht="33" customHeight="1" x14ac:dyDescent="0.2">
      <c r="A29" s="53">
        <v>27</v>
      </c>
      <c r="B29" s="54" t="s">
        <v>306</v>
      </c>
      <c r="C29" s="65" t="s" ph="1">
        <v>1287</v>
      </c>
      <c r="D29" s="56" ph="1"/>
      <c r="E29" s="57" t="s">
        <v>1224</v>
      </c>
      <c r="F29" s="58"/>
      <c r="G29" s="59">
        <v>1243</v>
      </c>
      <c r="H29" s="60"/>
      <c r="I29" s="63" t="s">
        <v>3229</v>
      </c>
      <c r="J29" s="64"/>
      <c r="K29" s="62" t="s">
        <v>1232</v>
      </c>
      <c r="L29" s="61">
        <v>0.12</v>
      </c>
      <c r="M29" s="114"/>
    </row>
    <row r="30" spans="1:20" ht="33" customHeight="1" x14ac:dyDescent="0.2">
      <c r="A30" s="53">
        <v>28</v>
      </c>
      <c r="B30" s="54" t="s">
        <v>306</v>
      </c>
      <c r="C30" s="65" t="s" ph="1">
        <v>1288</v>
      </c>
      <c r="D30" s="56" ph="1"/>
      <c r="E30" s="57" t="s">
        <v>1233</v>
      </c>
      <c r="F30" s="58"/>
      <c r="G30" s="59">
        <v>1114</v>
      </c>
      <c r="H30" s="60"/>
      <c r="I30" s="63" t="s">
        <v>3229</v>
      </c>
      <c r="J30" s="64"/>
      <c r="K30" s="62" t="s">
        <v>2998</v>
      </c>
      <c r="L30" s="61">
        <v>0.11</v>
      </c>
      <c r="M30" s="114"/>
    </row>
    <row r="31" spans="1:20" ht="33" customHeight="1" x14ac:dyDescent="0.2">
      <c r="A31" s="53">
        <v>29</v>
      </c>
      <c r="B31" s="54" t="s">
        <v>306</v>
      </c>
      <c r="C31" s="55" t="s" ph="1">
        <v>3562</v>
      </c>
      <c r="D31" s="56" ph="1"/>
      <c r="E31" s="57" t="s">
        <v>1234</v>
      </c>
      <c r="F31" s="58"/>
      <c r="G31" s="59">
        <v>1269</v>
      </c>
      <c r="H31" s="60"/>
      <c r="I31" s="63" t="s">
        <v>3230</v>
      </c>
      <c r="J31" s="64"/>
      <c r="K31" s="53" t="s">
        <v>1235</v>
      </c>
      <c r="L31" s="61">
        <v>0.11</v>
      </c>
      <c r="M31" s="115"/>
    </row>
    <row r="32" spans="1:20" ht="33" customHeight="1" x14ac:dyDescent="0.2">
      <c r="A32" s="53">
        <v>30</v>
      </c>
      <c r="B32" s="54" t="s">
        <v>306</v>
      </c>
      <c r="C32" s="55" t="s" ph="1">
        <v>1289</v>
      </c>
      <c r="D32" s="56" ph="1"/>
      <c r="E32" s="57" t="s">
        <v>1236</v>
      </c>
      <c r="F32" s="58"/>
      <c r="G32" s="59">
        <v>719</v>
      </c>
      <c r="H32" s="60"/>
      <c r="I32" s="63" t="s">
        <v>3179</v>
      </c>
      <c r="J32" s="64"/>
      <c r="K32" s="62"/>
      <c r="L32" s="61"/>
      <c r="M32" s="114"/>
    </row>
    <row r="33" spans="1:13" ht="33" customHeight="1" x14ac:dyDescent="0.2">
      <c r="A33" s="53">
        <v>31</v>
      </c>
      <c r="B33" s="54" t="s">
        <v>306</v>
      </c>
      <c r="C33" s="55" t="s" ph="1">
        <v>1290</v>
      </c>
      <c r="D33" s="56" ph="1"/>
      <c r="E33" s="57" t="s">
        <v>1237</v>
      </c>
      <c r="F33" s="58"/>
      <c r="G33" s="59">
        <v>1689</v>
      </c>
      <c r="H33" s="60"/>
      <c r="I33" s="63" t="s">
        <v>3179</v>
      </c>
      <c r="J33" s="64"/>
      <c r="K33" s="62" t="s">
        <v>2999</v>
      </c>
      <c r="L33" s="61">
        <v>0.17</v>
      </c>
      <c r="M33" s="114"/>
    </row>
    <row r="34" spans="1:13" ht="33" customHeight="1" x14ac:dyDescent="0.2">
      <c r="A34" s="53">
        <v>32</v>
      </c>
      <c r="B34" s="54" t="s">
        <v>306</v>
      </c>
      <c r="C34" s="55" t="s" ph="1">
        <v>1291</v>
      </c>
      <c r="D34" s="56" ph="1"/>
      <c r="E34" s="57" t="s">
        <v>1238</v>
      </c>
      <c r="F34" s="58"/>
      <c r="G34" s="59">
        <v>582</v>
      </c>
      <c r="H34" s="60"/>
      <c r="I34" s="63" t="s">
        <v>3231</v>
      </c>
      <c r="J34" s="64"/>
      <c r="K34" s="62"/>
      <c r="L34" s="61"/>
      <c r="M34" s="114"/>
    </row>
    <row r="35" spans="1:13" ht="33" customHeight="1" x14ac:dyDescent="0.2">
      <c r="A35" s="53">
        <v>33</v>
      </c>
      <c r="B35" s="54" t="s">
        <v>306</v>
      </c>
      <c r="C35" s="55" t="s" ph="1">
        <v>1292</v>
      </c>
      <c r="D35" s="56" ph="1"/>
      <c r="E35" s="57" t="s">
        <v>1239</v>
      </c>
      <c r="F35" s="58"/>
      <c r="G35" s="59">
        <v>2436</v>
      </c>
      <c r="H35" s="60"/>
      <c r="I35" s="57" t="s">
        <v>3180</v>
      </c>
      <c r="J35" s="67"/>
      <c r="K35" s="62"/>
      <c r="L35" s="66"/>
      <c r="M35" s="114"/>
    </row>
    <row r="36" spans="1:13" ht="33" customHeight="1" x14ac:dyDescent="0.2">
      <c r="A36" s="53">
        <v>34</v>
      </c>
      <c r="B36" s="54" t="s">
        <v>306</v>
      </c>
      <c r="C36" s="55" t="s" ph="1">
        <v>1293</v>
      </c>
      <c r="D36" s="56" ph="1"/>
      <c r="E36" s="57" t="s">
        <v>1240</v>
      </c>
      <c r="F36" s="58"/>
      <c r="G36" s="68">
        <v>1424</v>
      </c>
      <c r="H36" s="69"/>
      <c r="I36" s="57" t="s">
        <v>3181</v>
      </c>
      <c r="J36" s="67"/>
      <c r="K36" s="62"/>
      <c r="L36" s="66"/>
      <c r="M36" s="116"/>
    </row>
    <row r="37" spans="1:13" ht="33" customHeight="1" x14ac:dyDescent="0.2">
      <c r="A37" s="53">
        <v>35</v>
      </c>
      <c r="B37" s="54" t="s">
        <v>305</v>
      </c>
      <c r="C37" s="55" t="s" ph="1">
        <v>1294</v>
      </c>
      <c r="D37" s="56" ph="1"/>
      <c r="E37" s="57" t="s">
        <v>1239</v>
      </c>
      <c r="F37" s="58"/>
      <c r="G37" s="59">
        <v>9963</v>
      </c>
      <c r="H37" s="60"/>
      <c r="I37" s="57" t="s">
        <v>3208</v>
      </c>
      <c r="J37" s="58"/>
      <c r="K37" s="53" t="s">
        <v>1241</v>
      </c>
      <c r="L37" s="66">
        <v>1</v>
      </c>
      <c r="M37" s="114"/>
    </row>
    <row r="38" spans="1:13" ht="33" customHeight="1" x14ac:dyDescent="0.2">
      <c r="A38" s="53">
        <v>36</v>
      </c>
      <c r="B38" s="54" t="s">
        <v>306</v>
      </c>
      <c r="C38" s="55" t="s" ph="1">
        <v>3564</v>
      </c>
      <c r="D38" s="56" ph="1"/>
      <c r="E38" s="57" t="s">
        <v>1242</v>
      </c>
      <c r="F38" s="58"/>
      <c r="G38" s="59">
        <v>983</v>
      </c>
      <c r="H38" s="60"/>
      <c r="I38" s="63" t="s">
        <v>3208</v>
      </c>
      <c r="J38" s="64"/>
      <c r="K38" s="62" t="s">
        <v>1243</v>
      </c>
      <c r="L38" s="61">
        <v>0.1</v>
      </c>
      <c r="M38" s="114"/>
    </row>
    <row r="39" spans="1:13" ht="33" customHeight="1" x14ac:dyDescent="0.2">
      <c r="A39" s="70">
        <v>37</v>
      </c>
      <c r="B39" s="71" t="s">
        <v>306</v>
      </c>
      <c r="C39" s="70" t="s" ph="1">
        <v>1295</v>
      </c>
      <c r="D39" s="73" ph="1"/>
      <c r="E39" s="74" t="s">
        <v>1239</v>
      </c>
      <c r="F39" s="75"/>
      <c r="G39" s="76">
        <v>1122</v>
      </c>
      <c r="H39" s="77"/>
      <c r="I39" s="74" t="s">
        <v>3182</v>
      </c>
      <c r="J39" s="75"/>
      <c r="K39" s="70"/>
      <c r="L39" s="78"/>
      <c r="M39" s="117"/>
    </row>
    <row r="40" spans="1:13" ht="33" customHeight="1" x14ac:dyDescent="0.2">
      <c r="A40" s="70">
        <v>38</v>
      </c>
      <c r="B40" s="79" t="s">
        <v>305</v>
      </c>
      <c r="C40" s="132" t="s" ph="1">
        <v>1296</v>
      </c>
      <c r="D40" s="92" ph="1"/>
      <c r="E40" s="74" t="s">
        <v>1210</v>
      </c>
      <c r="F40" s="75"/>
      <c r="G40" s="76">
        <v>10489</v>
      </c>
      <c r="H40" s="77"/>
      <c r="I40" s="74" t="s">
        <v>3232</v>
      </c>
      <c r="J40" s="75"/>
      <c r="K40" s="80" t="s">
        <v>1244</v>
      </c>
      <c r="L40" s="81">
        <v>1.1000000000000001</v>
      </c>
      <c r="M40" s="116"/>
    </row>
    <row r="41" spans="1:13" ht="33" customHeight="1" x14ac:dyDescent="0.2">
      <c r="A41" s="70">
        <v>39</v>
      </c>
      <c r="B41" s="71" t="s">
        <v>305</v>
      </c>
      <c r="C41" s="72" t="s" ph="1">
        <v>1297</v>
      </c>
      <c r="D41" s="73" ph="1"/>
      <c r="E41" s="74" t="s">
        <v>1245</v>
      </c>
      <c r="F41" s="75"/>
      <c r="G41" s="76">
        <v>9540</v>
      </c>
      <c r="H41" s="77"/>
      <c r="I41" s="74" t="s">
        <v>3232</v>
      </c>
      <c r="J41" s="75"/>
      <c r="K41" s="80" t="s">
        <v>1246</v>
      </c>
      <c r="L41" s="81">
        <v>1</v>
      </c>
      <c r="M41" s="118"/>
    </row>
    <row r="42" spans="1:13" ht="33" customHeight="1" x14ac:dyDescent="0.2">
      <c r="A42" s="70">
        <v>40</v>
      </c>
      <c r="B42" s="71" t="s">
        <v>305</v>
      </c>
      <c r="C42" s="72" t="s" ph="1">
        <v>1298</v>
      </c>
      <c r="D42" s="73" ph="1"/>
      <c r="E42" s="74" t="s">
        <v>1247</v>
      </c>
      <c r="F42" s="75"/>
      <c r="G42" s="76">
        <v>12882</v>
      </c>
      <c r="H42" s="77"/>
      <c r="I42" s="82" t="s">
        <v>3233</v>
      </c>
      <c r="J42" s="83"/>
      <c r="K42" s="70" t="s">
        <v>1248</v>
      </c>
      <c r="L42" s="81">
        <v>1.3</v>
      </c>
      <c r="M42" s="117"/>
    </row>
    <row r="43" spans="1:13" ht="33" customHeight="1" x14ac:dyDescent="0.2">
      <c r="A43" s="70">
        <v>41</v>
      </c>
      <c r="B43" s="71" t="s">
        <v>306</v>
      </c>
      <c r="C43" s="72" t="s" ph="1">
        <v>1299</v>
      </c>
      <c r="D43" s="73" ph="1"/>
      <c r="E43" s="74" t="s">
        <v>1249</v>
      </c>
      <c r="F43" s="75"/>
      <c r="G43" s="84">
        <v>534</v>
      </c>
      <c r="H43" s="85"/>
      <c r="I43" s="86" t="s">
        <v>3233</v>
      </c>
      <c r="J43" s="87"/>
      <c r="K43" s="88"/>
      <c r="L43" s="144"/>
      <c r="M43" s="119"/>
    </row>
    <row r="44" spans="1:13" ht="33" customHeight="1" x14ac:dyDescent="0.2">
      <c r="A44" s="70">
        <v>42</v>
      </c>
      <c r="B44" s="71" t="s">
        <v>306</v>
      </c>
      <c r="C44" s="72" t="s" ph="1">
        <v>1300</v>
      </c>
      <c r="D44" s="73" ph="1"/>
      <c r="E44" s="74" t="s">
        <v>1250</v>
      </c>
      <c r="F44" s="75"/>
      <c r="G44" s="76">
        <v>700</v>
      </c>
      <c r="H44" s="77"/>
      <c r="I44" s="74" t="s">
        <v>3234</v>
      </c>
      <c r="J44" s="75"/>
      <c r="K44" s="70"/>
      <c r="L44" s="78"/>
      <c r="M44" s="116"/>
    </row>
    <row r="45" spans="1:13" ht="33" customHeight="1" x14ac:dyDescent="0.2">
      <c r="A45" s="70">
        <v>43</v>
      </c>
      <c r="B45" s="71" t="s">
        <v>306</v>
      </c>
      <c r="C45" s="72" t="s" ph="1">
        <v>1301</v>
      </c>
      <c r="D45" s="73" ph="1"/>
      <c r="E45" s="74" t="s">
        <v>1239</v>
      </c>
      <c r="F45" s="75"/>
      <c r="G45" s="76">
        <v>3409</v>
      </c>
      <c r="H45" s="77"/>
      <c r="I45" s="74" t="s">
        <v>3211</v>
      </c>
      <c r="J45" s="75"/>
      <c r="K45" s="80" t="s">
        <v>3000</v>
      </c>
      <c r="L45" s="78">
        <v>0.33</v>
      </c>
      <c r="M45" s="117"/>
    </row>
    <row r="46" spans="1:13" ht="33" customHeight="1" x14ac:dyDescent="0.2">
      <c r="A46" s="70">
        <v>44</v>
      </c>
      <c r="B46" s="71" t="s">
        <v>306</v>
      </c>
      <c r="C46" s="72" t="s" ph="1">
        <v>1302</v>
      </c>
      <c r="D46" s="73" ph="1"/>
      <c r="E46" s="74" t="s">
        <v>1251</v>
      </c>
      <c r="F46" s="75"/>
      <c r="G46" s="76">
        <v>1000</v>
      </c>
      <c r="H46" s="77"/>
      <c r="I46" s="74" t="s">
        <v>3235</v>
      </c>
      <c r="J46" s="83"/>
      <c r="K46" s="70"/>
      <c r="L46" s="78"/>
      <c r="M46" s="117"/>
    </row>
    <row r="47" spans="1:13" ht="33" customHeight="1" x14ac:dyDescent="0.2">
      <c r="A47" s="70">
        <v>45</v>
      </c>
      <c r="B47" s="71" t="s">
        <v>305</v>
      </c>
      <c r="C47" s="72" t="s" ph="1">
        <v>1303</v>
      </c>
      <c r="D47" s="73" ph="1"/>
      <c r="E47" s="74" t="s">
        <v>1208</v>
      </c>
      <c r="F47" s="75"/>
      <c r="G47" s="76">
        <v>17066</v>
      </c>
      <c r="H47" s="77"/>
      <c r="I47" s="82" t="s">
        <v>3236</v>
      </c>
      <c r="J47" s="83"/>
      <c r="K47" s="70" t="s">
        <v>1252</v>
      </c>
      <c r="L47" s="81">
        <v>1.7</v>
      </c>
      <c r="M47" s="117"/>
    </row>
    <row r="48" spans="1:13" ht="33" customHeight="1" x14ac:dyDescent="0.2">
      <c r="A48" s="70">
        <v>46</v>
      </c>
      <c r="B48" s="71" t="s">
        <v>306</v>
      </c>
      <c r="C48" s="72" t="s" ph="1">
        <v>1304</v>
      </c>
      <c r="D48" s="73" ph="1"/>
      <c r="E48" s="74" t="s">
        <v>1253</v>
      </c>
      <c r="F48" s="75"/>
      <c r="G48" s="76">
        <v>1471</v>
      </c>
      <c r="H48" s="77"/>
      <c r="I48" s="82" t="s">
        <v>3214</v>
      </c>
      <c r="J48" s="83"/>
      <c r="K48" s="70"/>
      <c r="L48" s="78"/>
      <c r="M48" s="117"/>
    </row>
    <row r="49" spans="1:13" ht="33" customHeight="1" x14ac:dyDescent="0.2">
      <c r="A49" s="70">
        <v>47</v>
      </c>
      <c r="B49" s="71" t="s">
        <v>305</v>
      </c>
      <c r="C49" s="151" t="s" ph="1">
        <v>1305</v>
      </c>
      <c r="D49" s="73" ph="1"/>
      <c r="E49" s="74" t="s">
        <v>1254</v>
      </c>
      <c r="F49" s="75"/>
      <c r="G49" s="76">
        <v>15000</v>
      </c>
      <c r="H49" s="77"/>
      <c r="I49" s="82" t="s">
        <v>3187</v>
      </c>
      <c r="J49" s="83"/>
      <c r="K49" s="70" t="s">
        <v>1255</v>
      </c>
      <c r="L49" s="81">
        <v>1.5</v>
      </c>
      <c r="M49" s="117"/>
    </row>
    <row r="50" spans="1:13" ht="33" customHeight="1" x14ac:dyDescent="0.2">
      <c r="A50" s="70">
        <v>48</v>
      </c>
      <c r="B50" s="71" t="s">
        <v>306</v>
      </c>
      <c r="C50" s="72" t="s" ph="1">
        <v>1306</v>
      </c>
      <c r="D50" s="73" ph="1"/>
      <c r="E50" s="74" t="s">
        <v>1256</v>
      </c>
      <c r="F50" s="75"/>
      <c r="G50" s="76">
        <v>1060</v>
      </c>
      <c r="H50" s="77"/>
      <c r="I50" s="82" t="s">
        <v>3237</v>
      </c>
      <c r="J50" s="83"/>
      <c r="K50" s="70"/>
      <c r="L50" s="78"/>
      <c r="M50" s="117"/>
    </row>
    <row r="51" spans="1:13" ht="33" customHeight="1" x14ac:dyDescent="0.2">
      <c r="A51" s="70">
        <v>49</v>
      </c>
      <c r="B51" s="71" t="s">
        <v>306</v>
      </c>
      <c r="C51" s="72" t="s" ph="1">
        <v>1307</v>
      </c>
      <c r="D51" s="73" ph="1"/>
      <c r="E51" s="74" t="s">
        <v>1222</v>
      </c>
      <c r="F51" s="75"/>
      <c r="G51" s="76">
        <v>3000</v>
      </c>
      <c r="H51" s="77"/>
      <c r="I51" s="82" t="s">
        <v>3237</v>
      </c>
      <c r="J51" s="83"/>
      <c r="K51" s="70"/>
      <c r="L51" s="78"/>
      <c r="M51" s="117"/>
    </row>
    <row r="52" spans="1:13" ht="33" customHeight="1" x14ac:dyDescent="0.2">
      <c r="A52" s="70">
        <v>50</v>
      </c>
      <c r="B52" s="71" t="s">
        <v>306</v>
      </c>
      <c r="C52" s="72" t="s" ph="1">
        <v>1308</v>
      </c>
      <c r="D52" s="73" ph="1"/>
      <c r="E52" s="74" t="s">
        <v>1257</v>
      </c>
      <c r="F52" s="75"/>
      <c r="G52" s="76">
        <v>3465</v>
      </c>
      <c r="H52" s="77"/>
      <c r="I52" s="82" t="s">
        <v>3238</v>
      </c>
      <c r="J52" s="83"/>
      <c r="K52" s="70"/>
      <c r="L52" s="78"/>
      <c r="M52" s="117"/>
    </row>
    <row r="53" spans="1:13" ht="33" customHeight="1" x14ac:dyDescent="0.2">
      <c r="A53" s="70">
        <v>51</v>
      </c>
      <c r="B53" s="71" t="s">
        <v>306</v>
      </c>
      <c r="C53" s="72" t="s" ph="1">
        <v>1309</v>
      </c>
      <c r="D53" s="73"/>
      <c r="E53" s="74" t="s">
        <v>1258</v>
      </c>
      <c r="F53" s="75"/>
      <c r="G53" s="76">
        <v>1000</v>
      </c>
      <c r="H53" s="77"/>
      <c r="I53" s="82" t="s">
        <v>3239</v>
      </c>
      <c r="J53" s="83"/>
      <c r="K53" s="70"/>
      <c r="L53" s="81"/>
      <c r="M53" s="117"/>
    </row>
    <row r="54" spans="1:13" ht="33" customHeight="1" x14ac:dyDescent="0.2">
      <c r="A54" s="428" t="s">
        <v>227</v>
      </c>
      <c r="B54" s="429"/>
      <c r="C54" s="157">
        <f ca="1">IF(COUNTIF(M:M,"*~**")&gt;=1, "("&amp;COUNTIF(M:M,"*~**")&amp;")"&amp;CHAR(10)&amp;COUNT(A:A)-COUNTIF(M:M,"*~**"), COUNT(A:A))</f>
        <v>51</v>
      </c>
      <c r="D54" s="82"/>
      <c r="E54" s="82" t="s">
        <v>2213</v>
      </c>
      <c r="F54" s="91"/>
      <c r="G54" s="76">
        <f>SUM(G2:G53)</f>
        <v>250682</v>
      </c>
      <c r="H54" s="77"/>
      <c r="I54" s="82"/>
      <c r="J54" s="82"/>
      <c r="K54" s="82"/>
      <c r="L54" s="82"/>
      <c r="M54" s="225"/>
    </row>
    <row r="55" spans="1:13" x14ac:dyDescent="0.2">
      <c r="H55" s="121"/>
    </row>
    <row r="56" spans="1:13" x14ac:dyDescent="0.2">
      <c r="H56" s="121"/>
    </row>
    <row r="57" spans="1:13" x14ac:dyDescent="0.2">
      <c r="H57" s="121"/>
    </row>
    <row r="58" spans="1:13" ht="22.5" x14ac:dyDescent="0.2">
      <c r="C58" s="93" ph="1"/>
      <c r="D58" s="93" ph="1"/>
    </row>
    <row r="59" spans="1:13" ht="22.5" x14ac:dyDescent="0.2">
      <c r="C59" s="93" ph="1"/>
      <c r="D59" s="93" ph="1"/>
    </row>
    <row r="60" spans="1:13" ht="22.5" x14ac:dyDescent="0.2">
      <c r="C60" s="93" ph="1"/>
      <c r="D60" s="93" ph="1"/>
    </row>
    <row r="61" spans="1:13" ht="22.5" x14ac:dyDescent="0.2">
      <c r="C61" s="93" ph="1"/>
      <c r="D61" s="93" ph="1"/>
    </row>
    <row r="62" spans="1:13" ht="22.5" x14ac:dyDescent="0.2">
      <c r="C62" s="93" ph="1"/>
      <c r="D62" s="93" ph="1"/>
    </row>
    <row r="63" spans="1:13" ht="22.5" x14ac:dyDescent="0.2">
      <c r="C63" s="93" ph="1"/>
      <c r="D63" s="93" ph="1"/>
    </row>
  </sheetData>
  <mergeCells count="2">
    <mergeCell ref="A1:M1"/>
    <mergeCell ref="A54:B54"/>
  </mergeCells>
  <phoneticPr fontId="2"/>
  <pageMargins left="0.70866141732283472" right="0.70866141732283472" top="0.94488188976377963" bottom="0.94488188976377963" header="0" footer="0.31496062992125984"/>
  <pageSetup paperSize="9" scale="96" orientation="portrait" r:id="rId1"/>
  <headerFooter>
    <oddFooter>&amp;C&amp;"ＭＳ 明朝,標準"-&amp;P--</oddFooter>
    <firstHeader>&amp;L&amp;"メイリオ,レギュラー"&amp;18Ⅳ 開設公園&amp;16
&amp;A</firstHeader>
    <firstFooter>&amp;C-&amp;P--</first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77"/>
  <sheetViews>
    <sheetView view="pageBreakPreview" zoomScale="130" zoomScaleNormal="115" zoomScaleSheetLayoutView="130" workbookViewId="0">
      <selection activeCell="G41" sqref="G41"/>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08203125"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30" customHeight="1" x14ac:dyDescent="0.2">
      <c r="A1" s="430" t="str">
        <f ca="1">RIGHT(CELL("filename",A1),LEN(CELL("filename",A1))-FIND("]",CELL("filename",A1)))</f>
        <v>13.東淀川区</v>
      </c>
      <c r="B1" s="430"/>
      <c r="C1" s="430"/>
      <c r="D1" s="430"/>
      <c r="E1" s="430"/>
      <c r="F1" s="430"/>
      <c r="G1" s="430"/>
      <c r="H1" s="430"/>
      <c r="I1" s="430"/>
      <c r="J1" s="430"/>
      <c r="K1" s="430"/>
      <c r="L1" s="430"/>
      <c r="M1" s="430"/>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O2" s="2" t="s">
        <v>146</v>
      </c>
      <c r="P2" s="3" t="s">
        <v>146</v>
      </c>
      <c r="Q2" s="4" t="s">
        <v>284</v>
      </c>
      <c r="R2" s="2" t="s">
        <v>3054</v>
      </c>
      <c r="S2" s="3" t="s">
        <v>3500</v>
      </c>
      <c r="T2" s="3" t="s">
        <v>3505</v>
      </c>
    </row>
    <row r="3" spans="1:20" ht="33" customHeight="1" x14ac:dyDescent="0.2">
      <c r="A3" s="40">
        <v>1</v>
      </c>
      <c r="B3" s="41" t="s">
        <v>305</v>
      </c>
      <c r="C3" s="31" t="s" ph="1">
        <v>1410</v>
      </c>
      <c r="D3" s="42" ph="1"/>
      <c r="E3" s="43" t="s">
        <v>1310</v>
      </c>
      <c r="F3" s="44"/>
      <c r="G3" s="45">
        <v>10092</v>
      </c>
      <c r="H3" s="46"/>
      <c r="I3" s="43" t="s">
        <v>1475</v>
      </c>
      <c r="J3" s="47"/>
      <c r="K3" s="40" t="s">
        <v>1311</v>
      </c>
      <c r="L3" s="48">
        <v>1.1000000000000001</v>
      </c>
      <c r="M3" s="112"/>
      <c r="O3" s="5" t="s">
        <v>3055</v>
      </c>
      <c r="P3" s="6" t="s">
        <v>285</v>
      </c>
      <c r="Q3" s="7">
        <f>COUNTIF(B:B,"街")</f>
        <v>61</v>
      </c>
      <c r="R3" s="7">
        <f>SUMIF(B:B,"街",G:G)</f>
        <v>139820</v>
      </c>
      <c r="S3" s="7">
        <f>COUNTIFS(B:B,"街",M:M,"*~**")</f>
        <v>0</v>
      </c>
      <c r="T3" s="7">
        <f>Q3-S3</f>
        <v>61</v>
      </c>
    </row>
    <row r="4" spans="1:20" ht="33" customHeight="1" x14ac:dyDescent="0.2">
      <c r="A4" s="40">
        <v>2</v>
      </c>
      <c r="B4" s="41" t="s">
        <v>306</v>
      </c>
      <c r="C4" s="31" t="s" ph="1">
        <v>1411</v>
      </c>
      <c r="D4" s="49" ph="1"/>
      <c r="E4" s="43" t="s">
        <v>1312</v>
      </c>
      <c r="F4" s="44"/>
      <c r="G4" s="45">
        <v>2267</v>
      </c>
      <c r="H4" s="46"/>
      <c r="I4" s="43" t="s">
        <v>1476</v>
      </c>
      <c r="J4" s="44"/>
      <c r="K4" s="40" t="s">
        <v>1313</v>
      </c>
      <c r="L4" s="51">
        <v>0.26</v>
      </c>
      <c r="M4" s="113"/>
      <c r="O4" s="5" t="s">
        <v>3055</v>
      </c>
      <c r="P4" s="6" t="s">
        <v>286</v>
      </c>
      <c r="Q4" s="7">
        <f>COUNTIF(B:B,"近")</f>
        <v>4</v>
      </c>
      <c r="R4" s="7">
        <f>SUMIF(B:B,"近",G:G)</f>
        <v>52509</v>
      </c>
      <c r="S4" s="7">
        <f>COUNTIFS(B:B,"近",M:M,"*~**")</f>
        <v>0</v>
      </c>
      <c r="T4" s="7">
        <f t="shared" ref="T4:T5" si="0">Q4-S4</f>
        <v>4</v>
      </c>
    </row>
    <row r="5" spans="1:20" ht="33" customHeight="1" x14ac:dyDescent="0.2">
      <c r="A5" s="40">
        <v>3</v>
      </c>
      <c r="B5" s="41" t="s">
        <v>306</v>
      </c>
      <c r="C5" s="31" t="s" ph="1">
        <v>1412</v>
      </c>
      <c r="D5" s="49" ph="1"/>
      <c r="E5" s="43" t="s">
        <v>1314</v>
      </c>
      <c r="F5" s="44"/>
      <c r="G5" s="45">
        <v>3335</v>
      </c>
      <c r="H5" s="46"/>
      <c r="I5" s="43" t="s">
        <v>3241</v>
      </c>
      <c r="J5" s="44"/>
      <c r="K5" s="33" t="s">
        <v>1315</v>
      </c>
      <c r="L5" s="51">
        <v>0.4</v>
      </c>
      <c r="M5" s="113"/>
      <c r="O5" s="5" t="s">
        <v>3055</v>
      </c>
      <c r="P5" s="6" t="s">
        <v>287</v>
      </c>
      <c r="Q5" s="7">
        <f>COUNTIF(B:B,"地")</f>
        <v>0</v>
      </c>
      <c r="R5" s="7">
        <f>SUMIF(B:B,"地",G:G)</f>
        <v>0</v>
      </c>
      <c r="S5" s="7">
        <f>COUNTIFS(B:B,"地",M:M,"*~**")</f>
        <v>0</v>
      </c>
      <c r="T5" s="7">
        <f t="shared" si="0"/>
        <v>0</v>
      </c>
    </row>
    <row r="6" spans="1:20" ht="33" customHeight="1" x14ac:dyDescent="0.2">
      <c r="A6" s="40">
        <v>4</v>
      </c>
      <c r="B6" s="41" t="s">
        <v>306</v>
      </c>
      <c r="C6" s="31" t="s" ph="1">
        <v>1413</v>
      </c>
      <c r="D6" s="49" ph="1"/>
      <c r="E6" s="43" t="s">
        <v>1316</v>
      </c>
      <c r="F6" s="44"/>
      <c r="G6" s="45">
        <v>2853</v>
      </c>
      <c r="H6" s="46"/>
      <c r="I6" s="43" t="s">
        <v>3242</v>
      </c>
      <c r="J6" s="50"/>
      <c r="K6" s="40" t="s">
        <v>1317</v>
      </c>
      <c r="L6" s="51">
        <v>0.42</v>
      </c>
      <c r="M6" s="113"/>
      <c r="O6" s="1" t="s">
        <v>290</v>
      </c>
      <c r="P6" s="8" t="s">
        <v>3056</v>
      </c>
      <c r="Q6" s="9">
        <f>SUM(Q3:Q5)</f>
        <v>65</v>
      </c>
      <c r="R6" s="9">
        <f>SUM(R3:R5)</f>
        <v>192329</v>
      </c>
      <c r="S6" s="9">
        <f>SUM(S3:S5)</f>
        <v>0</v>
      </c>
      <c r="T6" s="9">
        <f>SUM(T3:T5)</f>
        <v>65</v>
      </c>
    </row>
    <row r="7" spans="1:20" ht="33" customHeight="1" x14ac:dyDescent="0.2">
      <c r="A7" s="40">
        <v>5</v>
      </c>
      <c r="B7" s="41" t="s">
        <v>306</v>
      </c>
      <c r="C7" s="31" t="s" ph="1">
        <v>1414</v>
      </c>
      <c r="D7" s="49" ph="1"/>
      <c r="E7" s="43" t="s">
        <v>1318</v>
      </c>
      <c r="F7" s="44"/>
      <c r="G7" s="45">
        <v>1914</v>
      </c>
      <c r="H7" s="46"/>
      <c r="I7" s="43" t="s">
        <v>3243</v>
      </c>
      <c r="J7" s="50"/>
      <c r="K7" s="40" t="s">
        <v>1319</v>
      </c>
      <c r="L7" s="147">
        <v>0.19</v>
      </c>
      <c r="M7" s="112"/>
      <c r="O7" s="13" t="s">
        <v>3057</v>
      </c>
      <c r="P7" s="14" t="s">
        <v>288</v>
      </c>
      <c r="Q7" s="15">
        <f>COUNTIF(B:B,"総")</f>
        <v>0</v>
      </c>
      <c r="R7" s="15">
        <f>SUMIF(B:B,"総",G:G)</f>
        <v>0</v>
      </c>
      <c r="S7" s="15">
        <f>COUNTIFS(B:B,"総",M:M,"*~**")</f>
        <v>0</v>
      </c>
      <c r="T7" s="15">
        <f>Q7-S7</f>
        <v>0</v>
      </c>
    </row>
    <row r="8" spans="1:20" ht="33" customHeight="1" x14ac:dyDescent="0.2">
      <c r="A8" s="40">
        <v>6</v>
      </c>
      <c r="B8" s="41" t="s">
        <v>306</v>
      </c>
      <c r="C8" s="31" t="s" ph="1">
        <v>1415</v>
      </c>
      <c r="D8" s="49" ph="1"/>
      <c r="E8" s="43" t="s">
        <v>1320</v>
      </c>
      <c r="F8" s="44"/>
      <c r="G8" s="45">
        <v>3080</v>
      </c>
      <c r="H8" s="46"/>
      <c r="I8" s="43" t="s">
        <v>3118</v>
      </c>
      <c r="J8" s="50"/>
      <c r="K8" s="33" t="s">
        <v>1321</v>
      </c>
      <c r="L8" s="51">
        <v>0.31</v>
      </c>
      <c r="M8" s="113"/>
      <c r="O8" s="13" t="s">
        <v>3057</v>
      </c>
      <c r="P8" s="14" t="s">
        <v>289</v>
      </c>
      <c r="Q8" s="15">
        <f>COUNTIF(B:B,"運")</f>
        <v>0</v>
      </c>
      <c r="R8" s="15">
        <f>SUMIF(B:B,"運",G:G)</f>
        <v>0</v>
      </c>
      <c r="S8" s="15">
        <f>COUNTIFS(B:B,"運",M:M,"*~**")</f>
        <v>0</v>
      </c>
      <c r="T8" s="15">
        <f>Q8-S8</f>
        <v>0</v>
      </c>
    </row>
    <row r="9" spans="1:20" ht="25.5" x14ac:dyDescent="0.2">
      <c r="A9" s="40">
        <v>7</v>
      </c>
      <c r="B9" s="41" t="s">
        <v>306</v>
      </c>
      <c r="C9" s="31" t="s" ph="1">
        <v>1416</v>
      </c>
      <c r="D9" s="49" ph="1"/>
      <c r="E9" s="43" t="s">
        <v>1322</v>
      </c>
      <c r="F9" s="44"/>
      <c r="G9" s="45">
        <v>3679</v>
      </c>
      <c r="H9" s="46"/>
      <c r="I9" s="43" t="s">
        <v>3244</v>
      </c>
      <c r="J9" s="50"/>
      <c r="K9" s="33" t="s">
        <v>3001</v>
      </c>
      <c r="L9" s="51">
        <v>0.37</v>
      </c>
      <c r="M9" s="112" t="s">
        <v>1392</v>
      </c>
      <c r="O9" s="22" t="s">
        <v>290</v>
      </c>
      <c r="P9" s="23" t="s">
        <v>3058</v>
      </c>
      <c r="Q9" s="24">
        <f>SUM(Q7:Q8)</f>
        <v>0</v>
      </c>
      <c r="R9" s="24">
        <f>SUM(R7:R8)</f>
        <v>0</v>
      </c>
      <c r="S9" s="24">
        <f>SUM(S7:S8)</f>
        <v>0</v>
      </c>
      <c r="T9" s="24">
        <f>SUM(T7:T8)</f>
        <v>0</v>
      </c>
    </row>
    <row r="10" spans="1:20" ht="33" customHeight="1" x14ac:dyDescent="0.2">
      <c r="A10" s="40">
        <v>8</v>
      </c>
      <c r="B10" s="41" t="s">
        <v>306</v>
      </c>
      <c r="C10" s="31" t="s" ph="1">
        <v>1417</v>
      </c>
      <c r="D10" s="49" ph="1"/>
      <c r="E10" s="43" t="s">
        <v>1323</v>
      </c>
      <c r="F10" s="44"/>
      <c r="G10" s="45">
        <v>4677</v>
      </c>
      <c r="H10" s="46"/>
      <c r="I10" s="52" t="s">
        <v>3245</v>
      </c>
      <c r="J10" s="50"/>
      <c r="K10" s="40" t="s">
        <v>1324</v>
      </c>
      <c r="L10" s="51">
        <v>0.47</v>
      </c>
      <c r="M10" s="113"/>
      <c r="O10" s="19" t="s">
        <v>290</v>
      </c>
      <c r="P10" s="20" t="s">
        <v>3059</v>
      </c>
      <c r="Q10" s="21">
        <f>Q6+Q9</f>
        <v>65</v>
      </c>
      <c r="R10" s="21">
        <f>R6+R9</f>
        <v>192329</v>
      </c>
      <c r="S10" s="21">
        <f>S6+S9</f>
        <v>0</v>
      </c>
      <c r="T10" s="21">
        <f>T6+T9</f>
        <v>65</v>
      </c>
    </row>
    <row r="11" spans="1:20" ht="33" customHeight="1" x14ac:dyDescent="0.2">
      <c r="A11" s="40">
        <v>9</v>
      </c>
      <c r="B11" s="41" t="s">
        <v>306</v>
      </c>
      <c r="C11" s="31" t="s" ph="1">
        <v>1418</v>
      </c>
      <c r="D11" s="49" ph="1"/>
      <c r="E11" s="43" t="s">
        <v>1325</v>
      </c>
      <c r="F11" s="47"/>
      <c r="G11" s="45">
        <v>770</v>
      </c>
      <c r="H11" s="46"/>
      <c r="I11" s="52" t="s">
        <v>3246</v>
      </c>
      <c r="J11" s="50"/>
      <c r="K11" s="33"/>
      <c r="L11" s="51"/>
      <c r="M11" s="112"/>
      <c r="O11" s="10" t="s">
        <v>291</v>
      </c>
      <c r="P11" s="11" t="s">
        <v>292</v>
      </c>
      <c r="Q11" s="12">
        <f>COUNTIF(B:B,"風")</f>
        <v>0</v>
      </c>
      <c r="R11" s="12">
        <f>SUMIF(B:B,"風",G:G)</f>
        <v>0</v>
      </c>
      <c r="S11" s="12">
        <f>COUNTIFS(B:B,"風",M:M,"*~**")</f>
        <v>0</v>
      </c>
      <c r="T11" s="12">
        <f>Q11-S11</f>
        <v>0</v>
      </c>
    </row>
    <row r="12" spans="1:20" ht="33" customHeight="1" x14ac:dyDescent="0.2">
      <c r="A12" s="40">
        <v>10</v>
      </c>
      <c r="B12" s="41" t="s">
        <v>306</v>
      </c>
      <c r="C12" s="31" t="s" ph="1">
        <v>1419</v>
      </c>
      <c r="D12" s="49" ph="1"/>
      <c r="E12" s="43" t="s">
        <v>1326</v>
      </c>
      <c r="F12" s="44"/>
      <c r="G12" s="45">
        <v>2996</v>
      </c>
      <c r="H12" s="46"/>
      <c r="I12" s="52" t="s">
        <v>3246</v>
      </c>
      <c r="J12" s="50"/>
      <c r="K12" s="40" t="s">
        <v>1327</v>
      </c>
      <c r="L12" s="51">
        <v>0.3</v>
      </c>
      <c r="M12" s="113"/>
      <c r="O12" s="10" t="s">
        <v>291</v>
      </c>
      <c r="P12" s="11" t="s">
        <v>293</v>
      </c>
      <c r="Q12" s="12">
        <f>COUNTIF(B:B,"動")</f>
        <v>0</v>
      </c>
      <c r="R12" s="12">
        <f>SUMIF(B:B,"動",G:G)</f>
        <v>0</v>
      </c>
      <c r="S12" s="12">
        <f>COUNTIFS(B:B,"動",M:M,"*~**")</f>
        <v>0</v>
      </c>
      <c r="T12" s="12">
        <f t="shared" ref="T12" si="1">Q12-S12</f>
        <v>0</v>
      </c>
    </row>
    <row r="13" spans="1:20" ht="33" customHeight="1" x14ac:dyDescent="0.2">
      <c r="A13" s="40">
        <v>11</v>
      </c>
      <c r="B13" s="41" t="s">
        <v>306</v>
      </c>
      <c r="C13" s="31" t="s" ph="1">
        <v>1420</v>
      </c>
      <c r="D13" s="49" ph="1"/>
      <c r="E13" s="43" t="s">
        <v>1328</v>
      </c>
      <c r="F13" s="44"/>
      <c r="G13" s="45">
        <v>2786</v>
      </c>
      <c r="H13" s="46"/>
      <c r="I13" s="52" t="s">
        <v>3171</v>
      </c>
      <c r="J13" s="50"/>
      <c r="K13" s="40"/>
      <c r="L13" s="51"/>
      <c r="M13" s="112"/>
      <c r="O13" s="10" t="s">
        <v>291</v>
      </c>
      <c r="P13" s="11" t="s">
        <v>294</v>
      </c>
      <c r="Q13" s="12">
        <f>COUNTIF(B:B,"歴")</f>
        <v>0</v>
      </c>
      <c r="R13" s="12">
        <f>SUMIF(B:B,"歴",G:G)</f>
        <v>0</v>
      </c>
      <c r="S13" s="12">
        <f>COUNTIFS(B:B,"歴",M:M,"*~**")</f>
        <v>0</v>
      </c>
      <c r="T13" s="12">
        <f>Q13-S13</f>
        <v>0</v>
      </c>
    </row>
    <row r="14" spans="1:20" ht="33" customHeight="1" x14ac:dyDescent="0.2">
      <c r="A14" s="40">
        <v>12</v>
      </c>
      <c r="B14" s="41" t="s">
        <v>306</v>
      </c>
      <c r="C14" s="31" t="s" ph="1">
        <v>1421</v>
      </c>
      <c r="D14" s="49" ph="1"/>
      <c r="E14" s="43" t="s">
        <v>1329</v>
      </c>
      <c r="F14" s="44"/>
      <c r="G14" s="45">
        <v>661</v>
      </c>
      <c r="H14" s="46"/>
      <c r="I14" s="52" t="s">
        <v>3171</v>
      </c>
      <c r="J14" s="50"/>
      <c r="K14" s="33" t="s">
        <v>1330</v>
      </c>
      <c r="L14" s="51">
        <v>7.0000000000000007E-2</v>
      </c>
      <c r="M14" s="113"/>
      <c r="O14" s="16" t="s">
        <v>290</v>
      </c>
      <c r="P14" s="17" t="s">
        <v>3060</v>
      </c>
      <c r="Q14" s="18">
        <f>SUM(Q11:Q13)</f>
        <v>0</v>
      </c>
      <c r="R14" s="18">
        <f>SUM(R11:R13)</f>
        <v>0</v>
      </c>
      <c r="S14" s="18">
        <f>SUM(S11:S13)</f>
        <v>0</v>
      </c>
      <c r="T14" s="18">
        <f>SUM(T11:T13)</f>
        <v>0</v>
      </c>
    </row>
    <row r="15" spans="1:20" ht="34" x14ac:dyDescent="0.2">
      <c r="A15" s="40">
        <v>13</v>
      </c>
      <c r="B15" s="41" t="s">
        <v>306</v>
      </c>
      <c r="C15" s="31" t="s" ph="1">
        <v>1422</v>
      </c>
      <c r="D15" s="49" ph="1"/>
      <c r="E15" s="43" t="s">
        <v>1331</v>
      </c>
      <c r="F15" s="44"/>
      <c r="G15" s="45">
        <v>1993</v>
      </c>
      <c r="H15" s="46"/>
      <c r="I15" s="52" t="s">
        <v>3247</v>
      </c>
      <c r="J15" s="50"/>
      <c r="K15" s="33" t="s">
        <v>3240</v>
      </c>
      <c r="L15" s="51">
        <v>0.2</v>
      </c>
      <c r="M15" s="112" t="s">
        <v>1472</v>
      </c>
      <c r="O15" s="25" t="s">
        <v>295</v>
      </c>
      <c r="P15" s="26" t="s">
        <v>296</v>
      </c>
      <c r="Q15" s="27">
        <f>COUNTIF(B:B,"広")</f>
        <v>0</v>
      </c>
      <c r="R15" s="27">
        <f>SUMIF(B:B,"広",G:G)</f>
        <v>0</v>
      </c>
      <c r="S15" s="27">
        <f>COUNTIFS(B:B,"広",M:M,"*~**")</f>
        <v>0</v>
      </c>
      <c r="T15" s="27">
        <f>Q15-S15</f>
        <v>0</v>
      </c>
    </row>
    <row r="16" spans="1:20" ht="33" customHeight="1" x14ac:dyDescent="0.2">
      <c r="A16" s="40">
        <v>14</v>
      </c>
      <c r="B16" s="41" t="s">
        <v>306</v>
      </c>
      <c r="C16" s="31" t="s" ph="1">
        <v>1423</v>
      </c>
      <c r="D16" s="49" ph="1"/>
      <c r="E16" s="43" t="s">
        <v>1332</v>
      </c>
      <c r="F16" s="44"/>
      <c r="G16" s="45">
        <v>661</v>
      </c>
      <c r="H16" s="46"/>
      <c r="I16" s="52" t="s">
        <v>3247</v>
      </c>
      <c r="J16" s="50"/>
      <c r="K16" s="40" t="s">
        <v>1333</v>
      </c>
      <c r="L16" s="51">
        <v>7.0000000000000007E-2</v>
      </c>
      <c r="M16" s="113"/>
      <c r="O16" s="25" t="s">
        <v>297</v>
      </c>
      <c r="P16" s="25" t="s">
        <v>3503</v>
      </c>
      <c r="Q16" s="27">
        <f>COUNTIF(B:B,"緑道")</f>
        <v>0</v>
      </c>
      <c r="R16" s="27">
        <f>SUMIF(B:B,"緑道",G:G)</f>
        <v>0</v>
      </c>
      <c r="S16" s="27">
        <f>COUNTIFS(B:B,"緑道",M:M,"*~**")</f>
        <v>0</v>
      </c>
      <c r="T16" s="27">
        <f t="shared" ref="T16:T17" si="2">Q16-S16</f>
        <v>0</v>
      </c>
    </row>
    <row r="17" spans="1:20" ht="33" customHeight="1" x14ac:dyDescent="0.2">
      <c r="A17" s="40">
        <v>15</v>
      </c>
      <c r="B17" s="41" t="s">
        <v>305</v>
      </c>
      <c r="C17" s="31" t="s" ph="1">
        <v>1424</v>
      </c>
      <c r="D17" s="49" ph="1"/>
      <c r="E17" s="43" t="s">
        <v>1334</v>
      </c>
      <c r="F17" s="44"/>
      <c r="G17" s="45">
        <v>18146</v>
      </c>
      <c r="H17" s="46"/>
      <c r="I17" s="52" t="s">
        <v>3172</v>
      </c>
      <c r="J17" s="50"/>
      <c r="K17" s="40" t="s">
        <v>1335</v>
      </c>
      <c r="L17" s="48">
        <v>1.8</v>
      </c>
      <c r="M17" s="113"/>
      <c r="O17" s="25" t="s">
        <v>106</v>
      </c>
      <c r="P17" s="25" t="s">
        <v>290</v>
      </c>
      <c r="Q17" s="27">
        <f>COUNTIF(B:B,"都緑")</f>
        <v>0</v>
      </c>
      <c r="R17" s="27">
        <f>SUMIF(B:B,"都緑",G:G)</f>
        <v>0</v>
      </c>
      <c r="S17" s="27">
        <f>COUNTIFS(B:B,"都緑",M:M,"*~**")</f>
        <v>0</v>
      </c>
      <c r="T17" s="27">
        <f t="shared" si="2"/>
        <v>0</v>
      </c>
    </row>
    <row r="18" spans="1:20" ht="33" customHeight="1" x14ac:dyDescent="0.2">
      <c r="A18" s="40">
        <v>16</v>
      </c>
      <c r="B18" s="41" t="s">
        <v>306</v>
      </c>
      <c r="C18" s="31" t="s" ph="1">
        <v>1425</v>
      </c>
      <c r="D18" s="49" ph="1"/>
      <c r="E18" s="43" t="s">
        <v>1336</v>
      </c>
      <c r="F18" s="44"/>
      <c r="G18" s="45">
        <v>1348</v>
      </c>
      <c r="H18" s="46"/>
      <c r="I18" s="52" t="s">
        <v>3248</v>
      </c>
      <c r="J18" s="50"/>
      <c r="K18" s="33" t="s">
        <v>3002</v>
      </c>
      <c r="L18" s="51">
        <v>0.13</v>
      </c>
      <c r="M18" s="112" t="s">
        <v>1393</v>
      </c>
      <c r="O18" s="28" t="s">
        <v>290</v>
      </c>
      <c r="P18" s="29" t="s">
        <v>298</v>
      </c>
      <c r="Q18" s="30">
        <f>Q10+Q14+Q15+Q17+Q16</f>
        <v>65</v>
      </c>
      <c r="R18" s="30">
        <f>R10+R14+R15+R17+R16</f>
        <v>192329</v>
      </c>
      <c r="S18" s="30">
        <f>S10+S14+S15+S17+S16</f>
        <v>0</v>
      </c>
      <c r="T18" s="30">
        <f>T10+T14+T15+T17+T16</f>
        <v>65</v>
      </c>
    </row>
    <row r="19" spans="1:20" ht="33" customHeight="1" x14ac:dyDescent="0.2">
      <c r="A19" s="40">
        <v>17</v>
      </c>
      <c r="B19" s="41" t="s">
        <v>306</v>
      </c>
      <c r="C19" s="31" t="s" ph="1">
        <v>1426</v>
      </c>
      <c r="D19" s="49" ph="1"/>
      <c r="E19" s="43" t="s">
        <v>1337</v>
      </c>
      <c r="F19" s="44"/>
      <c r="G19" s="45">
        <v>2493</v>
      </c>
      <c r="H19" s="46"/>
      <c r="I19" s="52" t="s">
        <v>3125</v>
      </c>
      <c r="J19" s="50"/>
      <c r="K19" s="33" t="s">
        <v>1338</v>
      </c>
      <c r="L19" s="51">
        <v>0.25</v>
      </c>
      <c r="M19" s="112" t="s">
        <v>1394</v>
      </c>
    </row>
    <row r="20" spans="1:20" ht="33" customHeight="1" x14ac:dyDescent="0.2">
      <c r="A20" s="40">
        <v>18</v>
      </c>
      <c r="B20" s="41" t="s">
        <v>306</v>
      </c>
      <c r="C20" s="31" t="s" ph="1">
        <v>1427</v>
      </c>
      <c r="D20" s="49" ph="1"/>
      <c r="E20" s="43" t="s">
        <v>1339</v>
      </c>
      <c r="F20" s="44"/>
      <c r="G20" s="45">
        <v>1992</v>
      </c>
      <c r="H20" s="46"/>
      <c r="I20" s="52" t="s">
        <v>3125</v>
      </c>
      <c r="J20" s="50"/>
      <c r="K20" s="33" t="s">
        <v>1340</v>
      </c>
      <c r="L20" s="51">
        <v>0.2</v>
      </c>
      <c r="M20" s="112" t="s">
        <v>1395</v>
      </c>
      <c r="O20" s="214"/>
      <c r="P20" s="214"/>
      <c r="Q20" s="215"/>
      <c r="R20" s="215"/>
    </row>
    <row r="21" spans="1:20" ht="33" customHeight="1" x14ac:dyDescent="0.2">
      <c r="A21" s="53">
        <v>19</v>
      </c>
      <c r="B21" s="54" t="s">
        <v>306</v>
      </c>
      <c r="C21" s="55" t="s" ph="1">
        <v>1428</v>
      </c>
      <c r="D21" s="56" ph="1"/>
      <c r="E21" s="57" t="s">
        <v>1339</v>
      </c>
      <c r="F21" s="58"/>
      <c r="G21" s="59">
        <v>3011</v>
      </c>
      <c r="H21" s="60"/>
      <c r="I21" s="57" t="s">
        <v>3125</v>
      </c>
      <c r="J21" s="58"/>
      <c r="K21" s="62" t="s">
        <v>1341</v>
      </c>
      <c r="L21" s="61">
        <v>0.3</v>
      </c>
      <c r="M21" s="115" t="s">
        <v>1396</v>
      </c>
    </row>
    <row r="22" spans="1:20" ht="34" x14ac:dyDescent="0.2">
      <c r="A22" s="53">
        <v>20</v>
      </c>
      <c r="B22" s="54" t="s">
        <v>306</v>
      </c>
      <c r="C22" s="55" t="s" ph="1">
        <v>1429</v>
      </c>
      <c r="D22" s="56" ph="1"/>
      <c r="E22" s="57" t="s">
        <v>1342</v>
      </c>
      <c r="F22" s="58"/>
      <c r="G22" s="59">
        <v>5333</v>
      </c>
      <c r="H22" s="60"/>
      <c r="I22" s="57" t="s">
        <v>3125</v>
      </c>
      <c r="J22" s="58"/>
      <c r="K22" s="62" t="s">
        <v>3003</v>
      </c>
      <c r="L22" s="61">
        <v>0.53</v>
      </c>
      <c r="M22" s="115" t="s">
        <v>1397</v>
      </c>
    </row>
    <row r="23" spans="1:20" ht="34" x14ac:dyDescent="0.2">
      <c r="A23" s="53">
        <v>21</v>
      </c>
      <c r="B23" s="54" t="s">
        <v>306</v>
      </c>
      <c r="C23" s="55" t="s" ph="1">
        <v>1430</v>
      </c>
      <c r="D23" s="56" ph="1"/>
      <c r="E23" s="57" t="s">
        <v>1343</v>
      </c>
      <c r="F23" s="58"/>
      <c r="G23" s="59">
        <v>1891</v>
      </c>
      <c r="H23" s="60"/>
      <c r="I23" s="57" t="s">
        <v>3125</v>
      </c>
      <c r="J23" s="58"/>
      <c r="K23" s="62" t="s">
        <v>1344</v>
      </c>
      <c r="L23" s="61">
        <v>0.19</v>
      </c>
      <c r="M23" s="115" t="s">
        <v>1398</v>
      </c>
    </row>
    <row r="24" spans="1:20" ht="33" customHeight="1" x14ac:dyDescent="0.2">
      <c r="A24" s="53">
        <v>22</v>
      </c>
      <c r="B24" s="54" t="s">
        <v>306</v>
      </c>
      <c r="C24" s="55" t="s" ph="1">
        <v>1431</v>
      </c>
      <c r="D24" s="56" ph="1"/>
      <c r="E24" s="57" t="s">
        <v>1345</v>
      </c>
      <c r="F24" s="58"/>
      <c r="G24" s="59">
        <v>1988</v>
      </c>
      <c r="H24" s="60"/>
      <c r="I24" s="63" t="s">
        <v>3249</v>
      </c>
      <c r="J24" s="64"/>
      <c r="K24" s="62" t="s">
        <v>3004</v>
      </c>
      <c r="L24" s="61">
        <v>0.2</v>
      </c>
      <c r="M24" s="115" t="s">
        <v>1399</v>
      </c>
    </row>
    <row r="25" spans="1:20" ht="33" customHeight="1" x14ac:dyDescent="0.2">
      <c r="A25" s="53">
        <v>23</v>
      </c>
      <c r="B25" s="54" t="s">
        <v>306</v>
      </c>
      <c r="C25" s="55" t="s" ph="1">
        <v>1432</v>
      </c>
      <c r="D25" s="56" ph="1"/>
      <c r="E25" s="57" t="s">
        <v>1346</v>
      </c>
      <c r="F25" s="58"/>
      <c r="G25" s="59">
        <v>2586</v>
      </c>
      <c r="H25" s="60"/>
      <c r="I25" s="63" t="s">
        <v>3249</v>
      </c>
      <c r="J25" s="64"/>
      <c r="K25" s="62" t="s">
        <v>1347</v>
      </c>
      <c r="L25" s="61">
        <v>0.26</v>
      </c>
      <c r="M25" s="115" t="s">
        <v>1400</v>
      </c>
    </row>
    <row r="26" spans="1:20" ht="33" customHeight="1" x14ac:dyDescent="0.2">
      <c r="A26" s="53">
        <v>24</v>
      </c>
      <c r="B26" s="54" t="s">
        <v>306</v>
      </c>
      <c r="C26" s="55" t="s" ph="1">
        <v>1433</v>
      </c>
      <c r="D26" s="56" ph="1"/>
      <c r="E26" s="57" t="s">
        <v>1348</v>
      </c>
      <c r="F26" s="58"/>
      <c r="G26" s="59">
        <v>4761</v>
      </c>
      <c r="H26" s="60"/>
      <c r="I26" s="63" t="s">
        <v>3249</v>
      </c>
      <c r="J26" s="64"/>
      <c r="K26" s="62" t="s">
        <v>3005</v>
      </c>
      <c r="L26" s="61">
        <v>0.5</v>
      </c>
      <c r="M26" s="114"/>
    </row>
    <row r="27" spans="1:20" ht="34" x14ac:dyDescent="0.2">
      <c r="A27" s="53">
        <v>25</v>
      </c>
      <c r="B27" s="54" t="s">
        <v>306</v>
      </c>
      <c r="C27" s="65" t="s" ph="1">
        <v>1434</v>
      </c>
      <c r="D27" s="56" ph="1"/>
      <c r="E27" s="57" t="s">
        <v>1349</v>
      </c>
      <c r="F27" s="58"/>
      <c r="G27" s="59">
        <v>4100</v>
      </c>
      <c r="H27" s="60"/>
      <c r="I27" s="63" t="s">
        <v>3221</v>
      </c>
      <c r="J27" s="64"/>
      <c r="K27" s="62" t="s">
        <v>3006</v>
      </c>
      <c r="L27" s="61">
        <v>0.41</v>
      </c>
      <c r="M27" s="115" t="s">
        <v>1401</v>
      </c>
    </row>
    <row r="28" spans="1:20" ht="34" x14ac:dyDescent="0.2">
      <c r="A28" s="53">
        <v>26</v>
      </c>
      <c r="B28" s="54" t="s">
        <v>306</v>
      </c>
      <c r="C28" s="55" t="s" ph="1">
        <v>1435</v>
      </c>
      <c r="D28" s="56" ph="1"/>
      <c r="E28" s="57" t="s">
        <v>1350</v>
      </c>
      <c r="F28" s="58"/>
      <c r="G28" s="59">
        <v>1333</v>
      </c>
      <c r="H28" s="60"/>
      <c r="I28" s="63" t="s">
        <v>3221</v>
      </c>
      <c r="J28" s="64"/>
      <c r="K28" s="62" t="s">
        <v>3007</v>
      </c>
      <c r="L28" s="61">
        <v>0.13</v>
      </c>
      <c r="M28" s="115" t="s">
        <v>1402</v>
      </c>
    </row>
    <row r="29" spans="1:20" ht="33" customHeight="1" x14ac:dyDescent="0.2">
      <c r="A29" s="53">
        <v>27</v>
      </c>
      <c r="B29" s="54" t="s">
        <v>306</v>
      </c>
      <c r="C29" s="65" t="s" ph="1">
        <v>1436</v>
      </c>
      <c r="D29" s="56" ph="1"/>
      <c r="E29" s="57" t="s">
        <v>1326</v>
      </c>
      <c r="F29" s="58"/>
      <c r="G29" s="59">
        <v>330</v>
      </c>
      <c r="H29" s="60"/>
      <c r="I29" s="63" t="s">
        <v>3250</v>
      </c>
      <c r="J29" s="64"/>
      <c r="K29" s="62"/>
      <c r="L29" s="61"/>
      <c r="M29" s="114"/>
    </row>
    <row r="30" spans="1:20" ht="33" customHeight="1" x14ac:dyDescent="0.2">
      <c r="A30" s="53">
        <v>28</v>
      </c>
      <c r="B30" s="54" t="s">
        <v>306</v>
      </c>
      <c r="C30" s="65" t="s" ph="1">
        <v>1437</v>
      </c>
      <c r="D30" s="56" ph="1"/>
      <c r="E30" s="57" t="s">
        <v>1351</v>
      </c>
      <c r="F30" s="58"/>
      <c r="G30" s="59">
        <v>8409</v>
      </c>
      <c r="H30" s="60"/>
      <c r="I30" s="63" t="s">
        <v>3204</v>
      </c>
      <c r="J30" s="64"/>
      <c r="K30" s="62" t="s">
        <v>1352</v>
      </c>
      <c r="L30" s="61">
        <v>0.85</v>
      </c>
      <c r="M30" s="114"/>
    </row>
    <row r="31" spans="1:20" ht="33" customHeight="1" x14ac:dyDescent="0.2">
      <c r="A31" s="53">
        <v>29</v>
      </c>
      <c r="B31" s="54" t="s">
        <v>306</v>
      </c>
      <c r="C31" s="55" t="s" ph="1">
        <v>1438</v>
      </c>
      <c r="D31" s="56" ph="1"/>
      <c r="E31" s="57" t="s">
        <v>1353</v>
      </c>
      <c r="F31" s="58"/>
      <c r="G31" s="59">
        <v>1906</v>
      </c>
      <c r="H31" s="60"/>
      <c r="I31" s="63" t="s">
        <v>3204</v>
      </c>
      <c r="J31" s="64"/>
      <c r="K31" s="53" t="s">
        <v>1354</v>
      </c>
      <c r="L31" s="61">
        <v>0.17</v>
      </c>
      <c r="M31" s="115"/>
    </row>
    <row r="32" spans="1:20" ht="33" customHeight="1" x14ac:dyDescent="0.2">
      <c r="A32" s="53">
        <v>30</v>
      </c>
      <c r="B32" s="54" t="s">
        <v>306</v>
      </c>
      <c r="C32" s="55" t="s">
        <v>1409</v>
      </c>
      <c r="D32" s="56"/>
      <c r="E32" s="57" t="s">
        <v>1355</v>
      </c>
      <c r="F32" s="58"/>
      <c r="G32" s="59">
        <v>4605</v>
      </c>
      <c r="H32" s="60"/>
      <c r="I32" s="63" t="s">
        <v>3251</v>
      </c>
      <c r="J32" s="64"/>
      <c r="K32" s="62" t="s">
        <v>3081</v>
      </c>
      <c r="L32" s="61">
        <v>0.36</v>
      </c>
      <c r="M32" s="115" t="s">
        <v>1403</v>
      </c>
    </row>
    <row r="33" spans="1:13" ht="34" x14ac:dyDescent="0.2">
      <c r="A33" s="53">
        <v>31</v>
      </c>
      <c r="B33" s="54" t="s">
        <v>306</v>
      </c>
      <c r="C33" s="55" t="s" ph="1">
        <v>1439</v>
      </c>
      <c r="D33" s="56" ph="1"/>
      <c r="E33" s="57" t="s">
        <v>1356</v>
      </c>
      <c r="F33" s="58"/>
      <c r="G33" s="59">
        <v>2819</v>
      </c>
      <c r="H33" s="60"/>
      <c r="I33" s="63" t="s">
        <v>3204</v>
      </c>
      <c r="J33" s="64"/>
      <c r="K33" s="62" t="s">
        <v>3082</v>
      </c>
      <c r="L33" s="61">
        <v>0.28000000000000003</v>
      </c>
      <c r="M33" s="115" t="s">
        <v>1404</v>
      </c>
    </row>
    <row r="34" spans="1:13" ht="34" x14ac:dyDescent="0.2">
      <c r="A34" s="53">
        <v>32</v>
      </c>
      <c r="B34" s="54" t="s">
        <v>306</v>
      </c>
      <c r="C34" s="55" t="s" ph="1">
        <v>1440</v>
      </c>
      <c r="D34" s="56" ph="1"/>
      <c r="E34" s="57" t="s">
        <v>1357</v>
      </c>
      <c r="F34" s="58"/>
      <c r="G34" s="59">
        <v>1246</v>
      </c>
      <c r="H34" s="60"/>
      <c r="I34" s="63" t="s">
        <v>3252</v>
      </c>
      <c r="J34" s="64"/>
      <c r="K34" s="62" t="s">
        <v>3083</v>
      </c>
      <c r="L34" s="61">
        <v>0.12</v>
      </c>
      <c r="M34" s="115" t="s">
        <v>1405</v>
      </c>
    </row>
    <row r="35" spans="1:13" ht="33" customHeight="1" x14ac:dyDescent="0.2">
      <c r="A35" s="53">
        <v>33</v>
      </c>
      <c r="B35" s="54" t="s">
        <v>306</v>
      </c>
      <c r="C35" s="55" t="s" ph="1">
        <v>1441</v>
      </c>
      <c r="D35" s="56" ph="1"/>
      <c r="E35" s="57" t="s">
        <v>1358</v>
      </c>
      <c r="F35" s="58"/>
      <c r="G35" s="59">
        <v>3591</v>
      </c>
      <c r="H35" s="60"/>
      <c r="I35" s="57" t="s">
        <v>3253</v>
      </c>
      <c r="J35" s="67"/>
      <c r="K35" s="62"/>
      <c r="L35" s="66"/>
      <c r="M35" s="114"/>
    </row>
    <row r="36" spans="1:13" ht="33" customHeight="1" x14ac:dyDescent="0.2">
      <c r="A36" s="53">
        <v>34</v>
      </c>
      <c r="B36" s="54" t="s">
        <v>306</v>
      </c>
      <c r="C36" s="55" t="s" ph="1">
        <v>1442</v>
      </c>
      <c r="D36" s="56" ph="1"/>
      <c r="E36" s="57" t="s">
        <v>1359</v>
      </c>
      <c r="F36" s="58"/>
      <c r="G36" s="68">
        <v>2891</v>
      </c>
      <c r="H36" s="69"/>
      <c r="I36" s="57" t="s">
        <v>3175</v>
      </c>
      <c r="J36" s="67"/>
      <c r="K36" s="62" t="s">
        <v>1360</v>
      </c>
      <c r="L36" s="61">
        <v>0.28000000000000003</v>
      </c>
      <c r="M36" s="116"/>
    </row>
    <row r="37" spans="1:13" ht="34" x14ac:dyDescent="0.2">
      <c r="A37" s="53">
        <v>35</v>
      </c>
      <c r="B37" s="54" t="s">
        <v>306</v>
      </c>
      <c r="C37" s="55" t="s" ph="1">
        <v>1443</v>
      </c>
      <c r="D37" s="56" ph="1"/>
      <c r="E37" s="57" t="s">
        <v>1361</v>
      </c>
      <c r="F37" s="58"/>
      <c r="G37" s="59">
        <v>980</v>
      </c>
      <c r="H37" s="60"/>
      <c r="I37" s="57" t="s">
        <v>3176</v>
      </c>
      <c r="J37" s="58"/>
      <c r="K37" s="62" t="s">
        <v>3084</v>
      </c>
      <c r="L37" s="61">
        <v>0.1</v>
      </c>
      <c r="M37" s="115" t="s">
        <v>1406</v>
      </c>
    </row>
    <row r="38" spans="1:13" ht="33" customHeight="1" x14ac:dyDescent="0.2">
      <c r="A38" s="53">
        <v>36</v>
      </c>
      <c r="B38" s="54" t="s">
        <v>306</v>
      </c>
      <c r="C38" s="55" t="s" ph="1">
        <v>1444</v>
      </c>
      <c r="D38" s="56" ph="1"/>
      <c r="E38" s="57" t="s">
        <v>1362</v>
      </c>
      <c r="F38" s="58"/>
      <c r="G38" s="59">
        <v>1686</v>
      </c>
      <c r="H38" s="60"/>
      <c r="I38" s="57" t="s">
        <v>3176</v>
      </c>
      <c r="J38" s="64"/>
      <c r="K38" s="62" t="s">
        <v>1363</v>
      </c>
      <c r="L38" s="61">
        <v>0.17</v>
      </c>
      <c r="M38" s="114"/>
    </row>
    <row r="39" spans="1:13" ht="33" customHeight="1" x14ac:dyDescent="0.2">
      <c r="A39" s="70">
        <v>37</v>
      </c>
      <c r="B39" s="71" t="s">
        <v>306</v>
      </c>
      <c r="C39" s="72" t="s" ph="1">
        <v>1445</v>
      </c>
      <c r="D39" s="73" ph="1"/>
      <c r="E39" s="74" t="s">
        <v>1364</v>
      </c>
      <c r="F39" s="75"/>
      <c r="G39" s="76">
        <v>2396</v>
      </c>
      <c r="H39" s="77"/>
      <c r="I39" s="74" t="s">
        <v>3206</v>
      </c>
      <c r="J39" s="75"/>
      <c r="K39" s="70" t="s">
        <v>1365</v>
      </c>
      <c r="L39" s="78">
        <v>0.23</v>
      </c>
      <c r="M39" s="117"/>
    </row>
    <row r="40" spans="1:13" ht="33" customHeight="1" x14ac:dyDescent="0.2">
      <c r="A40" s="70">
        <v>38</v>
      </c>
      <c r="B40" s="79" t="s">
        <v>306</v>
      </c>
      <c r="C40" s="132" t="s" ph="1">
        <v>1446</v>
      </c>
      <c r="D40" s="92" ph="1"/>
      <c r="E40" s="74" t="s">
        <v>1366</v>
      </c>
      <c r="F40" s="75"/>
      <c r="G40" s="76">
        <v>2177</v>
      </c>
      <c r="H40" s="77"/>
      <c r="I40" s="74" t="s">
        <v>3206</v>
      </c>
      <c r="J40" s="75"/>
      <c r="K40" s="80" t="s">
        <v>3085</v>
      </c>
      <c r="L40" s="78">
        <v>0.17</v>
      </c>
      <c r="M40" s="116"/>
    </row>
    <row r="41" spans="1:13" ht="34.5" x14ac:dyDescent="0.2">
      <c r="A41" s="70">
        <v>39</v>
      </c>
      <c r="B41" s="71" t="s">
        <v>306</v>
      </c>
      <c r="C41" s="72" t="s" ph="1">
        <v>3581</v>
      </c>
      <c r="D41" s="73" ph="1"/>
      <c r="E41" s="74" t="s">
        <v>1346</v>
      </c>
      <c r="F41" s="75"/>
      <c r="G41" s="76">
        <v>469</v>
      </c>
      <c r="H41" s="77"/>
      <c r="I41" s="74" t="s">
        <v>3206</v>
      </c>
      <c r="J41" s="75"/>
      <c r="K41" s="80"/>
      <c r="L41" s="78"/>
      <c r="M41" s="149" t="s">
        <v>1407</v>
      </c>
    </row>
    <row r="42" spans="1:13" ht="34" x14ac:dyDescent="0.2">
      <c r="A42" s="70">
        <v>40</v>
      </c>
      <c r="B42" s="71" t="s">
        <v>306</v>
      </c>
      <c r="C42" s="72" t="s" ph="1">
        <v>1447</v>
      </c>
      <c r="D42" s="73" ph="1"/>
      <c r="E42" s="74" t="s">
        <v>1367</v>
      </c>
      <c r="F42" s="75"/>
      <c r="G42" s="76">
        <v>862</v>
      </c>
      <c r="H42" s="77"/>
      <c r="I42" s="82" t="s">
        <v>3177</v>
      </c>
      <c r="J42" s="83"/>
      <c r="K42" s="80" t="s">
        <v>3086</v>
      </c>
      <c r="L42" s="78">
        <v>0.09</v>
      </c>
      <c r="M42" s="116" t="s">
        <v>1408</v>
      </c>
    </row>
    <row r="43" spans="1:13" ht="33" customHeight="1" x14ac:dyDescent="0.2">
      <c r="A43" s="70">
        <v>41</v>
      </c>
      <c r="B43" s="71" t="s">
        <v>306</v>
      </c>
      <c r="C43" s="72" t="s" ph="1">
        <v>1448</v>
      </c>
      <c r="D43" s="73" ph="1"/>
      <c r="E43" s="74" t="s">
        <v>1368</v>
      </c>
      <c r="F43" s="75"/>
      <c r="G43" s="84">
        <v>1439</v>
      </c>
      <c r="H43" s="85"/>
      <c r="I43" s="86" t="s">
        <v>3254</v>
      </c>
      <c r="J43" s="87"/>
      <c r="K43" s="88" t="s">
        <v>3087</v>
      </c>
      <c r="L43" s="144">
        <v>7.0000000000000007E-2</v>
      </c>
      <c r="M43" s="119"/>
    </row>
    <row r="44" spans="1:13" ht="33" customHeight="1" x14ac:dyDescent="0.2">
      <c r="A44" s="70">
        <v>42</v>
      </c>
      <c r="B44" s="71" t="s">
        <v>306</v>
      </c>
      <c r="C44" s="72" t="s" ph="1">
        <v>1449</v>
      </c>
      <c r="D44" s="73" ph="1"/>
      <c r="E44" s="74" t="s">
        <v>1359</v>
      </c>
      <c r="F44" s="75"/>
      <c r="G44" s="76">
        <v>474</v>
      </c>
      <c r="H44" s="77"/>
      <c r="I44" s="74" t="s">
        <v>3254</v>
      </c>
      <c r="J44" s="75"/>
      <c r="K44" s="70"/>
      <c r="L44" s="78"/>
      <c r="M44" s="116"/>
    </row>
    <row r="45" spans="1:13" ht="33" customHeight="1" x14ac:dyDescent="0.2">
      <c r="A45" s="70">
        <v>43</v>
      </c>
      <c r="B45" s="71" t="s">
        <v>305</v>
      </c>
      <c r="C45" s="72" t="s" ph="1">
        <v>1450</v>
      </c>
      <c r="D45" s="73" ph="1"/>
      <c r="E45" s="74" t="s">
        <v>1369</v>
      </c>
      <c r="F45" s="75"/>
      <c r="G45" s="76">
        <v>11945</v>
      </c>
      <c r="H45" s="77"/>
      <c r="I45" s="74" t="s">
        <v>3178</v>
      </c>
      <c r="J45" s="75"/>
      <c r="K45" s="80" t="s">
        <v>1370</v>
      </c>
      <c r="L45" s="81">
        <v>1.1000000000000001</v>
      </c>
      <c r="M45" s="117"/>
    </row>
    <row r="46" spans="1:13" ht="33" customHeight="1" x14ac:dyDescent="0.2">
      <c r="A46" s="70">
        <v>44</v>
      </c>
      <c r="B46" s="71" t="s">
        <v>306</v>
      </c>
      <c r="C46" s="72" t="s" ph="1">
        <v>1451</v>
      </c>
      <c r="D46" s="73" ph="1"/>
      <c r="E46" s="74" t="s">
        <v>1353</v>
      </c>
      <c r="F46" s="75"/>
      <c r="G46" s="76">
        <v>915</v>
      </c>
      <c r="H46" s="77"/>
      <c r="I46" s="74" t="s">
        <v>3178</v>
      </c>
      <c r="J46" s="83"/>
      <c r="K46" s="70" t="s">
        <v>1371</v>
      </c>
      <c r="L46" s="78">
        <v>0.09</v>
      </c>
      <c r="M46" s="117"/>
    </row>
    <row r="47" spans="1:13" ht="33" customHeight="1" x14ac:dyDescent="0.2">
      <c r="A47" s="70">
        <v>45</v>
      </c>
      <c r="B47" s="71" t="s">
        <v>306</v>
      </c>
      <c r="C47" s="72" t="s" ph="1">
        <v>3548</v>
      </c>
      <c r="D47" s="73" ph="1"/>
      <c r="E47" s="74" t="s">
        <v>1359</v>
      </c>
      <c r="F47" s="75"/>
      <c r="G47" s="76">
        <v>1633</v>
      </c>
      <c r="H47" s="77"/>
      <c r="I47" s="82" t="s">
        <v>3129</v>
      </c>
      <c r="J47" s="83"/>
      <c r="K47" s="70" t="s">
        <v>1372</v>
      </c>
      <c r="L47" s="78">
        <v>0.15</v>
      </c>
      <c r="M47" s="117"/>
    </row>
    <row r="48" spans="1:13" ht="33" customHeight="1" x14ac:dyDescent="0.2">
      <c r="A48" s="70">
        <v>46</v>
      </c>
      <c r="B48" s="71" t="s">
        <v>306</v>
      </c>
      <c r="C48" s="72" t="s" ph="1">
        <v>1452</v>
      </c>
      <c r="D48" s="73" ph="1"/>
      <c r="E48" s="74" t="s">
        <v>1373</v>
      </c>
      <c r="F48" s="75"/>
      <c r="G48" s="76">
        <v>3985</v>
      </c>
      <c r="H48" s="77"/>
      <c r="I48" s="82" t="s">
        <v>3129</v>
      </c>
      <c r="J48" s="83"/>
      <c r="K48" s="70" t="s">
        <v>1374</v>
      </c>
      <c r="L48" s="78">
        <v>0.4</v>
      </c>
      <c r="M48" s="117"/>
    </row>
    <row r="49" spans="1:13" ht="33" customHeight="1" x14ac:dyDescent="0.2">
      <c r="A49" s="70">
        <v>47</v>
      </c>
      <c r="B49" s="71" t="s">
        <v>306</v>
      </c>
      <c r="C49" s="72" t="s" ph="1">
        <v>1453</v>
      </c>
      <c r="D49" s="73" ph="1"/>
      <c r="E49" s="74" t="s">
        <v>1351</v>
      </c>
      <c r="F49" s="75"/>
      <c r="G49" s="76">
        <v>1248</v>
      </c>
      <c r="H49" s="77"/>
      <c r="I49" s="82" t="s">
        <v>3255</v>
      </c>
      <c r="J49" s="83"/>
      <c r="K49" s="70" t="s">
        <v>1375</v>
      </c>
      <c r="L49" s="78">
        <v>0.1</v>
      </c>
      <c r="M49" s="117"/>
    </row>
    <row r="50" spans="1:13" ht="33" customHeight="1" x14ac:dyDescent="0.2">
      <c r="A50" s="70">
        <v>48</v>
      </c>
      <c r="B50" s="71" t="s">
        <v>306</v>
      </c>
      <c r="C50" s="72" t="s" ph="1">
        <v>1454</v>
      </c>
      <c r="D50" s="73" ph="1"/>
      <c r="E50" s="74" t="s">
        <v>1376</v>
      </c>
      <c r="F50" s="75"/>
      <c r="G50" s="76">
        <v>3722</v>
      </c>
      <c r="H50" s="77"/>
      <c r="I50" s="82" t="s">
        <v>3255</v>
      </c>
      <c r="J50" s="83"/>
      <c r="K50" s="70" t="s">
        <v>1377</v>
      </c>
      <c r="L50" s="78">
        <v>0.37</v>
      </c>
      <c r="M50" s="117"/>
    </row>
    <row r="51" spans="1:13" ht="25.5" x14ac:dyDescent="0.2">
      <c r="A51" s="70">
        <v>49</v>
      </c>
      <c r="B51" s="71" t="s">
        <v>306</v>
      </c>
      <c r="C51" s="72" t="s" ph="1">
        <v>1455</v>
      </c>
      <c r="D51" s="73" ph="1"/>
      <c r="E51" s="74" t="s">
        <v>1322</v>
      </c>
      <c r="F51" s="75"/>
      <c r="G51" s="76">
        <v>722</v>
      </c>
      <c r="H51" s="77"/>
      <c r="I51" s="82" t="s">
        <v>3179</v>
      </c>
      <c r="J51" s="83"/>
      <c r="K51" s="70"/>
      <c r="L51" s="78"/>
      <c r="M51" s="116" t="s">
        <v>1477</v>
      </c>
    </row>
    <row r="52" spans="1:13" ht="33" customHeight="1" x14ac:dyDescent="0.2">
      <c r="A52" s="70">
        <v>50</v>
      </c>
      <c r="B52" s="71" t="s">
        <v>306</v>
      </c>
      <c r="C52" s="72" t="s" ph="1">
        <v>1456</v>
      </c>
      <c r="D52" s="73" ph="1"/>
      <c r="E52" s="74" t="s">
        <v>1378</v>
      </c>
      <c r="F52" s="75"/>
      <c r="G52" s="76">
        <v>2217</v>
      </c>
      <c r="H52" s="77"/>
      <c r="I52" s="82" t="s">
        <v>3179</v>
      </c>
      <c r="J52" s="83"/>
      <c r="K52" s="80" t="s">
        <v>3088</v>
      </c>
      <c r="L52" s="78">
        <v>0.22</v>
      </c>
      <c r="M52" s="117"/>
    </row>
    <row r="53" spans="1:13" ht="33" customHeight="1" x14ac:dyDescent="0.2">
      <c r="A53" s="70">
        <v>51</v>
      </c>
      <c r="B53" s="71" t="s">
        <v>306</v>
      </c>
      <c r="C53" s="72" t="s" ph="1">
        <v>1457</v>
      </c>
      <c r="D53" s="73" ph="1"/>
      <c r="E53" s="74" t="s">
        <v>1379</v>
      </c>
      <c r="F53" s="75"/>
      <c r="G53" s="76">
        <v>470</v>
      </c>
      <c r="H53" s="77"/>
      <c r="I53" s="82" t="s">
        <v>3179</v>
      </c>
      <c r="J53" s="83"/>
      <c r="K53" s="70"/>
      <c r="L53" s="81"/>
      <c r="M53" s="117"/>
    </row>
    <row r="54" spans="1:13" ht="33" customHeight="1" x14ac:dyDescent="0.2">
      <c r="A54" s="70">
        <v>52</v>
      </c>
      <c r="B54" s="71" t="s">
        <v>306</v>
      </c>
      <c r="C54" s="72" t="s" ph="1">
        <v>1458</v>
      </c>
      <c r="D54" s="73" ph="1"/>
      <c r="E54" s="74" t="s">
        <v>1380</v>
      </c>
      <c r="F54" s="75"/>
      <c r="G54" s="76">
        <v>2622</v>
      </c>
      <c r="H54" s="77"/>
      <c r="I54" s="82" t="s">
        <v>3208</v>
      </c>
      <c r="J54" s="83"/>
      <c r="K54" s="80" t="s">
        <v>3089</v>
      </c>
      <c r="L54" s="78">
        <v>0.1</v>
      </c>
      <c r="M54" s="116" t="s">
        <v>3520</v>
      </c>
    </row>
    <row r="55" spans="1:13" ht="33" customHeight="1" x14ac:dyDescent="0.2">
      <c r="A55" s="70">
        <v>53</v>
      </c>
      <c r="B55" s="71" t="s">
        <v>305</v>
      </c>
      <c r="C55" s="72" t="s" ph="1">
        <v>1459</v>
      </c>
      <c r="D55" s="73" ph="1"/>
      <c r="E55" s="74" t="s">
        <v>1364</v>
      </c>
      <c r="F55" s="75"/>
      <c r="G55" s="76">
        <v>12326</v>
      </c>
      <c r="H55" s="77"/>
      <c r="I55" s="74" t="s">
        <v>3182</v>
      </c>
      <c r="J55" s="83"/>
      <c r="K55" s="70" t="s">
        <v>1381</v>
      </c>
      <c r="L55" s="81">
        <v>1.2</v>
      </c>
      <c r="M55" s="117"/>
    </row>
    <row r="56" spans="1:13" ht="33" customHeight="1" x14ac:dyDescent="0.2">
      <c r="A56" s="70">
        <v>54</v>
      </c>
      <c r="B56" s="71" t="s">
        <v>306</v>
      </c>
      <c r="C56" s="72" t="s" ph="1">
        <v>1460</v>
      </c>
      <c r="D56" s="73" ph="1"/>
      <c r="E56" s="74" t="s">
        <v>1382</v>
      </c>
      <c r="F56" s="75"/>
      <c r="G56" s="76">
        <v>2500</v>
      </c>
      <c r="H56" s="77"/>
      <c r="I56" s="74" t="s">
        <v>3256</v>
      </c>
      <c r="J56" s="83"/>
      <c r="K56" s="80" t="s">
        <v>3090</v>
      </c>
      <c r="L56" s="78">
        <v>0.25</v>
      </c>
      <c r="M56" s="117"/>
    </row>
    <row r="57" spans="1:13" ht="33" customHeight="1" x14ac:dyDescent="0.2">
      <c r="A57" s="70">
        <v>55</v>
      </c>
      <c r="B57" s="71" t="s">
        <v>306</v>
      </c>
      <c r="C57" s="72" t="s" ph="1">
        <v>1461</v>
      </c>
      <c r="D57" s="73" ph="1"/>
      <c r="E57" s="74" t="s">
        <v>1382</v>
      </c>
      <c r="F57" s="75"/>
      <c r="G57" s="76">
        <v>1500</v>
      </c>
      <c r="H57" s="77"/>
      <c r="I57" s="82" t="s">
        <v>3257</v>
      </c>
      <c r="J57" s="83"/>
      <c r="K57" s="80" t="s">
        <v>3091</v>
      </c>
      <c r="L57" s="78">
        <v>0.15</v>
      </c>
      <c r="M57" s="117"/>
    </row>
    <row r="58" spans="1:13" ht="33" customHeight="1" x14ac:dyDescent="0.2">
      <c r="A58" s="70">
        <v>56</v>
      </c>
      <c r="B58" s="71" t="s">
        <v>306</v>
      </c>
      <c r="C58" s="72" t="s" ph="1">
        <v>1462</v>
      </c>
      <c r="D58" s="73" ph="1"/>
      <c r="E58" s="74" t="s">
        <v>1383</v>
      </c>
      <c r="F58" s="75"/>
      <c r="G58" s="76">
        <v>5378</v>
      </c>
      <c r="H58" s="77"/>
      <c r="I58" s="82" t="s">
        <v>3258</v>
      </c>
      <c r="J58" s="83"/>
      <c r="K58" s="70" t="s">
        <v>1384</v>
      </c>
      <c r="L58" s="78">
        <v>0.54</v>
      </c>
      <c r="M58" s="117"/>
    </row>
    <row r="59" spans="1:13" ht="33" customHeight="1" x14ac:dyDescent="0.2">
      <c r="A59" s="70">
        <v>57</v>
      </c>
      <c r="B59" s="71" t="s">
        <v>306</v>
      </c>
      <c r="C59" s="72" t="s" ph="1">
        <v>1463</v>
      </c>
      <c r="D59" s="73" ph="1"/>
      <c r="E59" s="74" t="s">
        <v>1385</v>
      </c>
      <c r="F59" s="75"/>
      <c r="G59" s="76">
        <v>1744</v>
      </c>
      <c r="H59" s="77"/>
      <c r="I59" s="82" t="s">
        <v>3259</v>
      </c>
      <c r="J59" s="83"/>
      <c r="K59" s="70" t="s">
        <v>1386</v>
      </c>
      <c r="L59" s="78">
        <v>0.17</v>
      </c>
      <c r="M59" s="117"/>
    </row>
    <row r="60" spans="1:13" ht="33" customHeight="1" x14ac:dyDescent="0.2">
      <c r="A60" s="70">
        <v>58</v>
      </c>
      <c r="B60" s="71" t="s">
        <v>306</v>
      </c>
      <c r="C60" s="72" t="s" ph="1">
        <v>1464</v>
      </c>
      <c r="D60" s="73" ph="1"/>
      <c r="E60" s="74" t="s">
        <v>1387</v>
      </c>
      <c r="F60" s="75"/>
      <c r="G60" s="76">
        <v>426</v>
      </c>
      <c r="H60" s="77"/>
      <c r="I60" s="82" t="s">
        <v>3260</v>
      </c>
      <c r="J60" s="83"/>
      <c r="K60" s="70"/>
      <c r="L60" s="78"/>
      <c r="M60" s="117"/>
    </row>
    <row r="61" spans="1:13" ht="33" customHeight="1" x14ac:dyDescent="0.2">
      <c r="A61" s="70">
        <v>59</v>
      </c>
      <c r="B61" s="71" t="s">
        <v>306</v>
      </c>
      <c r="C61" s="72" t="s" ph="1">
        <v>1465</v>
      </c>
      <c r="D61" s="73" ph="1"/>
      <c r="E61" s="74" t="s">
        <v>1382</v>
      </c>
      <c r="F61" s="75"/>
      <c r="G61" s="76">
        <v>1550</v>
      </c>
      <c r="H61" s="77"/>
      <c r="I61" s="82" t="s">
        <v>3261</v>
      </c>
      <c r="J61" s="83"/>
      <c r="K61" s="70"/>
      <c r="L61" s="78"/>
      <c r="M61" s="117"/>
    </row>
    <row r="62" spans="1:13" ht="33" customHeight="1" x14ac:dyDescent="0.2">
      <c r="A62" s="70">
        <v>60</v>
      </c>
      <c r="B62" s="71" t="s">
        <v>306</v>
      </c>
      <c r="C62" s="72" t="s" ph="1">
        <v>1466</v>
      </c>
      <c r="D62" s="73" ph="1"/>
      <c r="E62" s="74" t="s">
        <v>1388</v>
      </c>
      <c r="F62" s="75"/>
      <c r="G62" s="76">
        <v>844</v>
      </c>
      <c r="H62" s="77"/>
      <c r="I62" s="82" t="s">
        <v>3262</v>
      </c>
      <c r="J62" s="83"/>
      <c r="K62" s="70"/>
      <c r="L62" s="78"/>
      <c r="M62" s="117"/>
    </row>
    <row r="63" spans="1:13" ht="33" customHeight="1" x14ac:dyDescent="0.2">
      <c r="A63" s="70">
        <v>61</v>
      </c>
      <c r="B63" s="71" t="s">
        <v>306</v>
      </c>
      <c r="C63" s="72" t="s" ph="1">
        <v>1467</v>
      </c>
      <c r="D63" s="73" ph="1"/>
      <c r="E63" s="74" t="s">
        <v>1389</v>
      </c>
      <c r="F63" s="75"/>
      <c r="G63" s="76">
        <v>1200</v>
      </c>
      <c r="H63" s="77"/>
      <c r="I63" s="82" t="s">
        <v>3263</v>
      </c>
      <c r="J63" s="83"/>
      <c r="K63" s="70"/>
      <c r="L63" s="78"/>
      <c r="M63" s="117"/>
    </row>
    <row r="64" spans="1:13" ht="33" customHeight="1" x14ac:dyDescent="0.2">
      <c r="A64" s="70">
        <v>62</v>
      </c>
      <c r="B64" s="71" t="s">
        <v>306</v>
      </c>
      <c r="C64" s="72" t="s" ph="1">
        <v>1468</v>
      </c>
      <c r="D64" s="73" ph="1"/>
      <c r="E64" s="74" t="s">
        <v>1379</v>
      </c>
      <c r="F64" s="75"/>
      <c r="G64" s="76">
        <v>979</v>
      </c>
      <c r="H64" s="77"/>
      <c r="I64" s="82" t="s">
        <v>3264</v>
      </c>
      <c r="J64" s="83"/>
      <c r="K64" s="70"/>
      <c r="L64" s="78"/>
      <c r="M64" s="117"/>
    </row>
    <row r="65" spans="1:13" ht="33" customHeight="1" x14ac:dyDescent="0.2">
      <c r="A65" s="70">
        <v>63</v>
      </c>
      <c r="B65" s="71" t="s">
        <v>306</v>
      </c>
      <c r="C65" s="72" t="s" ph="1">
        <v>1469</v>
      </c>
      <c r="D65" s="73" ph="1"/>
      <c r="E65" s="74" t="s">
        <v>1390</v>
      </c>
      <c r="F65" s="75"/>
      <c r="G65" s="76">
        <v>5422</v>
      </c>
      <c r="H65" s="77"/>
      <c r="I65" s="82" t="s">
        <v>3265</v>
      </c>
      <c r="J65" s="83"/>
      <c r="K65" s="70"/>
      <c r="L65" s="78"/>
      <c r="M65" s="117"/>
    </row>
    <row r="66" spans="1:13" ht="33" customHeight="1" x14ac:dyDescent="0.2">
      <c r="A66" s="70">
        <v>64</v>
      </c>
      <c r="B66" s="71" t="s">
        <v>306</v>
      </c>
      <c r="C66" s="72" t="s" ph="1">
        <v>1470</v>
      </c>
      <c r="D66" s="73" ph="1"/>
      <c r="E66" s="74" t="s">
        <v>1389</v>
      </c>
      <c r="F66" s="75"/>
      <c r="G66" s="76">
        <v>1500</v>
      </c>
      <c r="H66" s="77"/>
      <c r="I66" s="82" t="s">
        <v>3266</v>
      </c>
      <c r="J66" s="83"/>
      <c r="K66" s="70"/>
      <c r="L66" s="81"/>
      <c r="M66" s="117"/>
    </row>
    <row r="67" spans="1:13" ht="33" customHeight="1" x14ac:dyDescent="0.2">
      <c r="A67" s="70">
        <v>65</v>
      </c>
      <c r="B67" s="71" t="s">
        <v>306</v>
      </c>
      <c r="C67" s="72" t="s" ph="1">
        <v>1471</v>
      </c>
      <c r="D67" s="73" ph="1"/>
      <c r="E67" s="74" t="s">
        <v>1391</v>
      </c>
      <c r="F67" s="75"/>
      <c r="G67" s="76">
        <v>455</v>
      </c>
      <c r="H67" s="77"/>
      <c r="I67" s="82" t="s">
        <v>3267</v>
      </c>
      <c r="J67" s="83"/>
      <c r="K67" s="70"/>
      <c r="L67" s="78"/>
      <c r="M67" s="117"/>
    </row>
    <row r="68" spans="1:13" ht="33" customHeight="1" x14ac:dyDescent="0.2">
      <c r="A68" s="428" t="s">
        <v>227</v>
      </c>
      <c r="B68" s="429"/>
      <c r="C68" s="157">
        <f ca="1">IF(COUNTIF(M:M,"*~**")&gt;=1, "("&amp;COUNTIF(M:M,"*~**")&amp;")"&amp;CHAR(10)&amp;COUNT(A:A)-COUNTIF(M:M,"*~**"), COUNT(A:A))</f>
        <v>65</v>
      </c>
      <c r="D68" s="82"/>
      <c r="E68" s="82" t="s">
        <v>2213</v>
      </c>
      <c r="F68" s="91"/>
      <c r="G68" s="76">
        <f>SUM(G2:G67)</f>
        <v>192329</v>
      </c>
      <c r="H68" s="77"/>
      <c r="I68" s="82"/>
      <c r="J68" s="82"/>
      <c r="K68" s="82"/>
      <c r="L68" s="82"/>
      <c r="M68" s="225"/>
    </row>
    <row r="69" spans="1:13" x14ac:dyDescent="0.2">
      <c r="H69" s="121"/>
    </row>
    <row r="70" spans="1:13" x14ac:dyDescent="0.2">
      <c r="H70" s="121"/>
    </row>
    <row r="71" spans="1:13" x14ac:dyDescent="0.2">
      <c r="H71" s="121"/>
    </row>
    <row r="72" spans="1:13" ht="22.5" x14ac:dyDescent="0.2">
      <c r="C72" s="93" ph="1"/>
      <c r="D72" s="93" ph="1"/>
    </row>
    <row r="73" spans="1:13" ht="22.5" x14ac:dyDescent="0.2">
      <c r="C73" s="93" ph="1"/>
      <c r="D73" s="93" ph="1"/>
    </row>
    <row r="74" spans="1:13" ht="22.5" x14ac:dyDescent="0.2">
      <c r="C74" s="93" ph="1"/>
      <c r="D74" s="93" ph="1"/>
    </row>
    <row r="75" spans="1:13" ht="22.5" x14ac:dyDescent="0.2">
      <c r="C75" s="93" ph="1"/>
      <c r="D75" s="93" ph="1"/>
    </row>
    <row r="76" spans="1:13" ht="22.5" x14ac:dyDescent="0.2">
      <c r="C76" s="93" ph="1"/>
      <c r="D76" s="93" ph="1"/>
    </row>
    <row r="77" spans="1:13" ht="22.5" x14ac:dyDescent="0.2">
      <c r="C77" s="93" ph="1"/>
      <c r="D77" s="93" ph="1"/>
    </row>
  </sheetData>
  <mergeCells count="2">
    <mergeCell ref="A1:M1"/>
    <mergeCell ref="A68:B68"/>
  </mergeCells>
  <phoneticPr fontId="2"/>
  <pageMargins left="0.70866141732283472" right="0.70866141732283472" top="0.94488188976377963" bottom="0.94488188976377963" header="0" footer="0.31496062992125984"/>
  <pageSetup paperSize="9" scale="96" orientation="portrait" r:id="rId1"/>
  <headerFooter>
    <oddFooter>&amp;C&amp;"ＭＳ 明朝,標準"-&amp;P--</oddFooter>
    <firstHeader>&amp;L&amp;"メイリオ,レギュラー"&amp;18Ⅳ 開設公園&amp;16
&amp;A</firstHeader>
    <firstFooter>&amp;C-&amp;P--</first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63"/>
  <sheetViews>
    <sheetView view="pageBreakPreview" zoomScale="130" zoomScaleNormal="115" zoomScaleSheetLayoutView="130" workbookViewId="0">
      <selection activeCell="C15" sqref="C15"/>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08203125"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30" customHeight="1" x14ac:dyDescent="0.2">
      <c r="A1" s="430" t="str">
        <f ca="1">RIGHT(CELL("filename",A1),LEN(CELL("filename",A1))-FIND("]",CELL("filename",A1)))</f>
        <v>14.東成区</v>
      </c>
      <c r="B1" s="430"/>
      <c r="C1" s="430"/>
      <c r="D1" s="430"/>
      <c r="E1" s="430"/>
      <c r="F1" s="430"/>
      <c r="G1" s="430"/>
      <c r="H1" s="430"/>
      <c r="I1" s="430"/>
      <c r="J1" s="430"/>
      <c r="K1" s="430"/>
      <c r="L1" s="430"/>
      <c r="M1" s="430"/>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O2" s="2" t="s">
        <v>146</v>
      </c>
      <c r="P2" s="3" t="s">
        <v>146</v>
      </c>
      <c r="Q2" s="4" t="s">
        <v>284</v>
      </c>
      <c r="R2" s="2" t="s">
        <v>3054</v>
      </c>
      <c r="S2" s="3" t="s">
        <v>3500</v>
      </c>
      <c r="T2" s="3" t="s">
        <v>3505</v>
      </c>
    </row>
    <row r="3" spans="1:20" ht="33" customHeight="1" x14ac:dyDescent="0.2">
      <c r="A3" s="40">
        <v>1</v>
      </c>
      <c r="B3" s="41" t="s">
        <v>306</v>
      </c>
      <c r="C3" s="31" t="s" ph="1">
        <v>1522</v>
      </c>
      <c r="D3" s="42" ph="1"/>
      <c r="E3" s="43" t="s">
        <v>1478</v>
      </c>
      <c r="F3" s="44"/>
      <c r="G3" s="45">
        <v>3877</v>
      </c>
      <c r="H3" s="46"/>
      <c r="I3" s="43" t="s">
        <v>3269</v>
      </c>
      <c r="J3" s="47"/>
      <c r="K3" s="40" t="s">
        <v>1479</v>
      </c>
      <c r="L3" s="51">
        <v>0.39</v>
      </c>
      <c r="M3" s="112"/>
      <c r="O3" s="5" t="s">
        <v>3055</v>
      </c>
      <c r="P3" s="6" t="s">
        <v>285</v>
      </c>
      <c r="Q3" s="7">
        <f>COUNTIF(B:B,"街")</f>
        <v>22</v>
      </c>
      <c r="R3" s="7">
        <f>SUMIF(B:B,"街",G:G)</f>
        <v>61275</v>
      </c>
      <c r="S3" s="7">
        <f>COUNTIFS(B:B,"街",M:M,"*~**")</f>
        <v>1</v>
      </c>
      <c r="T3" s="7">
        <f>Q3-S3</f>
        <v>21</v>
      </c>
    </row>
    <row r="4" spans="1:20" ht="33" customHeight="1" x14ac:dyDescent="0.2">
      <c r="A4" s="40">
        <v>2</v>
      </c>
      <c r="B4" s="41" t="s">
        <v>306</v>
      </c>
      <c r="C4" s="31" t="s" ph="1">
        <v>1523</v>
      </c>
      <c r="D4" s="49" ph="1"/>
      <c r="E4" s="43" t="s">
        <v>1480</v>
      </c>
      <c r="F4" s="44"/>
      <c r="G4" s="45">
        <v>4016</v>
      </c>
      <c r="H4" s="46"/>
      <c r="I4" s="43" t="s">
        <v>3270</v>
      </c>
      <c r="J4" s="44"/>
      <c r="K4" s="40" t="s">
        <v>1481</v>
      </c>
      <c r="L4" s="51">
        <v>0.4</v>
      </c>
      <c r="M4" s="113"/>
      <c r="O4" s="5" t="s">
        <v>3055</v>
      </c>
      <c r="P4" s="6" t="s">
        <v>286</v>
      </c>
      <c r="Q4" s="7">
        <f>COUNTIF(B:B,"近")</f>
        <v>2</v>
      </c>
      <c r="R4" s="7">
        <f>SUMIF(B:B,"近",G:G)</f>
        <v>23405</v>
      </c>
      <c r="S4" s="7">
        <f>COUNTIFS(B:B,"近",M:M,"*~**")</f>
        <v>0</v>
      </c>
      <c r="T4" s="7">
        <f t="shared" ref="T4:T5" si="0">Q4-S4</f>
        <v>2</v>
      </c>
    </row>
    <row r="5" spans="1:20" ht="33" customHeight="1" x14ac:dyDescent="0.2">
      <c r="A5" s="40">
        <v>3</v>
      </c>
      <c r="B5" s="41" t="s">
        <v>305</v>
      </c>
      <c r="C5" s="31" t="s" ph="1">
        <v>1524</v>
      </c>
      <c r="D5" s="49" ph="1"/>
      <c r="E5" s="43" t="s">
        <v>1482</v>
      </c>
      <c r="F5" s="44"/>
      <c r="G5" s="45">
        <v>13725</v>
      </c>
      <c r="H5" s="46"/>
      <c r="I5" s="43" t="s">
        <v>3271</v>
      </c>
      <c r="J5" s="44"/>
      <c r="K5" s="33" t="s">
        <v>1483</v>
      </c>
      <c r="L5" s="48">
        <v>1.3</v>
      </c>
      <c r="M5" s="113"/>
      <c r="O5" s="5" t="s">
        <v>3055</v>
      </c>
      <c r="P5" s="6" t="s">
        <v>287</v>
      </c>
      <c r="Q5" s="7">
        <f>COUNTIF(B:B,"地")</f>
        <v>0</v>
      </c>
      <c r="R5" s="7">
        <f>SUMIF(B:B,"地",G:G)</f>
        <v>0</v>
      </c>
      <c r="S5" s="7">
        <f>COUNTIFS(B:B,"地",M:M,"*~**")</f>
        <v>0</v>
      </c>
      <c r="T5" s="7">
        <f t="shared" si="0"/>
        <v>0</v>
      </c>
    </row>
    <row r="6" spans="1:20" ht="33" customHeight="1" x14ac:dyDescent="0.2">
      <c r="A6" s="40">
        <v>4</v>
      </c>
      <c r="B6" s="41" t="s">
        <v>306</v>
      </c>
      <c r="C6" s="31" t="s" ph="1">
        <v>1525</v>
      </c>
      <c r="D6" s="49" ph="1"/>
      <c r="E6" s="43" t="s">
        <v>1484</v>
      </c>
      <c r="F6" s="44"/>
      <c r="G6" s="45">
        <v>3044</v>
      </c>
      <c r="H6" s="46"/>
      <c r="I6" s="43" t="s">
        <v>3272</v>
      </c>
      <c r="J6" s="50"/>
      <c r="K6" s="40" t="s">
        <v>1485</v>
      </c>
      <c r="L6" s="51">
        <v>0.3</v>
      </c>
      <c r="M6" s="113"/>
      <c r="O6" s="1" t="s">
        <v>290</v>
      </c>
      <c r="P6" s="8" t="s">
        <v>3056</v>
      </c>
      <c r="Q6" s="9">
        <f>SUM(Q3:Q5)</f>
        <v>24</v>
      </c>
      <c r="R6" s="9">
        <f>SUM(R3:R5)</f>
        <v>84680</v>
      </c>
      <c r="S6" s="9">
        <f>SUM(S3:S5)</f>
        <v>1</v>
      </c>
      <c r="T6" s="9">
        <f>SUM(T3:T5)</f>
        <v>23</v>
      </c>
    </row>
    <row r="7" spans="1:20" ht="33" customHeight="1" x14ac:dyDescent="0.2">
      <c r="A7" s="40">
        <v>5</v>
      </c>
      <c r="B7" s="41" t="s">
        <v>306</v>
      </c>
      <c r="C7" s="31" t="s" ph="1">
        <v>1526</v>
      </c>
      <c r="D7" s="49" ph="1"/>
      <c r="E7" s="43" t="s">
        <v>1486</v>
      </c>
      <c r="F7" s="44"/>
      <c r="G7" s="45">
        <v>1814</v>
      </c>
      <c r="H7" s="46"/>
      <c r="I7" s="43" t="s">
        <v>3273</v>
      </c>
      <c r="J7" s="50"/>
      <c r="K7" s="40" t="s">
        <v>1487</v>
      </c>
      <c r="L7" s="51">
        <v>0.18</v>
      </c>
      <c r="M7" s="112"/>
      <c r="O7" s="13" t="s">
        <v>3057</v>
      </c>
      <c r="P7" s="14" t="s">
        <v>288</v>
      </c>
      <c r="Q7" s="15">
        <f>COUNTIF(B:B,"総")</f>
        <v>0</v>
      </c>
      <c r="R7" s="15">
        <f>SUMIF(B:B,"総",G:G)</f>
        <v>0</v>
      </c>
      <c r="S7" s="15">
        <f>COUNTIFS(B:B,"総",M:M,"*~**")</f>
        <v>0</v>
      </c>
      <c r="T7" s="15">
        <f>Q7-S7</f>
        <v>0</v>
      </c>
    </row>
    <row r="8" spans="1:20" ht="33" customHeight="1" x14ac:dyDescent="0.2">
      <c r="A8" s="40">
        <v>6</v>
      </c>
      <c r="B8" s="41" t="s">
        <v>306</v>
      </c>
      <c r="C8" s="31" t="s" ph="1">
        <v>1527</v>
      </c>
      <c r="D8" s="49" ph="1"/>
      <c r="E8" s="43" t="s">
        <v>1488</v>
      </c>
      <c r="F8" s="44"/>
      <c r="G8" s="45">
        <v>8293</v>
      </c>
      <c r="H8" s="46"/>
      <c r="I8" s="43" t="s">
        <v>3242</v>
      </c>
      <c r="J8" s="50"/>
      <c r="K8" s="33" t="s">
        <v>1489</v>
      </c>
      <c r="L8" s="51">
        <v>0.83</v>
      </c>
      <c r="M8" s="113"/>
      <c r="O8" s="13" t="s">
        <v>3057</v>
      </c>
      <c r="P8" s="14" t="s">
        <v>289</v>
      </c>
      <c r="Q8" s="15">
        <f>COUNTIF(B:B,"運")</f>
        <v>0</v>
      </c>
      <c r="R8" s="15">
        <f>SUMIF(B:B,"運",G:G)</f>
        <v>0</v>
      </c>
      <c r="S8" s="15">
        <f>COUNTIFS(B:B,"運",M:M,"*~**")</f>
        <v>0</v>
      </c>
      <c r="T8" s="15">
        <f>Q8-S8</f>
        <v>0</v>
      </c>
    </row>
    <row r="9" spans="1:20" ht="33" customHeight="1" x14ac:dyDescent="0.2">
      <c r="A9" s="40">
        <v>7</v>
      </c>
      <c r="B9" s="41" t="s">
        <v>306</v>
      </c>
      <c r="C9" s="31" t="s" ph="1">
        <v>1528</v>
      </c>
      <c r="D9" s="49" ph="1"/>
      <c r="E9" s="43" t="s">
        <v>1490</v>
      </c>
      <c r="F9" s="44"/>
      <c r="G9" s="45">
        <v>4195</v>
      </c>
      <c r="H9" s="46"/>
      <c r="I9" s="43" t="s">
        <v>3243</v>
      </c>
      <c r="J9" s="50"/>
      <c r="K9" s="40" t="s">
        <v>1491</v>
      </c>
      <c r="L9" s="51">
        <v>0.42</v>
      </c>
      <c r="M9" s="113"/>
      <c r="O9" s="22" t="s">
        <v>290</v>
      </c>
      <c r="P9" s="23" t="s">
        <v>3058</v>
      </c>
      <c r="Q9" s="24">
        <f>SUM(Q7:Q8)</f>
        <v>0</v>
      </c>
      <c r="R9" s="24">
        <f>SUM(R7:R8)</f>
        <v>0</v>
      </c>
      <c r="S9" s="24">
        <f>SUM(S7:S8)</f>
        <v>0</v>
      </c>
      <c r="T9" s="24">
        <f>SUM(T7:T8)</f>
        <v>0</v>
      </c>
    </row>
    <row r="10" spans="1:20" ht="33" customHeight="1" x14ac:dyDescent="0.2">
      <c r="A10" s="40">
        <v>8</v>
      </c>
      <c r="B10" s="41" t="s">
        <v>306</v>
      </c>
      <c r="C10" s="31" t="s" ph="1">
        <v>1529</v>
      </c>
      <c r="D10" s="49" ph="1"/>
      <c r="E10" s="43" t="s">
        <v>1492</v>
      </c>
      <c r="F10" s="44"/>
      <c r="G10" s="45">
        <v>6936</v>
      </c>
      <c r="H10" s="46"/>
      <c r="I10" s="52" t="s">
        <v>3196</v>
      </c>
      <c r="J10" s="50"/>
      <c r="K10" s="40" t="s">
        <v>1493</v>
      </c>
      <c r="L10" s="51">
        <v>0.72</v>
      </c>
      <c r="M10" s="113"/>
      <c r="O10" s="19" t="s">
        <v>290</v>
      </c>
      <c r="P10" s="20" t="s">
        <v>3059</v>
      </c>
      <c r="Q10" s="21">
        <f>Q6+Q9</f>
        <v>24</v>
      </c>
      <c r="R10" s="21">
        <f>R6+R9</f>
        <v>84680</v>
      </c>
      <c r="S10" s="21">
        <f>S6+S9</f>
        <v>1</v>
      </c>
      <c r="T10" s="21">
        <f>T6+T9</f>
        <v>23</v>
      </c>
    </row>
    <row r="11" spans="1:20" ht="33" customHeight="1" x14ac:dyDescent="0.2">
      <c r="A11" s="40">
        <v>9</v>
      </c>
      <c r="B11" s="41" t="s">
        <v>306</v>
      </c>
      <c r="C11" s="31" t="s" ph="1">
        <v>1530</v>
      </c>
      <c r="D11" s="49" ph="1"/>
      <c r="E11" s="43" t="s">
        <v>1494</v>
      </c>
      <c r="F11" s="47"/>
      <c r="G11" s="45">
        <v>670</v>
      </c>
      <c r="H11" s="46"/>
      <c r="I11" s="52" t="s">
        <v>3274</v>
      </c>
      <c r="J11" s="50"/>
      <c r="K11" s="33"/>
      <c r="L11" s="51"/>
      <c r="M11" s="112"/>
      <c r="O11" s="10" t="s">
        <v>291</v>
      </c>
      <c r="P11" s="11" t="s">
        <v>292</v>
      </c>
      <c r="Q11" s="12">
        <f>COUNTIF(B:B,"風")</f>
        <v>0</v>
      </c>
      <c r="R11" s="12">
        <f>SUMIF(B:B,"風",G:G)</f>
        <v>0</v>
      </c>
      <c r="S11" s="12">
        <f>COUNTIFS(B:B,"風",M:M,"*~**")</f>
        <v>0</v>
      </c>
      <c r="T11" s="12">
        <f>Q11-S11</f>
        <v>0</v>
      </c>
    </row>
    <row r="12" spans="1:20" ht="33" customHeight="1" x14ac:dyDescent="0.2">
      <c r="A12" s="40">
        <v>10</v>
      </c>
      <c r="B12" s="41" t="s">
        <v>306</v>
      </c>
      <c r="C12" s="31" t="s" ph="1">
        <v>1531</v>
      </c>
      <c r="D12" s="49" ph="1"/>
      <c r="E12" s="43" t="s">
        <v>1495</v>
      </c>
      <c r="F12" s="44"/>
      <c r="G12" s="45">
        <v>5967</v>
      </c>
      <c r="H12" s="46"/>
      <c r="I12" s="52" t="s">
        <v>3275</v>
      </c>
      <c r="J12" s="50"/>
      <c r="K12" s="40" t="s">
        <v>1496</v>
      </c>
      <c r="L12" s="51">
        <v>0.61</v>
      </c>
      <c r="M12" s="113"/>
      <c r="O12" s="10" t="s">
        <v>291</v>
      </c>
      <c r="P12" s="11" t="s">
        <v>293</v>
      </c>
      <c r="Q12" s="12">
        <f>COUNTIF(B:B,"動")</f>
        <v>0</v>
      </c>
      <c r="R12" s="12">
        <f>SUMIF(B:B,"動",G:G)</f>
        <v>0</v>
      </c>
      <c r="S12" s="12">
        <f>COUNTIFS(B:B,"動",M:M,"*~**")</f>
        <v>0</v>
      </c>
      <c r="T12" s="12">
        <f t="shared" ref="T12" si="1">Q12-S12</f>
        <v>0</v>
      </c>
    </row>
    <row r="13" spans="1:20" ht="33" customHeight="1" x14ac:dyDescent="0.2">
      <c r="A13" s="40">
        <v>11</v>
      </c>
      <c r="B13" s="41" t="s">
        <v>306</v>
      </c>
      <c r="C13" s="31" t="s" ph="1">
        <v>1532</v>
      </c>
      <c r="D13" s="49" ph="1"/>
      <c r="E13" s="43" t="s">
        <v>1497</v>
      </c>
      <c r="F13" s="44"/>
      <c r="G13" s="45">
        <v>2909</v>
      </c>
      <c r="H13" s="46"/>
      <c r="I13" s="52" t="s">
        <v>3275</v>
      </c>
      <c r="J13" s="50"/>
      <c r="K13" s="40" t="s">
        <v>1498</v>
      </c>
      <c r="L13" s="51">
        <v>0.35</v>
      </c>
      <c r="M13" s="112"/>
      <c r="O13" s="10" t="s">
        <v>291</v>
      </c>
      <c r="P13" s="11" t="s">
        <v>294</v>
      </c>
      <c r="Q13" s="12">
        <f>COUNTIF(B:B,"歴")</f>
        <v>0</v>
      </c>
      <c r="R13" s="12">
        <f>SUMIF(B:B,"歴",G:G)</f>
        <v>0</v>
      </c>
      <c r="S13" s="12">
        <f>COUNTIFS(B:B,"歴",M:M,"*~**")</f>
        <v>0</v>
      </c>
      <c r="T13" s="12">
        <f>Q13-S13</f>
        <v>0</v>
      </c>
    </row>
    <row r="14" spans="1:20" ht="33" customHeight="1" x14ac:dyDescent="0.2">
      <c r="A14" s="40">
        <v>12</v>
      </c>
      <c r="B14" s="41" t="s">
        <v>305</v>
      </c>
      <c r="C14" s="31" t="s" ph="1">
        <v>3549</v>
      </c>
      <c r="D14" s="49" ph="1"/>
      <c r="E14" s="43" t="s">
        <v>1499</v>
      </c>
      <c r="F14" s="44"/>
      <c r="G14" s="45">
        <v>9680</v>
      </c>
      <c r="H14" s="46"/>
      <c r="I14" s="52" t="s">
        <v>3168</v>
      </c>
      <c r="J14" s="50"/>
      <c r="K14" s="33" t="s">
        <v>1500</v>
      </c>
      <c r="L14" s="48">
        <v>1</v>
      </c>
      <c r="M14" s="113"/>
      <c r="O14" s="16" t="s">
        <v>290</v>
      </c>
      <c r="P14" s="17" t="s">
        <v>3060</v>
      </c>
      <c r="Q14" s="18">
        <f>SUM(Q11:Q13)</f>
        <v>0</v>
      </c>
      <c r="R14" s="18">
        <f>SUM(R11:R13)</f>
        <v>0</v>
      </c>
      <c r="S14" s="18">
        <f>SUM(S11:S13)</f>
        <v>0</v>
      </c>
      <c r="T14" s="18">
        <f>SUM(T11:T13)</f>
        <v>0</v>
      </c>
    </row>
    <row r="15" spans="1:20" ht="33" customHeight="1" x14ac:dyDescent="0.2">
      <c r="A15" s="40">
        <v>13</v>
      </c>
      <c r="B15" s="41" t="s">
        <v>306</v>
      </c>
      <c r="C15" s="31" t="s" ph="1">
        <v>3550</v>
      </c>
      <c r="D15" s="49" ph="1"/>
      <c r="E15" s="43" t="s">
        <v>1501</v>
      </c>
      <c r="F15" s="44"/>
      <c r="G15" s="45">
        <v>2163</v>
      </c>
      <c r="H15" s="46"/>
      <c r="I15" s="52" t="s">
        <v>3276</v>
      </c>
      <c r="J15" s="50"/>
      <c r="K15" s="33" t="s">
        <v>1502</v>
      </c>
      <c r="L15" s="51">
        <v>0.22</v>
      </c>
      <c r="M15" s="113"/>
      <c r="O15" s="25" t="s">
        <v>295</v>
      </c>
      <c r="P15" s="26" t="s">
        <v>296</v>
      </c>
      <c r="Q15" s="27">
        <f>COUNTIF(B:B,"広")</f>
        <v>0</v>
      </c>
      <c r="R15" s="27">
        <f>SUMIF(B:B,"広",G:G)</f>
        <v>0</v>
      </c>
      <c r="S15" s="27">
        <f>COUNTIFS(B:B,"広",M:M,"*~**")</f>
        <v>0</v>
      </c>
      <c r="T15" s="27">
        <f>Q15-S15</f>
        <v>0</v>
      </c>
    </row>
    <row r="16" spans="1:20" ht="33" customHeight="1" x14ac:dyDescent="0.2">
      <c r="A16" s="40">
        <v>14</v>
      </c>
      <c r="B16" s="41" t="s">
        <v>306</v>
      </c>
      <c r="C16" s="31" t="s" ph="1">
        <v>1533</v>
      </c>
      <c r="D16" s="49" ph="1"/>
      <c r="E16" s="43" t="s">
        <v>1503</v>
      </c>
      <c r="F16" s="44"/>
      <c r="G16" s="45">
        <v>1616</v>
      </c>
      <c r="H16" s="46"/>
      <c r="I16" s="52" t="s">
        <v>3171</v>
      </c>
      <c r="J16" s="50"/>
      <c r="K16" s="40" t="s">
        <v>1504</v>
      </c>
      <c r="L16" s="51">
        <v>0.16</v>
      </c>
      <c r="M16" s="113"/>
      <c r="O16" s="25" t="s">
        <v>297</v>
      </c>
      <c r="P16" s="25" t="s">
        <v>290</v>
      </c>
      <c r="Q16" s="27">
        <f>COUNTIF(B:B,"緑道")</f>
        <v>0</v>
      </c>
      <c r="R16" s="27">
        <f>SUMIF(B:B,"緑道",G:G)</f>
        <v>0</v>
      </c>
      <c r="S16" s="27">
        <f>COUNTIFS(B:B,"緑道",M:M,"*~**")</f>
        <v>0</v>
      </c>
      <c r="T16" s="27">
        <f t="shared" ref="T16:T17" si="2">Q16-S16</f>
        <v>0</v>
      </c>
    </row>
    <row r="17" spans="1:20" ht="33" customHeight="1" x14ac:dyDescent="0.2">
      <c r="A17" s="40">
        <v>15</v>
      </c>
      <c r="B17" s="41" t="s">
        <v>306</v>
      </c>
      <c r="C17" s="31" t="s" ph="1">
        <v>1534</v>
      </c>
      <c r="D17" s="49" ph="1"/>
      <c r="E17" s="43" t="s">
        <v>1505</v>
      </c>
      <c r="F17" s="44"/>
      <c r="G17" s="45">
        <v>3338</v>
      </c>
      <c r="H17" s="46"/>
      <c r="I17" s="52" t="s">
        <v>3172</v>
      </c>
      <c r="J17" s="50"/>
      <c r="K17" s="40" t="s">
        <v>1506</v>
      </c>
      <c r="L17" s="51">
        <v>0.33</v>
      </c>
      <c r="M17" s="113"/>
      <c r="O17" s="25" t="s">
        <v>106</v>
      </c>
      <c r="P17" s="25" t="s">
        <v>290</v>
      </c>
      <c r="Q17" s="27">
        <f>COUNTIF(B:B,"都緑")</f>
        <v>0</v>
      </c>
      <c r="R17" s="27">
        <f>SUMIF(B:B,"都緑",G:G)</f>
        <v>0</v>
      </c>
      <c r="S17" s="27">
        <f>COUNTIFS(B:B,"都緑",M:M,"*~**")</f>
        <v>0</v>
      </c>
      <c r="T17" s="27">
        <f t="shared" si="2"/>
        <v>0</v>
      </c>
    </row>
    <row r="18" spans="1:20" ht="33" customHeight="1" x14ac:dyDescent="0.2">
      <c r="A18" s="40">
        <v>16</v>
      </c>
      <c r="B18" s="41" t="s">
        <v>306</v>
      </c>
      <c r="C18" s="31" t="s" ph="1">
        <v>1535</v>
      </c>
      <c r="D18" s="49" ph="1"/>
      <c r="E18" s="43" t="s">
        <v>1507</v>
      </c>
      <c r="F18" s="44"/>
      <c r="G18" s="45">
        <v>1135</v>
      </c>
      <c r="H18" s="46"/>
      <c r="I18" s="52" t="s">
        <v>3249</v>
      </c>
      <c r="J18" s="50"/>
      <c r="K18" s="40" t="s">
        <v>1508</v>
      </c>
      <c r="L18" s="51">
        <v>0.11</v>
      </c>
      <c r="M18" s="113"/>
      <c r="O18" s="28" t="s">
        <v>290</v>
      </c>
      <c r="P18" s="29" t="s">
        <v>298</v>
      </c>
      <c r="Q18" s="30">
        <f>Q10+Q14+Q15+Q17+Q16</f>
        <v>24</v>
      </c>
      <c r="R18" s="30">
        <f>R10+R14+R15+R17+R16</f>
        <v>84680</v>
      </c>
      <c r="S18" s="30">
        <f>S10+S14+S15+S17+S16</f>
        <v>1</v>
      </c>
      <c r="T18" s="30">
        <f>T10+T14+T15+T17+T16</f>
        <v>23</v>
      </c>
    </row>
    <row r="19" spans="1:20" ht="33" customHeight="1" x14ac:dyDescent="0.2">
      <c r="A19" s="40">
        <v>17</v>
      </c>
      <c r="B19" s="41" t="s">
        <v>306</v>
      </c>
      <c r="C19" s="31" t="s" ph="1">
        <v>1536</v>
      </c>
      <c r="D19" s="49" ph="1"/>
      <c r="E19" s="43" t="s">
        <v>1509</v>
      </c>
      <c r="F19" s="44"/>
      <c r="G19" s="45">
        <v>1151</v>
      </c>
      <c r="H19" s="46"/>
      <c r="I19" s="52" t="s">
        <v>3127</v>
      </c>
      <c r="J19" s="50"/>
      <c r="K19" s="33" t="s">
        <v>1510</v>
      </c>
      <c r="L19" s="51">
        <v>0.12</v>
      </c>
      <c r="M19" s="113"/>
    </row>
    <row r="20" spans="1:20" ht="33" customHeight="1" x14ac:dyDescent="0.2">
      <c r="A20" s="40">
        <v>18</v>
      </c>
      <c r="B20" s="41" t="s">
        <v>306</v>
      </c>
      <c r="C20" s="31" t="s" ph="1">
        <v>1537</v>
      </c>
      <c r="D20" s="49" ph="1"/>
      <c r="E20" s="43" t="s">
        <v>1511</v>
      </c>
      <c r="F20" s="44"/>
      <c r="G20" s="45">
        <v>991</v>
      </c>
      <c r="H20" s="46"/>
      <c r="I20" s="52" t="s">
        <v>3277</v>
      </c>
      <c r="J20" s="50"/>
      <c r="K20" s="33" t="s">
        <v>1512</v>
      </c>
      <c r="L20" s="51">
        <v>0.1</v>
      </c>
      <c r="M20" s="113"/>
      <c r="O20" s="214"/>
      <c r="P20" s="214"/>
      <c r="Q20" s="215"/>
      <c r="R20" s="215"/>
    </row>
    <row r="21" spans="1:20" ht="33" customHeight="1" x14ac:dyDescent="0.2">
      <c r="A21" s="53">
        <v>19</v>
      </c>
      <c r="B21" s="54" t="s">
        <v>306</v>
      </c>
      <c r="C21" s="55" t="s" ph="1">
        <v>1538</v>
      </c>
      <c r="D21" s="56" ph="1"/>
      <c r="E21" s="57" t="s">
        <v>1513</v>
      </c>
      <c r="F21" s="58"/>
      <c r="G21" s="59">
        <v>1812</v>
      </c>
      <c r="H21" s="60"/>
      <c r="I21" s="57" t="s">
        <v>3127</v>
      </c>
      <c r="J21" s="58"/>
      <c r="K21" s="62" t="s">
        <v>1514</v>
      </c>
      <c r="L21" s="61">
        <v>0.17</v>
      </c>
      <c r="M21" s="114"/>
    </row>
    <row r="22" spans="1:20" ht="33" customHeight="1" x14ac:dyDescent="0.2">
      <c r="A22" s="53">
        <v>20</v>
      </c>
      <c r="B22" s="54" t="s">
        <v>306</v>
      </c>
      <c r="C22" s="55" t="s" ph="1">
        <v>1539</v>
      </c>
      <c r="D22" s="56" ph="1"/>
      <c r="E22" s="57" t="s">
        <v>1515</v>
      </c>
      <c r="F22" s="58"/>
      <c r="G22" s="59">
        <v>774</v>
      </c>
      <c r="H22" s="60"/>
      <c r="I22" s="57" t="s">
        <v>3129</v>
      </c>
      <c r="J22" s="58"/>
      <c r="K22" s="62" t="s">
        <v>3268</v>
      </c>
      <c r="L22" s="61">
        <v>0.08</v>
      </c>
      <c r="M22" s="114"/>
    </row>
    <row r="23" spans="1:20" ht="34" x14ac:dyDescent="0.2">
      <c r="A23" s="53">
        <v>21</v>
      </c>
      <c r="B23" s="54" t="s">
        <v>306</v>
      </c>
      <c r="C23" s="53" t="s" ph="1">
        <v>1540</v>
      </c>
      <c r="D23" s="56" ph="1"/>
      <c r="E23" s="57" t="s">
        <v>1516</v>
      </c>
      <c r="F23" s="58"/>
      <c r="G23" s="59">
        <v>979</v>
      </c>
      <c r="H23" s="60"/>
      <c r="I23" s="57" t="s">
        <v>2914</v>
      </c>
      <c r="J23" s="58"/>
      <c r="K23" s="62" t="s">
        <v>1517</v>
      </c>
      <c r="L23" s="61">
        <v>0.18</v>
      </c>
      <c r="M23" s="115" t="s">
        <v>2212</v>
      </c>
    </row>
    <row r="24" spans="1:20" ht="33" customHeight="1" x14ac:dyDescent="0.2">
      <c r="A24" s="53">
        <v>22</v>
      </c>
      <c r="B24" s="54" t="s">
        <v>306</v>
      </c>
      <c r="C24" s="55" t="s" ph="1">
        <v>1541</v>
      </c>
      <c r="D24" s="56" ph="1"/>
      <c r="E24" s="57" t="s">
        <v>1518</v>
      </c>
      <c r="F24" s="58"/>
      <c r="G24" s="59">
        <v>1890</v>
      </c>
      <c r="H24" s="60"/>
      <c r="I24" s="63" t="s">
        <v>1544</v>
      </c>
      <c r="J24" s="64"/>
      <c r="K24" s="53" t="s">
        <v>1519</v>
      </c>
      <c r="L24" s="61">
        <v>0.19</v>
      </c>
      <c r="M24" s="114"/>
    </row>
    <row r="25" spans="1:20" ht="33" customHeight="1" x14ac:dyDescent="0.2">
      <c r="A25" s="53">
        <v>23</v>
      </c>
      <c r="B25" s="54" t="s">
        <v>306</v>
      </c>
      <c r="C25" s="53" t="s" ph="1">
        <v>1542</v>
      </c>
      <c r="D25" s="56" ph="1"/>
      <c r="E25" s="57" t="s">
        <v>1520</v>
      </c>
      <c r="F25" s="58"/>
      <c r="G25" s="59">
        <v>1090</v>
      </c>
      <c r="H25" s="60"/>
      <c r="I25" s="63" t="s">
        <v>3262</v>
      </c>
      <c r="J25" s="64"/>
      <c r="K25" s="62"/>
      <c r="L25" s="61"/>
      <c r="M25" s="115"/>
    </row>
    <row r="26" spans="1:20" ht="33" customHeight="1" x14ac:dyDescent="0.2">
      <c r="A26" s="53">
        <v>24</v>
      </c>
      <c r="B26" s="54" t="s">
        <v>306</v>
      </c>
      <c r="C26" s="53" t="s" ph="1">
        <v>1543</v>
      </c>
      <c r="D26" s="56" ph="1"/>
      <c r="E26" s="57" t="s">
        <v>1521</v>
      </c>
      <c r="F26" s="58"/>
      <c r="G26" s="59">
        <v>2615</v>
      </c>
      <c r="H26" s="60"/>
      <c r="I26" s="63" t="s">
        <v>3278</v>
      </c>
      <c r="J26" s="64"/>
      <c r="K26" s="53"/>
      <c r="L26" s="61"/>
      <c r="M26" s="114"/>
    </row>
    <row r="27" spans="1:20" ht="33" customHeight="1" x14ac:dyDescent="0.2">
      <c r="A27" s="428" t="s">
        <v>227</v>
      </c>
      <c r="B27" s="429"/>
      <c r="C27" s="157" t="str">
        <f ca="1">IF(COUNTIF(M:M,"*~**")&gt;=1, "("&amp;COUNTIF(M:M,"*~**")&amp;")"&amp;CHAR(10)&amp;COUNT(A:A)-COUNTIF(M:M,"*~**"), COUNT(A:A))</f>
        <v>(1)
23</v>
      </c>
      <c r="D27" s="82"/>
      <c r="E27" s="82" t="s">
        <v>2213</v>
      </c>
      <c r="F27" s="91"/>
      <c r="G27" s="76">
        <f>SUM(G2:G26)</f>
        <v>84680</v>
      </c>
      <c r="H27" s="77"/>
      <c r="I27" s="82"/>
      <c r="J27" s="82"/>
      <c r="K27" s="82"/>
      <c r="L27" s="82"/>
      <c r="M27" s="225"/>
    </row>
    <row r="28" spans="1:20" x14ac:dyDescent="0.2">
      <c r="H28" s="121"/>
    </row>
    <row r="29" spans="1:20" x14ac:dyDescent="0.2">
      <c r="H29" s="121"/>
    </row>
    <row r="30" spans="1:20" x14ac:dyDescent="0.2">
      <c r="H30" s="121"/>
    </row>
    <row r="31" spans="1:20" ht="22.5" x14ac:dyDescent="0.2">
      <c r="C31" s="93" ph="1"/>
      <c r="D31" s="93" ph="1"/>
    </row>
    <row r="32" spans="1:20" ht="22.5" x14ac:dyDescent="0.2">
      <c r="C32" s="93" ph="1"/>
      <c r="D32" s="93" ph="1"/>
    </row>
    <row r="33" spans="3:4" ht="22.5" x14ac:dyDescent="0.2">
      <c r="C33" s="93" ph="1"/>
      <c r="D33" s="93" ph="1"/>
    </row>
    <row r="34" spans="3:4" ht="22.5" x14ac:dyDescent="0.2">
      <c r="C34" s="93" ph="1"/>
      <c r="D34" s="93" ph="1"/>
    </row>
    <row r="35" spans="3:4" ht="22.5" x14ac:dyDescent="0.2">
      <c r="C35" s="93" ph="1"/>
      <c r="D35" s="93" ph="1"/>
    </row>
    <row r="36" spans="3:4" ht="22.5" x14ac:dyDescent="0.2">
      <c r="C36" s="93" ph="1"/>
      <c r="D36" s="93" ph="1"/>
    </row>
    <row r="37" spans="3:4" ht="22.5" x14ac:dyDescent="0.2">
      <c r="C37" s="93" ph="1"/>
      <c r="D37" s="93" ph="1"/>
    </row>
    <row r="38" spans="3:4" ht="22.5" x14ac:dyDescent="0.2">
      <c r="C38" s="93" ph="1"/>
      <c r="D38" s="93" ph="1"/>
    </row>
    <row r="39" spans="3:4" ht="22.5" x14ac:dyDescent="0.2">
      <c r="C39" s="93" ph="1"/>
      <c r="D39" s="93" ph="1"/>
    </row>
    <row r="40" spans="3:4" ht="22.5" x14ac:dyDescent="0.2">
      <c r="C40" s="93" ph="1"/>
      <c r="D40" s="93" ph="1"/>
    </row>
    <row r="41" spans="3:4" ht="22.5" x14ac:dyDescent="0.2">
      <c r="C41" s="93" ph="1"/>
      <c r="D41" s="93" ph="1"/>
    </row>
    <row r="42" spans="3:4" ht="22.5" x14ac:dyDescent="0.2">
      <c r="C42" s="93" ph="1"/>
      <c r="D42" s="93" ph="1"/>
    </row>
    <row r="43" spans="3:4" ht="22.5" x14ac:dyDescent="0.2">
      <c r="C43" s="93" ph="1"/>
      <c r="D43" s="93" ph="1"/>
    </row>
    <row r="44" spans="3:4" ht="22.5" x14ac:dyDescent="0.2">
      <c r="C44" s="93" ph="1"/>
      <c r="D44" s="93" ph="1"/>
    </row>
    <row r="45" spans="3:4" ht="22.5" x14ac:dyDescent="0.2">
      <c r="C45" s="93" ph="1"/>
      <c r="D45" s="93" ph="1"/>
    </row>
    <row r="46" spans="3:4" ht="22.5" x14ac:dyDescent="0.2">
      <c r="C46" s="93" ph="1"/>
      <c r="D46" s="93" ph="1"/>
    </row>
    <row r="47" spans="3:4" ht="22.5" x14ac:dyDescent="0.2">
      <c r="C47" s="93" ph="1"/>
      <c r="D47" s="93" ph="1"/>
    </row>
    <row r="48" spans="3:4" ht="22.5" x14ac:dyDescent="0.2">
      <c r="C48" s="93" ph="1"/>
      <c r="D48" s="93" ph="1"/>
    </row>
    <row r="49" spans="3:4" ht="22.5" x14ac:dyDescent="0.2">
      <c r="C49" s="93" ph="1"/>
      <c r="D49" s="93" ph="1"/>
    </row>
    <row r="50" spans="3:4" ht="22.5" x14ac:dyDescent="0.2">
      <c r="C50" s="93" ph="1"/>
      <c r="D50" s="93" ph="1"/>
    </row>
    <row r="51" spans="3:4" ht="22.5" x14ac:dyDescent="0.2">
      <c r="C51" s="93" ph="1"/>
      <c r="D51" s="93" ph="1"/>
    </row>
    <row r="52" spans="3:4" ht="22.5" x14ac:dyDescent="0.2">
      <c r="C52" s="93" ph="1"/>
      <c r="D52" s="93" ph="1"/>
    </row>
    <row r="53" spans="3:4" ht="22.5" x14ac:dyDescent="0.2">
      <c r="C53" s="93" ph="1"/>
    </row>
    <row r="58" spans="3:4" ht="22.5" x14ac:dyDescent="0.2">
      <c r="C58" s="93" ph="1"/>
      <c r="D58" s="93" ph="1"/>
    </row>
    <row r="59" spans="3:4" ht="22.5" x14ac:dyDescent="0.2">
      <c r="C59" s="93" ph="1"/>
      <c r="D59" s="93" ph="1"/>
    </row>
    <row r="60" spans="3:4" ht="22.5" x14ac:dyDescent="0.2">
      <c r="C60" s="93" ph="1"/>
      <c r="D60" s="93" ph="1"/>
    </row>
    <row r="61" spans="3:4" ht="22.5" x14ac:dyDescent="0.2">
      <c r="C61" s="93" ph="1"/>
      <c r="D61" s="93" ph="1"/>
    </row>
    <row r="62" spans="3:4" ht="22.5" x14ac:dyDescent="0.2">
      <c r="C62" s="93" ph="1"/>
      <c r="D62" s="93" ph="1"/>
    </row>
    <row r="63" spans="3:4" ht="22.5" x14ac:dyDescent="0.2">
      <c r="C63" s="93" ph="1"/>
      <c r="D63" s="93" ph="1"/>
    </row>
  </sheetData>
  <mergeCells count="2">
    <mergeCell ref="A1:M1"/>
    <mergeCell ref="A27:B27"/>
  </mergeCells>
  <phoneticPr fontId="2"/>
  <pageMargins left="0.70866141732283472" right="0.70866141732283472" top="0.94488188976377963" bottom="0.94488188976377963" header="0" footer="0.31496062992125984"/>
  <pageSetup paperSize="9" scale="96" orientation="portrait" r:id="rId1"/>
  <headerFooter>
    <oddFooter>&amp;C&amp;"ＭＳ 明朝,標準"-&amp;P--</oddFooter>
    <firstHeader>&amp;L&amp;"メイリオ,レギュラー"&amp;18Ⅳ 開設公園&amp;16
&amp;A</firstHeader>
    <firstFooter>&amp;C-&amp;P--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32"/>
  <sheetViews>
    <sheetView view="pageBreakPreview" topLeftCell="A11" zoomScale="77" zoomScaleNormal="85" zoomScaleSheetLayoutView="77" workbookViewId="0">
      <selection activeCell="N23" sqref="N23"/>
    </sheetView>
  </sheetViews>
  <sheetFormatPr defaultColWidth="9" defaultRowHeight="13" x14ac:dyDescent="0.2"/>
  <cols>
    <col min="1" max="1" width="4.08203125" style="93" customWidth="1"/>
    <col min="2" max="2" width="2.08203125" style="93" customWidth="1"/>
    <col min="3" max="3" width="2.1640625" style="93" customWidth="1"/>
    <col min="4" max="4" width="15.1640625" style="93" customWidth="1"/>
    <col min="5" max="5" width="5.9140625" style="93" customWidth="1"/>
    <col min="6" max="6" width="8" style="93" customWidth="1"/>
    <col min="7" max="7" width="9" style="93"/>
    <col min="8" max="8" width="29.6640625" style="93" customWidth="1"/>
    <col min="9" max="9" width="5.9140625" style="93" customWidth="1"/>
    <col min="10" max="16384" width="9" style="93"/>
  </cols>
  <sheetData>
    <row r="1" spans="1:9" ht="21" x14ac:dyDescent="0.3">
      <c r="A1" s="342" t="s">
        <v>0</v>
      </c>
      <c r="B1" s="342"/>
      <c r="C1" s="342"/>
      <c r="D1" s="342"/>
      <c r="E1" s="342"/>
      <c r="F1" s="342"/>
      <c r="G1" s="342"/>
      <c r="H1" s="342"/>
      <c r="I1" s="342"/>
    </row>
    <row r="2" spans="1:9" ht="16.5" x14ac:dyDescent="0.25">
      <c r="A2" s="94"/>
      <c r="B2" s="94"/>
      <c r="C2" s="94"/>
      <c r="D2" s="94"/>
      <c r="E2" s="94"/>
      <c r="F2" s="94"/>
      <c r="G2" s="94"/>
      <c r="H2" s="94"/>
      <c r="I2" s="94"/>
    </row>
    <row r="3" spans="1:9" ht="22.5" customHeight="1" x14ac:dyDescent="0.2">
      <c r="A3" s="97" t="s">
        <v>2</v>
      </c>
      <c r="B3" s="95"/>
      <c r="C3" s="343" t="s">
        <v>1</v>
      </c>
      <c r="D3" s="343"/>
      <c r="E3" s="343"/>
      <c r="F3" s="343"/>
      <c r="G3" s="343"/>
      <c r="H3" s="96" t="s">
        <v>283</v>
      </c>
      <c r="I3" s="97">
        <v>2</v>
      </c>
    </row>
    <row r="4" spans="1:9" ht="22.5" customHeight="1" x14ac:dyDescent="0.2">
      <c r="A4" s="97" t="s">
        <v>3</v>
      </c>
      <c r="B4" s="95"/>
      <c r="C4" s="344" t="s">
        <v>4</v>
      </c>
      <c r="D4" s="344"/>
      <c r="E4" s="344"/>
      <c r="F4" s="345" t="s">
        <v>282</v>
      </c>
      <c r="G4" s="345"/>
      <c r="H4" s="345"/>
      <c r="I4" s="97">
        <v>4</v>
      </c>
    </row>
    <row r="5" spans="1:9" ht="22.5" customHeight="1" x14ac:dyDescent="0.2">
      <c r="A5" s="97" t="s">
        <v>5</v>
      </c>
      <c r="B5" s="95"/>
      <c r="C5" s="346" t="s">
        <v>6</v>
      </c>
      <c r="D5" s="346"/>
      <c r="E5" s="345" t="s">
        <v>7</v>
      </c>
      <c r="F5" s="344"/>
      <c r="G5" s="344"/>
      <c r="H5" s="344"/>
      <c r="I5" s="97">
        <v>6</v>
      </c>
    </row>
    <row r="6" spans="1:9" ht="22.5" customHeight="1" x14ac:dyDescent="0.2">
      <c r="A6" s="97" t="s">
        <v>8</v>
      </c>
      <c r="B6" s="95"/>
      <c r="C6" s="346" t="s">
        <v>9</v>
      </c>
      <c r="D6" s="346"/>
      <c r="E6" s="345" t="s">
        <v>7</v>
      </c>
      <c r="F6" s="344"/>
      <c r="G6" s="344"/>
      <c r="H6" s="344"/>
      <c r="I6" s="97">
        <v>7</v>
      </c>
    </row>
    <row r="7" spans="1:9" ht="22.5" customHeight="1" x14ac:dyDescent="0.2">
      <c r="A7" s="97"/>
      <c r="B7" s="347" t="s">
        <v>10</v>
      </c>
      <c r="C7" s="347"/>
      <c r="D7" s="98" t="s">
        <v>11</v>
      </c>
      <c r="E7" s="345" t="s">
        <v>7</v>
      </c>
      <c r="F7" s="344"/>
      <c r="G7" s="344"/>
      <c r="H7" s="344"/>
      <c r="I7" s="97">
        <v>7</v>
      </c>
    </row>
    <row r="8" spans="1:9" ht="22.5" customHeight="1" x14ac:dyDescent="0.2">
      <c r="A8" s="97"/>
      <c r="B8" s="347" t="s">
        <v>12</v>
      </c>
      <c r="C8" s="347"/>
      <c r="D8" s="98" t="s">
        <v>13</v>
      </c>
      <c r="E8" s="345" t="s">
        <v>14</v>
      </c>
      <c r="F8" s="344"/>
      <c r="G8" s="344"/>
      <c r="H8" s="344"/>
      <c r="I8" s="97">
        <v>10</v>
      </c>
    </row>
    <row r="9" spans="1:9" ht="22.5" customHeight="1" x14ac:dyDescent="0.2">
      <c r="A9" s="97"/>
      <c r="B9" s="347" t="s">
        <v>15</v>
      </c>
      <c r="C9" s="347"/>
      <c r="D9" s="98" t="s">
        <v>16</v>
      </c>
      <c r="E9" s="345" t="s">
        <v>7</v>
      </c>
      <c r="F9" s="344"/>
      <c r="G9" s="344"/>
      <c r="H9" s="344"/>
      <c r="I9" s="97">
        <v>12</v>
      </c>
    </row>
    <row r="10" spans="1:9" ht="22.5" customHeight="1" x14ac:dyDescent="0.2">
      <c r="A10" s="97"/>
      <c r="B10" s="347" t="s">
        <v>17</v>
      </c>
      <c r="C10" s="347"/>
      <c r="D10" s="98" t="s">
        <v>18</v>
      </c>
      <c r="E10" s="345" t="s">
        <v>7</v>
      </c>
      <c r="F10" s="344"/>
      <c r="G10" s="344"/>
      <c r="H10" s="344"/>
      <c r="I10" s="97">
        <v>14</v>
      </c>
    </row>
    <row r="11" spans="1:9" ht="22.5" customHeight="1" x14ac:dyDescent="0.2">
      <c r="A11" s="97"/>
      <c r="B11" s="347" t="s">
        <v>19</v>
      </c>
      <c r="C11" s="347"/>
      <c r="D11" s="98" t="s">
        <v>20</v>
      </c>
      <c r="E11" s="345" t="s">
        <v>26</v>
      </c>
      <c r="F11" s="344"/>
      <c r="G11" s="344"/>
      <c r="H11" s="344"/>
      <c r="I11" s="97">
        <v>17</v>
      </c>
    </row>
    <row r="12" spans="1:9" ht="22.5" customHeight="1" x14ac:dyDescent="0.2">
      <c r="A12" s="97"/>
      <c r="B12" s="347" t="s">
        <v>21</v>
      </c>
      <c r="C12" s="347"/>
      <c r="D12" s="98" t="s">
        <v>22</v>
      </c>
      <c r="E12" s="345" t="s">
        <v>23</v>
      </c>
      <c r="F12" s="344"/>
      <c r="G12" s="344"/>
      <c r="H12" s="344"/>
      <c r="I12" s="97">
        <v>19</v>
      </c>
    </row>
    <row r="13" spans="1:9" ht="22.5" customHeight="1" x14ac:dyDescent="0.2">
      <c r="A13" s="97"/>
      <c r="B13" s="347" t="s">
        <v>24</v>
      </c>
      <c r="C13" s="347"/>
      <c r="D13" s="98" t="s">
        <v>25</v>
      </c>
      <c r="E13" s="345" t="s">
        <v>26</v>
      </c>
      <c r="F13" s="344"/>
      <c r="G13" s="344"/>
      <c r="H13" s="344"/>
      <c r="I13" s="97">
        <v>21</v>
      </c>
    </row>
    <row r="14" spans="1:9" ht="22.5" customHeight="1" x14ac:dyDescent="0.2">
      <c r="A14" s="97"/>
      <c r="B14" s="347" t="s">
        <v>27</v>
      </c>
      <c r="C14" s="347"/>
      <c r="D14" s="98" t="s">
        <v>28</v>
      </c>
      <c r="E14" s="345" t="s">
        <v>26</v>
      </c>
      <c r="F14" s="344"/>
      <c r="G14" s="344"/>
      <c r="H14" s="344"/>
      <c r="I14" s="97">
        <v>23</v>
      </c>
    </row>
    <row r="15" spans="1:9" ht="22.5" customHeight="1" x14ac:dyDescent="0.2">
      <c r="A15" s="97"/>
      <c r="B15" s="347" t="s">
        <v>29</v>
      </c>
      <c r="C15" s="347"/>
      <c r="D15" s="98" t="s">
        <v>30</v>
      </c>
      <c r="E15" s="345" t="s">
        <v>14</v>
      </c>
      <c r="F15" s="344"/>
      <c r="G15" s="344"/>
      <c r="H15" s="344"/>
      <c r="I15" s="97">
        <v>25</v>
      </c>
    </row>
    <row r="16" spans="1:9" ht="22.5" customHeight="1" x14ac:dyDescent="0.2">
      <c r="A16" s="97"/>
      <c r="B16" s="347" t="s">
        <v>31</v>
      </c>
      <c r="C16" s="347"/>
      <c r="D16" s="98" t="s">
        <v>32</v>
      </c>
      <c r="E16" s="345" t="s">
        <v>7</v>
      </c>
      <c r="F16" s="344"/>
      <c r="G16" s="344"/>
      <c r="H16" s="344"/>
      <c r="I16" s="97">
        <v>27</v>
      </c>
    </row>
    <row r="17" spans="1:9" ht="22.5" customHeight="1" x14ac:dyDescent="0.2">
      <c r="A17" s="97"/>
      <c r="B17" s="347" t="s">
        <v>33</v>
      </c>
      <c r="C17" s="347"/>
      <c r="D17" s="98" t="s">
        <v>34</v>
      </c>
      <c r="E17" s="345" t="s">
        <v>14</v>
      </c>
      <c r="F17" s="344"/>
      <c r="G17" s="344"/>
      <c r="H17" s="344"/>
      <c r="I17" s="97">
        <v>29</v>
      </c>
    </row>
    <row r="18" spans="1:9" ht="22.5" customHeight="1" x14ac:dyDescent="0.2">
      <c r="A18" s="97"/>
      <c r="B18" s="347" t="s">
        <v>35</v>
      </c>
      <c r="C18" s="347"/>
      <c r="D18" s="98" t="s">
        <v>36</v>
      </c>
      <c r="E18" s="345" t="s">
        <v>26</v>
      </c>
      <c r="F18" s="344"/>
      <c r="G18" s="344"/>
      <c r="H18" s="344"/>
      <c r="I18" s="97">
        <v>32</v>
      </c>
    </row>
    <row r="19" spans="1:9" ht="22.5" customHeight="1" x14ac:dyDescent="0.2">
      <c r="A19" s="97"/>
      <c r="B19" s="347" t="s">
        <v>37</v>
      </c>
      <c r="C19" s="347"/>
      <c r="D19" s="98" t="s">
        <v>38</v>
      </c>
      <c r="E19" s="345" t="s">
        <v>7</v>
      </c>
      <c r="F19" s="344"/>
      <c r="G19" s="344"/>
      <c r="H19" s="344"/>
      <c r="I19" s="97">
        <v>35</v>
      </c>
    </row>
    <row r="20" spans="1:9" ht="22.5" customHeight="1" x14ac:dyDescent="0.2">
      <c r="A20" s="97"/>
      <c r="B20" s="347" t="s">
        <v>39</v>
      </c>
      <c r="C20" s="347"/>
      <c r="D20" s="98" t="s">
        <v>40</v>
      </c>
      <c r="E20" s="345" t="s">
        <v>14</v>
      </c>
      <c r="F20" s="344"/>
      <c r="G20" s="344"/>
      <c r="H20" s="344"/>
      <c r="I20" s="97">
        <v>39</v>
      </c>
    </row>
    <row r="21" spans="1:9" ht="22.5" customHeight="1" x14ac:dyDescent="0.2">
      <c r="A21" s="97"/>
      <c r="B21" s="347" t="s">
        <v>41</v>
      </c>
      <c r="C21" s="347"/>
      <c r="D21" s="98" t="s">
        <v>42</v>
      </c>
      <c r="E21" s="345" t="s">
        <v>7</v>
      </c>
      <c r="F21" s="344"/>
      <c r="G21" s="344"/>
      <c r="H21" s="344"/>
      <c r="I21" s="97">
        <v>41</v>
      </c>
    </row>
    <row r="22" spans="1:9" ht="22.5" customHeight="1" x14ac:dyDescent="0.2">
      <c r="A22" s="97"/>
      <c r="B22" s="347" t="s">
        <v>43</v>
      </c>
      <c r="C22" s="347"/>
      <c r="D22" s="98" t="s">
        <v>44</v>
      </c>
      <c r="E22" s="345" t="s">
        <v>26</v>
      </c>
      <c r="F22" s="344"/>
      <c r="G22" s="344"/>
      <c r="H22" s="344"/>
      <c r="I22" s="97">
        <v>45</v>
      </c>
    </row>
    <row r="23" spans="1:9" ht="22.5" customHeight="1" x14ac:dyDescent="0.2">
      <c r="A23" s="97"/>
      <c r="B23" s="347" t="s">
        <v>45</v>
      </c>
      <c r="C23" s="347"/>
      <c r="D23" s="98" t="s">
        <v>46</v>
      </c>
      <c r="E23" s="345" t="s">
        <v>23</v>
      </c>
      <c r="F23" s="344"/>
      <c r="G23" s="344"/>
      <c r="H23" s="344"/>
      <c r="I23" s="97">
        <v>47</v>
      </c>
    </row>
    <row r="24" spans="1:9" ht="22.5" customHeight="1" x14ac:dyDescent="0.2">
      <c r="A24" s="97"/>
      <c r="B24" s="347" t="s">
        <v>47</v>
      </c>
      <c r="C24" s="347"/>
      <c r="D24" s="98" t="s">
        <v>48</v>
      </c>
      <c r="E24" s="345" t="s">
        <v>7</v>
      </c>
      <c r="F24" s="344"/>
      <c r="G24" s="344"/>
      <c r="H24" s="344"/>
      <c r="I24" s="97">
        <v>50</v>
      </c>
    </row>
    <row r="25" spans="1:9" ht="22.5" customHeight="1" x14ac:dyDescent="0.2">
      <c r="A25" s="97"/>
      <c r="B25" s="347" t="s">
        <v>49</v>
      </c>
      <c r="C25" s="347"/>
      <c r="D25" s="98" t="s">
        <v>50</v>
      </c>
      <c r="E25" s="345" t="s">
        <v>26</v>
      </c>
      <c r="F25" s="344"/>
      <c r="G25" s="344"/>
      <c r="H25" s="344"/>
      <c r="I25" s="97">
        <v>52</v>
      </c>
    </row>
    <row r="26" spans="1:9" ht="22.5" customHeight="1" x14ac:dyDescent="0.2">
      <c r="A26" s="97"/>
      <c r="B26" s="347" t="s">
        <v>51</v>
      </c>
      <c r="C26" s="347"/>
      <c r="D26" s="98" t="s">
        <v>52</v>
      </c>
      <c r="E26" s="345" t="s">
        <v>23</v>
      </c>
      <c r="F26" s="344"/>
      <c r="G26" s="344"/>
      <c r="H26" s="344"/>
      <c r="I26" s="97">
        <v>54</v>
      </c>
    </row>
    <row r="27" spans="1:9" ht="22.5" customHeight="1" x14ac:dyDescent="0.2">
      <c r="A27" s="97"/>
      <c r="B27" s="347" t="s">
        <v>53</v>
      </c>
      <c r="C27" s="347"/>
      <c r="D27" s="98" t="s">
        <v>54</v>
      </c>
      <c r="E27" s="345" t="s">
        <v>26</v>
      </c>
      <c r="F27" s="344"/>
      <c r="G27" s="344"/>
      <c r="H27" s="344"/>
      <c r="I27" s="97">
        <v>57</v>
      </c>
    </row>
    <row r="28" spans="1:9" ht="22.5" customHeight="1" x14ac:dyDescent="0.2">
      <c r="A28" s="97"/>
      <c r="B28" s="347" t="s">
        <v>55</v>
      </c>
      <c r="C28" s="347"/>
      <c r="D28" s="98" t="s">
        <v>56</v>
      </c>
      <c r="E28" s="345" t="s">
        <v>7</v>
      </c>
      <c r="F28" s="344"/>
      <c r="G28" s="344"/>
      <c r="H28" s="344"/>
      <c r="I28" s="97">
        <v>60</v>
      </c>
    </row>
    <row r="29" spans="1:9" ht="22.5" customHeight="1" x14ac:dyDescent="0.2">
      <c r="A29" s="97"/>
      <c r="B29" s="347" t="s">
        <v>57</v>
      </c>
      <c r="C29" s="347"/>
      <c r="D29" s="98" t="s">
        <v>58</v>
      </c>
      <c r="E29" s="345" t="s">
        <v>65</v>
      </c>
      <c r="F29" s="344"/>
      <c r="G29" s="344"/>
      <c r="H29" s="344"/>
      <c r="I29" s="97">
        <v>63</v>
      </c>
    </row>
    <row r="30" spans="1:9" ht="22.5" customHeight="1" x14ac:dyDescent="0.2">
      <c r="A30" s="97"/>
      <c r="B30" s="347" t="s">
        <v>59</v>
      </c>
      <c r="C30" s="347"/>
      <c r="D30" s="98" t="s">
        <v>60</v>
      </c>
      <c r="E30" s="345" t="s">
        <v>26</v>
      </c>
      <c r="F30" s="344"/>
      <c r="G30" s="344"/>
      <c r="H30" s="344"/>
      <c r="I30" s="97">
        <v>67</v>
      </c>
    </row>
    <row r="31" spans="1:9" ht="22.5" customHeight="1" x14ac:dyDescent="0.2">
      <c r="A31" s="97" t="s">
        <v>61</v>
      </c>
      <c r="B31" s="95"/>
      <c r="C31" s="343" t="s">
        <v>62</v>
      </c>
      <c r="D31" s="343"/>
      <c r="E31" s="343"/>
      <c r="F31" s="343"/>
      <c r="G31" s="348" t="s">
        <v>63</v>
      </c>
      <c r="H31" s="348"/>
      <c r="I31" s="97">
        <v>71</v>
      </c>
    </row>
    <row r="32" spans="1:9" ht="22.5" customHeight="1" x14ac:dyDescent="0.2">
      <c r="A32" s="349" t="s">
        <v>3047</v>
      </c>
      <c r="B32" s="349"/>
      <c r="C32" s="349"/>
      <c r="D32" s="349"/>
      <c r="E32" s="348" t="s">
        <v>64</v>
      </c>
      <c r="F32" s="348"/>
      <c r="G32" s="348"/>
      <c r="H32" s="348"/>
      <c r="I32" s="97">
        <v>73</v>
      </c>
    </row>
  </sheetData>
  <mergeCells count="60">
    <mergeCell ref="B27:C27"/>
    <mergeCell ref="E27:H27"/>
    <mergeCell ref="C31:F31"/>
    <mergeCell ref="G31:H31"/>
    <mergeCell ref="A32:D32"/>
    <mergeCell ref="E32:H32"/>
    <mergeCell ref="B28:C28"/>
    <mergeCell ref="E28:H28"/>
    <mergeCell ref="B29:C29"/>
    <mergeCell ref="E29:H29"/>
    <mergeCell ref="B30:C30"/>
    <mergeCell ref="E30:H30"/>
    <mergeCell ref="B24:C24"/>
    <mergeCell ref="E24:H24"/>
    <mergeCell ref="B25:C25"/>
    <mergeCell ref="E25:H25"/>
    <mergeCell ref="B26:C26"/>
    <mergeCell ref="E26:H26"/>
    <mergeCell ref="B21:C21"/>
    <mergeCell ref="E21:H21"/>
    <mergeCell ref="B22:C22"/>
    <mergeCell ref="E22:H22"/>
    <mergeCell ref="B23:C23"/>
    <mergeCell ref="E23:H23"/>
    <mergeCell ref="B18:C18"/>
    <mergeCell ref="E18:H18"/>
    <mergeCell ref="B19:C19"/>
    <mergeCell ref="E19:H19"/>
    <mergeCell ref="B20:C20"/>
    <mergeCell ref="E20:H20"/>
    <mergeCell ref="B15:C15"/>
    <mergeCell ref="E15:H15"/>
    <mergeCell ref="B16:C16"/>
    <mergeCell ref="E16:H16"/>
    <mergeCell ref="B17:C17"/>
    <mergeCell ref="E17:H17"/>
    <mergeCell ref="B12:C12"/>
    <mergeCell ref="E12:H12"/>
    <mergeCell ref="B13:C13"/>
    <mergeCell ref="E13:H13"/>
    <mergeCell ref="B14:C14"/>
    <mergeCell ref="E14:H14"/>
    <mergeCell ref="B9:C9"/>
    <mergeCell ref="E9:H9"/>
    <mergeCell ref="B10:C10"/>
    <mergeCell ref="E10:H10"/>
    <mergeCell ref="B11:C11"/>
    <mergeCell ref="E11:H11"/>
    <mergeCell ref="C6:D6"/>
    <mergeCell ref="E6:H6"/>
    <mergeCell ref="B7:C7"/>
    <mergeCell ref="E7:H7"/>
    <mergeCell ref="B8:C8"/>
    <mergeCell ref="E8:H8"/>
    <mergeCell ref="A1:I1"/>
    <mergeCell ref="C3:G3"/>
    <mergeCell ref="C4:E4"/>
    <mergeCell ref="F4:H4"/>
    <mergeCell ref="C5:D5"/>
    <mergeCell ref="E5:H5"/>
  </mergeCells>
  <phoneticPr fontId="2"/>
  <pageMargins left="0.70866141732283472" right="0.70866141732283472" top="0.94488188976377963" bottom="0.74803149606299213" header="0.31496062992125984" footer="0.31496062992125984"/>
  <pageSetup paperSize="9" scale="96" orientation="portrait" useFirstPageNumber="1" r:id="rId1"/>
  <headerFooter>
    <oddFooter>&amp;C&amp;"ＭＳ 明朝,標準"-&amp;P--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72"/>
  <sheetViews>
    <sheetView view="pageBreakPreview" zoomScale="130" zoomScaleNormal="115" zoomScaleSheetLayoutView="130" workbookViewId="0">
      <selection activeCell="G63" sqref="G63"/>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08203125"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30" customHeight="1" x14ac:dyDescent="0.2">
      <c r="A1" s="430" t="str">
        <f ca="1">RIGHT(CELL("filename",A1),LEN(CELL("filename",A1))-FIND("]",CELL("filename",A1)))</f>
        <v>15.生野区</v>
      </c>
      <c r="B1" s="430"/>
      <c r="C1" s="430"/>
      <c r="D1" s="430"/>
      <c r="E1" s="430"/>
      <c r="F1" s="430"/>
      <c r="G1" s="430"/>
      <c r="H1" s="430"/>
      <c r="I1" s="430"/>
      <c r="J1" s="430"/>
      <c r="K1" s="430"/>
      <c r="L1" s="430"/>
      <c r="M1" s="430"/>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O2" s="2" t="s">
        <v>146</v>
      </c>
      <c r="P2" s="3" t="s">
        <v>146</v>
      </c>
      <c r="Q2" s="4" t="s">
        <v>284</v>
      </c>
      <c r="R2" s="2" t="s">
        <v>3054</v>
      </c>
      <c r="S2" s="3" t="s">
        <v>3500</v>
      </c>
      <c r="T2" s="3" t="s">
        <v>3505</v>
      </c>
    </row>
    <row r="3" spans="1:20" ht="33" customHeight="1" x14ac:dyDescent="0.2">
      <c r="A3" s="40">
        <v>1</v>
      </c>
      <c r="B3" s="41" t="s">
        <v>306</v>
      </c>
      <c r="C3" s="31" t="s" ph="1">
        <v>1626</v>
      </c>
      <c r="D3" s="42" ph="1"/>
      <c r="E3" s="43" t="s">
        <v>1545</v>
      </c>
      <c r="F3" s="44"/>
      <c r="G3" s="45">
        <v>8558</v>
      </c>
      <c r="H3" s="46"/>
      <c r="I3" s="43" t="s">
        <v>3279</v>
      </c>
      <c r="J3" s="47"/>
      <c r="K3" s="40" t="s">
        <v>1546</v>
      </c>
      <c r="L3" s="51">
        <v>0.86</v>
      </c>
      <c r="M3" s="112"/>
      <c r="O3" s="5" t="s">
        <v>3055</v>
      </c>
      <c r="P3" s="6" t="s">
        <v>285</v>
      </c>
      <c r="Q3" s="7">
        <f>COUNTIF(B:B,"街")</f>
        <v>56</v>
      </c>
      <c r="R3" s="7">
        <f>SUMIF(B:B,"街",G:G)</f>
        <v>93893</v>
      </c>
      <c r="S3" s="7">
        <f>COUNTIFS(B:B,"街",M:M,"*~**")</f>
        <v>0</v>
      </c>
      <c r="T3" s="7">
        <f>Q3-S3</f>
        <v>56</v>
      </c>
    </row>
    <row r="4" spans="1:20" ht="33" customHeight="1" x14ac:dyDescent="0.2">
      <c r="A4" s="40">
        <v>2</v>
      </c>
      <c r="B4" s="41" t="s">
        <v>306</v>
      </c>
      <c r="C4" s="31" t="s" ph="1">
        <v>1628</v>
      </c>
      <c r="D4" s="49" ph="1"/>
      <c r="E4" s="43" t="s">
        <v>1547</v>
      </c>
      <c r="F4" s="44"/>
      <c r="G4" s="45">
        <v>3712</v>
      </c>
      <c r="H4" s="46"/>
      <c r="I4" s="43" t="s">
        <v>3242</v>
      </c>
      <c r="J4" s="44"/>
      <c r="K4" s="40" t="s">
        <v>1548</v>
      </c>
      <c r="L4" s="51">
        <v>0.37</v>
      </c>
      <c r="M4" s="113"/>
      <c r="O4" s="5" t="s">
        <v>3055</v>
      </c>
      <c r="P4" s="6" t="s">
        <v>286</v>
      </c>
      <c r="Q4" s="7">
        <f>COUNTIF(B:B,"近")</f>
        <v>2</v>
      </c>
      <c r="R4" s="7">
        <f>SUMIF(B:B,"近",G:G)</f>
        <v>28748</v>
      </c>
      <c r="S4" s="7">
        <f>COUNTIFS(B:B,"近",M:M,"*~**")</f>
        <v>0</v>
      </c>
      <c r="T4" s="7">
        <f t="shared" ref="T4:T5" si="0">Q4-S4</f>
        <v>2</v>
      </c>
    </row>
    <row r="5" spans="1:20" ht="33" customHeight="1" x14ac:dyDescent="0.2">
      <c r="A5" s="40">
        <v>3</v>
      </c>
      <c r="B5" s="41" t="s">
        <v>306</v>
      </c>
      <c r="C5" s="31" t="s" ph="1">
        <v>1629</v>
      </c>
      <c r="D5" s="49" ph="1"/>
      <c r="E5" s="43" t="s">
        <v>1549</v>
      </c>
      <c r="F5" s="44"/>
      <c r="G5" s="45">
        <v>654</v>
      </c>
      <c r="H5" s="46"/>
      <c r="I5" s="43" t="s">
        <v>3242</v>
      </c>
      <c r="J5" s="44"/>
      <c r="K5" s="33"/>
      <c r="L5" s="51"/>
      <c r="M5" s="113"/>
      <c r="O5" s="5" t="s">
        <v>3055</v>
      </c>
      <c r="P5" s="6" t="s">
        <v>287</v>
      </c>
      <c r="Q5" s="7">
        <f>COUNTIF(B:B,"地")</f>
        <v>2</v>
      </c>
      <c r="R5" s="7">
        <f>SUMIF(B:B,"地",G:G)</f>
        <v>87469</v>
      </c>
      <c r="S5" s="7">
        <f>COUNTIFS(B:B,"地",M:M,"*~**")</f>
        <v>0</v>
      </c>
      <c r="T5" s="7">
        <f t="shared" si="0"/>
        <v>2</v>
      </c>
    </row>
    <row r="6" spans="1:20" ht="33" customHeight="1" x14ac:dyDescent="0.2">
      <c r="A6" s="40">
        <v>4</v>
      </c>
      <c r="B6" s="41" t="s">
        <v>306</v>
      </c>
      <c r="C6" s="31" t="s" ph="1">
        <v>1630</v>
      </c>
      <c r="D6" s="49" ph="1"/>
      <c r="E6" s="43" t="s">
        <v>1550</v>
      </c>
      <c r="F6" s="44"/>
      <c r="G6" s="45">
        <v>5067</v>
      </c>
      <c r="H6" s="46"/>
      <c r="I6" s="43" t="s">
        <v>3243</v>
      </c>
      <c r="J6" s="50"/>
      <c r="K6" s="40" t="s">
        <v>1551</v>
      </c>
      <c r="L6" s="51">
        <v>0.51</v>
      </c>
      <c r="M6" s="113"/>
      <c r="O6" s="1" t="s">
        <v>290</v>
      </c>
      <c r="P6" s="8" t="s">
        <v>3056</v>
      </c>
      <c r="Q6" s="9">
        <f>SUM(Q3:Q5)</f>
        <v>60</v>
      </c>
      <c r="R6" s="9">
        <f>SUM(R3:R5)</f>
        <v>210110</v>
      </c>
      <c r="S6" s="9">
        <f>SUM(S3:S5)</f>
        <v>0</v>
      </c>
      <c r="T6" s="9">
        <f>SUM(T3:T5)</f>
        <v>60</v>
      </c>
    </row>
    <row r="7" spans="1:20" ht="33" customHeight="1" x14ac:dyDescent="0.2">
      <c r="A7" s="40">
        <v>5</v>
      </c>
      <c r="B7" s="41" t="s">
        <v>306</v>
      </c>
      <c r="C7" s="31" t="s" ph="1">
        <v>1631</v>
      </c>
      <c r="D7" s="49" ph="1"/>
      <c r="E7" s="43" t="s">
        <v>1552</v>
      </c>
      <c r="F7" s="44"/>
      <c r="G7" s="45">
        <v>5252</v>
      </c>
      <c r="H7" s="46"/>
      <c r="I7" s="43" t="s">
        <v>3280</v>
      </c>
      <c r="J7" s="50"/>
      <c r="K7" s="40" t="s">
        <v>1553</v>
      </c>
      <c r="L7" s="51">
        <v>0.5</v>
      </c>
      <c r="M7" s="112"/>
      <c r="O7" s="13" t="s">
        <v>3057</v>
      </c>
      <c r="P7" s="14" t="s">
        <v>288</v>
      </c>
      <c r="Q7" s="15">
        <f>COUNTIF(B:B,"総")</f>
        <v>0</v>
      </c>
      <c r="R7" s="15">
        <f>SUMIF(B:B,"総",G:G)</f>
        <v>0</v>
      </c>
      <c r="S7" s="15">
        <f>COUNTIFS(B:B,"総",M:M,"*~**")</f>
        <v>0</v>
      </c>
      <c r="T7" s="15">
        <f>Q7-S7</f>
        <v>0</v>
      </c>
    </row>
    <row r="8" spans="1:20" ht="33" customHeight="1" x14ac:dyDescent="0.2">
      <c r="A8" s="40">
        <v>6</v>
      </c>
      <c r="B8" s="41" t="s">
        <v>305</v>
      </c>
      <c r="C8" s="31" t="s" ph="1">
        <v>1632</v>
      </c>
      <c r="D8" s="49" ph="1"/>
      <c r="E8" s="43" t="s">
        <v>1554</v>
      </c>
      <c r="F8" s="44"/>
      <c r="G8" s="45">
        <v>16608</v>
      </c>
      <c r="H8" s="46"/>
      <c r="I8" s="43" t="s">
        <v>3281</v>
      </c>
      <c r="J8" s="50"/>
      <c r="K8" s="33" t="s">
        <v>1555</v>
      </c>
      <c r="L8" s="48">
        <v>1.7</v>
      </c>
      <c r="M8" s="113"/>
      <c r="O8" s="13" t="s">
        <v>3057</v>
      </c>
      <c r="P8" s="14" t="s">
        <v>289</v>
      </c>
      <c r="Q8" s="15">
        <f>COUNTIF(B:B,"運")</f>
        <v>0</v>
      </c>
      <c r="R8" s="15">
        <f>SUMIF(B:B,"運",G:G)</f>
        <v>0</v>
      </c>
      <c r="S8" s="15">
        <f>COUNTIFS(B:B,"運",M:M,"*~**")</f>
        <v>0</v>
      </c>
      <c r="T8" s="15">
        <f>Q8-S8</f>
        <v>0</v>
      </c>
    </row>
    <row r="9" spans="1:20" ht="33" customHeight="1" x14ac:dyDescent="0.2">
      <c r="A9" s="40">
        <v>7</v>
      </c>
      <c r="B9" s="41" t="s">
        <v>305</v>
      </c>
      <c r="C9" s="31" t="s" ph="1">
        <v>1633</v>
      </c>
      <c r="D9" s="49" ph="1"/>
      <c r="E9" s="43" t="s">
        <v>1556</v>
      </c>
      <c r="F9" s="44"/>
      <c r="G9" s="45">
        <v>12140</v>
      </c>
      <c r="H9" s="46"/>
      <c r="I9" s="43" t="s">
        <v>3282</v>
      </c>
      <c r="J9" s="50"/>
      <c r="K9" s="40" t="s">
        <v>1557</v>
      </c>
      <c r="L9" s="48">
        <v>1.3</v>
      </c>
      <c r="M9" s="113"/>
      <c r="O9" s="22" t="s">
        <v>290</v>
      </c>
      <c r="P9" s="23" t="s">
        <v>3058</v>
      </c>
      <c r="Q9" s="24">
        <f>SUM(Q7:Q8)</f>
        <v>0</v>
      </c>
      <c r="R9" s="24">
        <f>SUM(R7:R8)</f>
        <v>0</v>
      </c>
      <c r="S9" s="24">
        <f>SUM(S7:S8)</f>
        <v>0</v>
      </c>
      <c r="T9" s="24">
        <f>SUM(T7:T8)</f>
        <v>0</v>
      </c>
    </row>
    <row r="10" spans="1:20" ht="33" customHeight="1" x14ac:dyDescent="0.2">
      <c r="A10" s="40">
        <v>8</v>
      </c>
      <c r="B10" s="41" t="s">
        <v>306</v>
      </c>
      <c r="C10" s="31" t="s" ph="1">
        <v>1634</v>
      </c>
      <c r="D10" s="49" ph="1"/>
      <c r="E10" s="43" t="s">
        <v>1558</v>
      </c>
      <c r="F10" s="44"/>
      <c r="G10" s="45">
        <v>512</v>
      </c>
      <c r="H10" s="46"/>
      <c r="I10" s="52" t="s">
        <v>3246</v>
      </c>
      <c r="J10" s="50"/>
      <c r="K10" s="40"/>
      <c r="L10" s="51"/>
      <c r="M10" s="113"/>
      <c r="O10" s="19" t="s">
        <v>290</v>
      </c>
      <c r="P10" s="20" t="s">
        <v>3059</v>
      </c>
      <c r="Q10" s="21">
        <f>Q6+Q9</f>
        <v>60</v>
      </c>
      <c r="R10" s="21">
        <f>R6+R9</f>
        <v>210110</v>
      </c>
      <c r="S10" s="21">
        <f>S6+S9</f>
        <v>0</v>
      </c>
      <c r="T10" s="21">
        <f>T6+T9</f>
        <v>60</v>
      </c>
    </row>
    <row r="11" spans="1:20" ht="33" customHeight="1" x14ac:dyDescent="0.25">
      <c r="A11" s="40">
        <v>9</v>
      </c>
      <c r="B11" s="41" t="s">
        <v>388</v>
      </c>
      <c r="C11" s="290" t="s" ph="1">
        <v>1635</v>
      </c>
      <c r="D11" s="49" ph="1"/>
      <c r="E11" s="291" t="s">
        <v>1559</v>
      </c>
      <c r="F11" s="47"/>
      <c r="G11" s="45">
        <v>39825</v>
      </c>
      <c r="H11" s="46"/>
      <c r="I11" s="52" t="s">
        <v>3172</v>
      </c>
      <c r="J11" s="50"/>
      <c r="K11" s="33" t="s">
        <v>1560</v>
      </c>
      <c r="L11" s="48">
        <v>4.0999999999999996</v>
      </c>
      <c r="M11" s="112" t="s">
        <v>3603</v>
      </c>
      <c r="O11" s="10" t="s">
        <v>291</v>
      </c>
      <c r="P11" s="11" t="s">
        <v>292</v>
      </c>
      <c r="Q11" s="12">
        <f>COUNTIF(B:B,"風")</f>
        <v>0</v>
      </c>
      <c r="R11" s="12">
        <f>SUMIF(B:B,"風",G:G)</f>
        <v>0</v>
      </c>
      <c r="S11" s="12">
        <f>COUNTIFS(B:B,"風",M:M,"*~**")</f>
        <v>0</v>
      </c>
      <c r="T11" s="12">
        <f>Q11-S11</f>
        <v>0</v>
      </c>
    </row>
    <row r="12" spans="1:20" ht="33" customHeight="1" x14ac:dyDescent="0.2">
      <c r="A12" s="40">
        <v>10</v>
      </c>
      <c r="B12" s="41" t="s">
        <v>306</v>
      </c>
      <c r="C12" s="31" t="s" ph="1">
        <v>1636</v>
      </c>
      <c r="D12" s="49" ph="1"/>
      <c r="E12" s="43" t="s">
        <v>1561</v>
      </c>
      <c r="F12" s="44"/>
      <c r="G12" s="45">
        <v>1069</v>
      </c>
      <c r="H12" s="46"/>
      <c r="I12" s="52" t="s">
        <v>3249</v>
      </c>
      <c r="J12" s="50"/>
      <c r="K12" s="40" t="s">
        <v>1562</v>
      </c>
      <c r="L12" s="51">
        <v>0.11</v>
      </c>
      <c r="M12" s="113"/>
      <c r="O12" s="10" t="s">
        <v>291</v>
      </c>
      <c r="P12" s="11" t="s">
        <v>293</v>
      </c>
      <c r="Q12" s="12">
        <f>COUNTIF(B:B,"動")</f>
        <v>0</v>
      </c>
      <c r="R12" s="12">
        <f>SUMIF(B:B,"動",G:G)</f>
        <v>0</v>
      </c>
      <c r="S12" s="12">
        <f>COUNTIFS(B:B,"動",M:M,"*~**")</f>
        <v>0</v>
      </c>
      <c r="T12" s="12">
        <f t="shared" ref="T12" si="1">Q12-S12</f>
        <v>0</v>
      </c>
    </row>
    <row r="13" spans="1:20" ht="33" customHeight="1" x14ac:dyDescent="0.2">
      <c r="A13" s="40">
        <v>11</v>
      </c>
      <c r="B13" s="41" t="s">
        <v>306</v>
      </c>
      <c r="C13" s="31" t="s" ph="1">
        <v>1637</v>
      </c>
      <c r="D13" s="49" ph="1"/>
      <c r="E13" s="43" t="s">
        <v>1563</v>
      </c>
      <c r="F13" s="44"/>
      <c r="G13" s="45">
        <v>1000</v>
      </c>
      <c r="H13" s="46"/>
      <c r="I13" s="52" t="s">
        <v>3204</v>
      </c>
      <c r="J13" s="50"/>
      <c r="K13" s="40" t="s">
        <v>1564</v>
      </c>
      <c r="L13" s="51">
        <v>0.1</v>
      </c>
      <c r="M13" s="112"/>
      <c r="O13" s="10" t="s">
        <v>291</v>
      </c>
      <c r="P13" s="11" t="s">
        <v>294</v>
      </c>
      <c r="Q13" s="12">
        <f>COUNTIF(B:B,"歴")</f>
        <v>0</v>
      </c>
      <c r="R13" s="12">
        <f>SUMIF(B:B,"歴",G:G)</f>
        <v>0</v>
      </c>
      <c r="S13" s="12">
        <f>COUNTIFS(B:B,"歴",M:M,"*~**")</f>
        <v>0</v>
      </c>
      <c r="T13" s="12">
        <f>Q13-S13</f>
        <v>0</v>
      </c>
    </row>
    <row r="14" spans="1:20" ht="33" customHeight="1" x14ac:dyDescent="0.2">
      <c r="A14" s="40">
        <v>12</v>
      </c>
      <c r="B14" s="41" t="s">
        <v>306</v>
      </c>
      <c r="C14" s="31" t="s" ph="1">
        <v>1638</v>
      </c>
      <c r="D14" s="49" ph="1"/>
      <c r="E14" s="43" t="s">
        <v>1565</v>
      </c>
      <c r="F14" s="44"/>
      <c r="G14" s="45">
        <v>1655</v>
      </c>
      <c r="H14" s="46"/>
      <c r="I14" s="52" t="s">
        <v>3204</v>
      </c>
      <c r="J14" s="50"/>
      <c r="K14" s="33" t="s">
        <v>1566</v>
      </c>
      <c r="L14" s="51">
        <v>0.08</v>
      </c>
      <c r="M14" s="113"/>
      <c r="O14" s="16" t="s">
        <v>290</v>
      </c>
      <c r="P14" s="17" t="s">
        <v>3060</v>
      </c>
      <c r="Q14" s="18">
        <f>SUM(Q11:Q13)</f>
        <v>0</v>
      </c>
      <c r="R14" s="18">
        <f>SUM(R11:R13)</f>
        <v>0</v>
      </c>
      <c r="S14" s="18">
        <f>SUM(S11:S13)</f>
        <v>0</v>
      </c>
      <c r="T14" s="18">
        <f>SUM(T11:T13)</f>
        <v>0</v>
      </c>
    </row>
    <row r="15" spans="1:20" ht="33" customHeight="1" x14ac:dyDescent="0.25">
      <c r="A15" s="40">
        <v>13</v>
      </c>
      <c r="B15" s="41" t="s">
        <v>306</v>
      </c>
      <c r="C15" s="290" t="s" ph="1">
        <v>1639</v>
      </c>
      <c r="D15" s="49" ph="1"/>
      <c r="E15" s="291" t="s">
        <v>1567</v>
      </c>
      <c r="F15" s="44"/>
      <c r="G15" s="45">
        <v>1540</v>
      </c>
      <c r="H15" s="46"/>
      <c r="I15" s="52" t="s">
        <v>3127</v>
      </c>
      <c r="J15" s="50"/>
      <c r="K15" s="33" t="s">
        <v>1568</v>
      </c>
      <c r="L15" s="51">
        <v>0.15</v>
      </c>
      <c r="M15" s="113"/>
      <c r="O15" s="25" t="s">
        <v>295</v>
      </c>
      <c r="P15" s="26" t="s">
        <v>296</v>
      </c>
      <c r="Q15" s="27">
        <f>COUNTIF(B:B,"広")</f>
        <v>0</v>
      </c>
      <c r="R15" s="27">
        <f>SUMIF(B:B,"広",G:G)</f>
        <v>0</v>
      </c>
      <c r="S15" s="27">
        <f>COUNTIFS(B:B,"広",M:M,"*~**")</f>
        <v>0</v>
      </c>
      <c r="T15" s="27">
        <f>Q15-S15</f>
        <v>0</v>
      </c>
    </row>
    <row r="16" spans="1:20" ht="33" customHeight="1" x14ac:dyDescent="0.25">
      <c r="A16" s="40">
        <v>14</v>
      </c>
      <c r="B16" s="41" t="s">
        <v>306</v>
      </c>
      <c r="C16" s="290" t="s" ph="1">
        <v>1640</v>
      </c>
      <c r="D16" s="49" ph="1"/>
      <c r="E16" s="291" t="s">
        <v>1569</v>
      </c>
      <c r="F16" s="44"/>
      <c r="G16" s="45">
        <v>1636</v>
      </c>
      <c r="H16" s="46"/>
      <c r="I16" s="52" t="s">
        <v>3205</v>
      </c>
      <c r="J16" s="50"/>
      <c r="K16" s="40" t="s">
        <v>1570</v>
      </c>
      <c r="L16" s="51">
        <v>0.16</v>
      </c>
      <c r="M16" s="113"/>
      <c r="O16" s="25" t="s">
        <v>297</v>
      </c>
      <c r="P16" s="25" t="s">
        <v>290</v>
      </c>
      <c r="Q16" s="27">
        <f>COUNTIF(B:B,"緑道")</f>
        <v>0</v>
      </c>
      <c r="R16" s="27">
        <f>SUMIF(B:B,"緑道",G:G)</f>
        <v>0</v>
      </c>
      <c r="S16" s="27">
        <f>COUNTIFS(B:B,"緑道",M:M,"*~**")</f>
        <v>0</v>
      </c>
      <c r="T16" s="27">
        <f t="shared" ref="T16:T17" si="2">Q16-S16</f>
        <v>0</v>
      </c>
    </row>
    <row r="17" spans="1:20" ht="33" customHeight="1" x14ac:dyDescent="0.25">
      <c r="A17" s="40">
        <v>15</v>
      </c>
      <c r="B17" s="41" t="s">
        <v>306</v>
      </c>
      <c r="C17" s="290" t="s" ph="1">
        <v>1641</v>
      </c>
      <c r="D17" s="49" ph="1"/>
      <c r="E17" s="291" t="s">
        <v>1571</v>
      </c>
      <c r="F17" s="44"/>
      <c r="G17" s="45">
        <v>1150</v>
      </c>
      <c r="H17" s="46"/>
      <c r="I17" s="52" t="s">
        <v>3174</v>
      </c>
      <c r="J17" s="50"/>
      <c r="K17" s="40" t="s">
        <v>1572</v>
      </c>
      <c r="L17" s="51">
        <v>0.11</v>
      </c>
      <c r="M17" s="113"/>
      <c r="O17" s="25" t="s">
        <v>106</v>
      </c>
      <c r="P17" s="25" t="s">
        <v>290</v>
      </c>
      <c r="Q17" s="27">
        <f>COUNTIF(B:B,"都緑")</f>
        <v>0</v>
      </c>
      <c r="R17" s="27">
        <f>SUMIF(B:B,"都緑",G:G)</f>
        <v>0</v>
      </c>
      <c r="S17" s="27">
        <f>COUNTIFS(B:B,"都緑",M:M,"*~**")</f>
        <v>0</v>
      </c>
      <c r="T17" s="27">
        <f t="shared" si="2"/>
        <v>0</v>
      </c>
    </row>
    <row r="18" spans="1:20" ht="33" customHeight="1" x14ac:dyDescent="0.2">
      <c r="A18" s="40">
        <v>16</v>
      </c>
      <c r="B18" s="41" t="s">
        <v>306</v>
      </c>
      <c r="C18" s="31" t="s" ph="1">
        <v>1642</v>
      </c>
      <c r="D18" s="49" ph="1"/>
      <c r="E18" s="43" t="s">
        <v>1573</v>
      </c>
      <c r="F18" s="44"/>
      <c r="G18" s="45">
        <v>799</v>
      </c>
      <c r="H18" s="46"/>
      <c r="I18" s="52" t="s">
        <v>3283</v>
      </c>
      <c r="J18" s="50"/>
      <c r="K18" s="40"/>
      <c r="L18" s="51"/>
      <c r="M18" s="113"/>
      <c r="O18" s="28" t="s">
        <v>290</v>
      </c>
      <c r="P18" s="29" t="s">
        <v>298</v>
      </c>
      <c r="Q18" s="30">
        <f>Q10+Q14+Q15+Q17+Q16</f>
        <v>60</v>
      </c>
      <c r="R18" s="30">
        <f>R10+R14+R15+R17+R16</f>
        <v>210110</v>
      </c>
      <c r="S18" s="30">
        <f>S10+S14+S15+S17+S16</f>
        <v>0</v>
      </c>
      <c r="T18" s="30">
        <f>T10+T14+T15+T17+T16</f>
        <v>60</v>
      </c>
    </row>
    <row r="19" spans="1:20" ht="33" customHeight="1" x14ac:dyDescent="0.2">
      <c r="A19" s="40">
        <v>17</v>
      </c>
      <c r="B19" s="41" t="s">
        <v>306</v>
      </c>
      <c r="C19" s="31" t="s" ph="1">
        <v>1643</v>
      </c>
      <c r="D19" s="49" ph="1"/>
      <c r="E19" s="43" t="s">
        <v>1574</v>
      </c>
      <c r="F19" s="44"/>
      <c r="G19" s="45">
        <v>1181</v>
      </c>
      <c r="H19" s="46"/>
      <c r="I19" s="52" t="s">
        <v>3175</v>
      </c>
      <c r="J19" s="50"/>
      <c r="K19" s="33" t="s">
        <v>1575</v>
      </c>
      <c r="L19" s="51">
        <v>0.11</v>
      </c>
      <c r="M19" s="113"/>
    </row>
    <row r="20" spans="1:20" ht="33" customHeight="1" x14ac:dyDescent="0.2">
      <c r="A20" s="40">
        <v>18</v>
      </c>
      <c r="B20" s="41" t="s">
        <v>306</v>
      </c>
      <c r="C20" s="31" t="s" ph="1">
        <v>1644</v>
      </c>
      <c r="D20" s="49" ph="1"/>
      <c r="E20" s="43" t="s">
        <v>1576</v>
      </c>
      <c r="F20" s="44"/>
      <c r="G20" s="45">
        <v>7701</v>
      </c>
      <c r="H20" s="46"/>
      <c r="I20" s="52" t="s">
        <v>3175</v>
      </c>
      <c r="J20" s="50"/>
      <c r="K20" s="33"/>
      <c r="L20" s="51"/>
      <c r="M20" s="113"/>
      <c r="O20" s="214"/>
      <c r="P20" s="214"/>
      <c r="Q20" s="215"/>
      <c r="R20" s="215"/>
    </row>
    <row r="21" spans="1:20" ht="33" customHeight="1" x14ac:dyDescent="0.25">
      <c r="A21" s="53">
        <v>19</v>
      </c>
      <c r="B21" s="54" t="s">
        <v>306</v>
      </c>
      <c r="C21" s="292" t="s" ph="1">
        <v>1645</v>
      </c>
      <c r="D21" s="56" ph="1"/>
      <c r="E21" s="293" t="s">
        <v>1577</v>
      </c>
      <c r="F21" s="58"/>
      <c r="G21" s="59">
        <v>313</v>
      </c>
      <c r="H21" s="60"/>
      <c r="I21" s="57" t="s">
        <v>3176</v>
      </c>
      <c r="J21" s="58"/>
      <c r="K21" s="62"/>
      <c r="L21" s="61"/>
      <c r="M21" s="114"/>
    </row>
    <row r="22" spans="1:20" ht="33" customHeight="1" x14ac:dyDescent="0.2">
      <c r="A22" s="53">
        <v>20</v>
      </c>
      <c r="B22" s="54" t="s">
        <v>306</v>
      </c>
      <c r="C22" s="55" t="s" ph="1">
        <v>1646</v>
      </c>
      <c r="D22" s="56" ph="1"/>
      <c r="E22" s="57" t="s">
        <v>1578</v>
      </c>
      <c r="F22" s="58"/>
      <c r="G22" s="59">
        <v>378</v>
      </c>
      <c r="H22" s="60"/>
      <c r="I22" s="57" t="s">
        <v>3176</v>
      </c>
      <c r="J22" s="58"/>
      <c r="K22" s="53"/>
      <c r="L22" s="61"/>
      <c r="M22" s="115" t="s">
        <v>3521</v>
      </c>
    </row>
    <row r="23" spans="1:20" ht="33" customHeight="1" x14ac:dyDescent="0.2">
      <c r="A23" s="53">
        <v>21</v>
      </c>
      <c r="B23" s="54" t="s">
        <v>306</v>
      </c>
      <c r="C23" s="55" t="s" ph="1">
        <v>1647</v>
      </c>
      <c r="D23" s="56" ph="1"/>
      <c r="E23" s="57" t="s">
        <v>1579</v>
      </c>
      <c r="F23" s="58"/>
      <c r="G23" s="59">
        <v>836</v>
      </c>
      <c r="H23" s="60"/>
      <c r="I23" s="57" t="s">
        <v>3176</v>
      </c>
      <c r="J23" s="58"/>
      <c r="K23" s="62" t="s">
        <v>1580</v>
      </c>
      <c r="L23" s="61">
        <v>0.1</v>
      </c>
      <c r="M23" s="114"/>
    </row>
    <row r="24" spans="1:20" ht="33" customHeight="1" x14ac:dyDescent="0.2">
      <c r="A24" s="53">
        <v>22</v>
      </c>
      <c r="B24" s="54" t="s">
        <v>306</v>
      </c>
      <c r="C24" s="55" t="s" ph="1">
        <v>1648</v>
      </c>
      <c r="D24" s="56" ph="1"/>
      <c r="E24" s="57" t="s">
        <v>1581</v>
      </c>
      <c r="F24" s="58"/>
      <c r="G24" s="59">
        <v>2455</v>
      </c>
      <c r="H24" s="60"/>
      <c r="I24" s="63" t="s">
        <v>3206</v>
      </c>
      <c r="J24" s="64"/>
      <c r="K24" s="62" t="s">
        <v>1625</v>
      </c>
      <c r="L24" s="61">
        <v>0.24</v>
      </c>
      <c r="M24" s="114"/>
    </row>
    <row r="25" spans="1:20" ht="33" customHeight="1" x14ac:dyDescent="0.2">
      <c r="A25" s="53">
        <v>23</v>
      </c>
      <c r="B25" s="54" t="s">
        <v>306</v>
      </c>
      <c r="C25" s="55" t="s" ph="1">
        <v>1649</v>
      </c>
      <c r="D25" s="56" ph="1"/>
      <c r="E25" s="57" t="s">
        <v>1582</v>
      </c>
      <c r="F25" s="58"/>
      <c r="G25" s="59">
        <v>849</v>
      </c>
      <c r="H25" s="60"/>
      <c r="I25" s="63" t="s">
        <v>3206</v>
      </c>
      <c r="J25" s="64"/>
      <c r="K25" s="62" t="s">
        <v>1583</v>
      </c>
      <c r="L25" s="61">
        <v>0.1</v>
      </c>
      <c r="M25" s="115"/>
    </row>
    <row r="26" spans="1:20" ht="33" customHeight="1" x14ac:dyDescent="0.2">
      <c r="A26" s="53">
        <v>24</v>
      </c>
      <c r="B26" s="54" t="s">
        <v>306</v>
      </c>
      <c r="C26" s="55" t="s" ph="1">
        <v>1650</v>
      </c>
      <c r="D26" s="56" ph="1"/>
      <c r="E26" s="57" t="s">
        <v>1584</v>
      </c>
      <c r="F26" s="58"/>
      <c r="G26" s="59">
        <v>766</v>
      </c>
      <c r="H26" s="60"/>
      <c r="I26" s="63" t="s">
        <v>3206</v>
      </c>
      <c r="J26" s="64"/>
      <c r="K26" s="53" t="s">
        <v>1585</v>
      </c>
      <c r="L26" s="61">
        <v>7.0000000000000007E-2</v>
      </c>
      <c r="M26" s="114"/>
    </row>
    <row r="27" spans="1:20" ht="33" customHeight="1" x14ac:dyDescent="0.2">
      <c r="A27" s="53">
        <v>25</v>
      </c>
      <c r="B27" s="54" t="s">
        <v>306</v>
      </c>
      <c r="C27" s="65" t="s" ph="1">
        <v>1651</v>
      </c>
      <c r="D27" s="56" ph="1"/>
      <c r="E27" s="293" t="s">
        <v>1586</v>
      </c>
      <c r="F27" s="58"/>
      <c r="G27" s="59">
        <v>1025</v>
      </c>
      <c r="H27" s="60"/>
      <c r="I27" s="63" t="s">
        <v>3177</v>
      </c>
      <c r="J27" s="64"/>
      <c r="K27" s="294" t="s">
        <v>3594</v>
      </c>
      <c r="L27" s="61">
        <v>0.1</v>
      </c>
      <c r="M27" s="114"/>
    </row>
    <row r="28" spans="1:20" ht="33" customHeight="1" x14ac:dyDescent="0.2">
      <c r="A28" s="53">
        <v>26</v>
      </c>
      <c r="B28" s="54" t="s">
        <v>306</v>
      </c>
      <c r="C28" s="55" t="s" ph="1">
        <v>1652</v>
      </c>
      <c r="D28" s="56" ph="1"/>
      <c r="E28" s="57" t="s">
        <v>1587</v>
      </c>
      <c r="F28" s="58"/>
      <c r="G28" s="59">
        <v>661</v>
      </c>
      <c r="H28" s="60"/>
      <c r="I28" s="63" t="s">
        <v>3284</v>
      </c>
      <c r="J28" s="64"/>
      <c r="K28" s="62" t="s">
        <v>1588</v>
      </c>
      <c r="L28" s="61">
        <v>7.0000000000000007E-2</v>
      </c>
      <c r="M28" s="115"/>
    </row>
    <row r="29" spans="1:20" ht="33" customHeight="1" x14ac:dyDescent="0.25">
      <c r="A29" s="53">
        <v>27</v>
      </c>
      <c r="B29" s="54" t="s">
        <v>306</v>
      </c>
      <c r="C29" s="295" t="s" ph="1">
        <v>1653</v>
      </c>
      <c r="D29" s="56" ph="1"/>
      <c r="E29" s="293" t="s">
        <v>1589</v>
      </c>
      <c r="F29" s="58"/>
      <c r="G29" s="59">
        <v>1288</v>
      </c>
      <c r="H29" s="60"/>
      <c r="I29" s="63" t="s">
        <v>3207</v>
      </c>
      <c r="J29" s="64"/>
      <c r="K29" s="62" t="s">
        <v>1590</v>
      </c>
      <c r="L29" s="61">
        <v>0.13</v>
      </c>
      <c r="M29" s="114"/>
    </row>
    <row r="30" spans="1:20" ht="33" customHeight="1" x14ac:dyDescent="0.25">
      <c r="A30" s="53">
        <v>28</v>
      </c>
      <c r="B30" s="54" t="s">
        <v>306</v>
      </c>
      <c r="C30" s="295" t="s" ph="1">
        <v>1654</v>
      </c>
      <c r="D30" s="56" ph="1"/>
      <c r="E30" s="293" t="s">
        <v>1591</v>
      </c>
      <c r="F30" s="58"/>
      <c r="G30" s="59">
        <v>1161</v>
      </c>
      <c r="H30" s="60"/>
      <c r="I30" s="63" t="s">
        <v>3285</v>
      </c>
      <c r="J30" s="64"/>
      <c r="K30" s="62" t="s">
        <v>1592</v>
      </c>
      <c r="L30" s="61">
        <v>0.11</v>
      </c>
      <c r="M30" s="114"/>
    </row>
    <row r="31" spans="1:20" ht="33" customHeight="1" x14ac:dyDescent="0.2">
      <c r="A31" s="53">
        <v>29</v>
      </c>
      <c r="B31" s="54" t="s">
        <v>306</v>
      </c>
      <c r="C31" s="55" t="s" ph="1">
        <v>1655</v>
      </c>
      <c r="D31" s="56" ph="1"/>
      <c r="E31" s="57" t="s">
        <v>1593</v>
      </c>
      <c r="F31" s="58"/>
      <c r="G31" s="59">
        <v>1106</v>
      </c>
      <c r="H31" s="60"/>
      <c r="I31" s="63" t="s">
        <v>3129</v>
      </c>
      <c r="J31" s="64"/>
      <c r="K31" s="53" t="s">
        <v>1594</v>
      </c>
      <c r="L31" s="61">
        <v>0.11</v>
      </c>
      <c r="M31" s="115"/>
    </row>
    <row r="32" spans="1:20" ht="33" customHeight="1" x14ac:dyDescent="0.25">
      <c r="A32" s="53">
        <v>30</v>
      </c>
      <c r="B32" s="54" t="s">
        <v>306</v>
      </c>
      <c r="C32" s="292" t="s" ph="1">
        <v>1656</v>
      </c>
      <c r="D32" s="56" ph="1"/>
      <c r="E32" s="293" t="s">
        <v>1577</v>
      </c>
      <c r="F32" s="58"/>
      <c r="G32" s="59">
        <v>818</v>
      </c>
      <c r="H32" s="60"/>
      <c r="I32" s="63" t="s">
        <v>3286</v>
      </c>
      <c r="J32" s="64"/>
      <c r="K32" s="294" t="s">
        <v>3595</v>
      </c>
      <c r="L32" s="61">
        <v>0.08</v>
      </c>
      <c r="M32" s="114"/>
    </row>
    <row r="33" spans="1:13" ht="33" customHeight="1" x14ac:dyDescent="0.2">
      <c r="A33" s="53">
        <v>31</v>
      </c>
      <c r="B33" s="54" t="s">
        <v>306</v>
      </c>
      <c r="C33" s="55" t="s" ph="1">
        <v>1657</v>
      </c>
      <c r="D33" s="56" ph="1"/>
      <c r="E33" s="57" t="s">
        <v>1595</v>
      </c>
      <c r="F33" s="58"/>
      <c r="G33" s="59">
        <v>722</v>
      </c>
      <c r="H33" s="60"/>
      <c r="I33" s="63" t="s">
        <v>3255</v>
      </c>
      <c r="J33" s="64"/>
      <c r="K33" s="62" t="s">
        <v>1596</v>
      </c>
      <c r="L33" s="61">
        <v>7.0000000000000007E-2</v>
      </c>
      <c r="M33" s="114"/>
    </row>
    <row r="34" spans="1:13" ht="33" customHeight="1" x14ac:dyDescent="0.2">
      <c r="A34" s="53">
        <v>32</v>
      </c>
      <c r="B34" s="54" t="s">
        <v>306</v>
      </c>
      <c r="C34" s="55" t="s" ph="1">
        <v>1658</v>
      </c>
      <c r="D34" s="56" ph="1"/>
      <c r="E34" s="57" t="s">
        <v>1573</v>
      </c>
      <c r="F34" s="58"/>
      <c r="G34" s="59">
        <v>1286</v>
      </c>
      <c r="H34" s="60"/>
      <c r="I34" s="63" t="s">
        <v>3229</v>
      </c>
      <c r="J34" s="64"/>
      <c r="K34" s="62"/>
      <c r="L34" s="61"/>
      <c r="M34" s="115" t="s">
        <v>3522</v>
      </c>
    </row>
    <row r="35" spans="1:13" ht="33" customHeight="1" x14ac:dyDescent="0.25">
      <c r="A35" s="53">
        <v>33</v>
      </c>
      <c r="B35" s="54" t="s">
        <v>306</v>
      </c>
      <c r="C35" s="292" t="s" ph="1">
        <v>1659</v>
      </c>
      <c r="D35" s="56" ph="1"/>
      <c r="E35" s="293" t="s">
        <v>1586</v>
      </c>
      <c r="F35" s="58"/>
      <c r="G35" s="59">
        <v>1127</v>
      </c>
      <c r="H35" s="60"/>
      <c r="I35" s="57" t="s">
        <v>3287</v>
      </c>
      <c r="J35" s="67"/>
      <c r="K35" s="62" t="s">
        <v>1597</v>
      </c>
      <c r="L35" s="61">
        <v>0.11</v>
      </c>
      <c r="M35" s="114"/>
    </row>
    <row r="36" spans="1:13" ht="33" customHeight="1" x14ac:dyDescent="0.2">
      <c r="A36" s="53">
        <v>34</v>
      </c>
      <c r="B36" s="54" t="s">
        <v>306</v>
      </c>
      <c r="C36" s="55" t="s">
        <v>1627</v>
      </c>
      <c r="D36" s="56"/>
      <c r="E36" s="57" t="s">
        <v>1598</v>
      </c>
      <c r="F36" s="58"/>
      <c r="G36" s="68">
        <v>654</v>
      </c>
      <c r="H36" s="69"/>
      <c r="I36" s="57" t="s">
        <v>3179</v>
      </c>
      <c r="J36" s="67"/>
      <c r="K36" s="62" t="s">
        <v>3092</v>
      </c>
      <c r="L36" s="61">
        <v>0.06</v>
      </c>
      <c r="M36" s="116"/>
    </row>
    <row r="37" spans="1:13" ht="33" customHeight="1" x14ac:dyDescent="0.25">
      <c r="A37" s="53">
        <v>35</v>
      </c>
      <c r="B37" s="54" t="s">
        <v>306</v>
      </c>
      <c r="C37" s="292" t="s" ph="1">
        <v>1660</v>
      </c>
      <c r="D37" s="56" ph="1"/>
      <c r="E37" s="293" t="s">
        <v>1599</v>
      </c>
      <c r="F37" s="58"/>
      <c r="G37" s="59">
        <v>2121</v>
      </c>
      <c r="H37" s="60"/>
      <c r="I37" s="57" t="s">
        <v>3180</v>
      </c>
      <c r="J37" s="58"/>
      <c r="K37" s="53" t="s">
        <v>1600</v>
      </c>
      <c r="L37" s="61">
        <v>0.11</v>
      </c>
      <c r="M37" s="114"/>
    </row>
    <row r="38" spans="1:13" ht="33" customHeight="1" x14ac:dyDescent="0.2">
      <c r="A38" s="53">
        <v>36</v>
      </c>
      <c r="B38" s="54" t="s">
        <v>306</v>
      </c>
      <c r="C38" s="55" t="s" ph="1">
        <v>1661</v>
      </c>
      <c r="D38" s="56" ph="1"/>
      <c r="E38" s="57" t="s">
        <v>1598</v>
      </c>
      <c r="F38" s="58"/>
      <c r="G38" s="59">
        <v>566</v>
      </c>
      <c r="H38" s="60"/>
      <c r="I38" s="63" t="s">
        <v>3180</v>
      </c>
      <c r="J38" s="64"/>
      <c r="K38" s="62"/>
      <c r="L38" s="61"/>
      <c r="M38" s="114"/>
    </row>
    <row r="39" spans="1:13" ht="33" customHeight="1" x14ac:dyDescent="0.2">
      <c r="A39" s="70">
        <v>37</v>
      </c>
      <c r="B39" s="71" t="s">
        <v>306</v>
      </c>
      <c r="C39" s="72" t="s" ph="1">
        <v>1663</v>
      </c>
      <c r="D39" s="73" ph="1"/>
      <c r="E39" s="74" t="s">
        <v>1601</v>
      </c>
      <c r="F39" s="75"/>
      <c r="G39" s="76">
        <v>746</v>
      </c>
      <c r="H39" s="77"/>
      <c r="I39" s="74" t="s">
        <v>3180</v>
      </c>
      <c r="J39" s="75"/>
      <c r="K39" s="70"/>
      <c r="L39" s="78"/>
      <c r="M39" s="117"/>
    </row>
    <row r="40" spans="1:13" ht="33" customHeight="1" x14ac:dyDescent="0.25">
      <c r="A40" s="70">
        <v>38</v>
      </c>
      <c r="B40" s="79" t="s">
        <v>306</v>
      </c>
      <c r="C40" s="296" t="s" ph="1">
        <v>1662</v>
      </c>
      <c r="D40" s="92" ph="1"/>
      <c r="E40" s="297" t="s">
        <v>1602</v>
      </c>
      <c r="F40" s="75"/>
      <c r="G40" s="76">
        <v>970</v>
      </c>
      <c r="H40" s="77"/>
      <c r="I40" s="74" t="s">
        <v>3180</v>
      </c>
      <c r="J40" s="75"/>
      <c r="K40" s="80" t="s">
        <v>1603</v>
      </c>
      <c r="L40" s="78">
        <v>0.1</v>
      </c>
      <c r="M40" s="116"/>
    </row>
    <row r="41" spans="1:13" ht="33" customHeight="1" x14ac:dyDescent="0.25">
      <c r="A41" s="70">
        <v>39</v>
      </c>
      <c r="B41" s="71" t="s">
        <v>306</v>
      </c>
      <c r="C41" s="298" t="s" ph="1">
        <v>1664</v>
      </c>
      <c r="D41" s="73" ph="1"/>
      <c r="E41" s="297" t="s">
        <v>1599</v>
      </c>
      <c r="F41" s="75"/>
      <c r="G41" s="76">
        <v>1529</v>
      </c>
      <c r="H41" s="77"/>
      <c r="I41" s="74" t="s">
        <v>3181</v>
      </c>
      <c r="J41" s="75"/>
      <c r="K41" s="299" t="s">
        <v>3596</v>
      </c>
      <c r="L41" s="78">
        <v>0.15</v>
      </c>
      <c r="M41" s="118"/>
    </row>
    <row r="42" spans="1:13" ht="33" customHeight="1" x14ac:dyDescent="0.25">
      <c r="A42" s="70">
        <v>40</v>
      </c>
      <c r="B42" s="71" t="s">
        <v>306</v>
      </c>
      <c r="C42" s="298" t="s" ph="1">
        <v>1665</v>
      </c>
      <c r="D42" s="73" ph="1"/>
      <c r="E42" s="297" t="s">
        <v>1577</v>
      </c>
      <c r="F42" s="75"/>
      <c r="G42" s="76">
        <v>608</v>
      </c>
      <c r="H42" s="77"/>
      <c r="I42" s="82" t="s">
        <v>3288</v>
      </c>
      <c r="J42" s="83"/>
      <c r="K42" s="70"/>
      <c r="L42" s="78"/>
      <c r="M42" s="117"/>
    </row>
    <row r="43" spans="1:13" ht="33" customHeight="1" x14ac:dyDescent="0.2">
      <c r="A43" s="70">
        <v>41</v>
      </c>
      <c r="B43" s="71" t="s">
        <v>306</v>
      </c>
      <c r="C43" s="72" t="s" ph="1">
        <v>1666</v>
      </c>
      <c r="D43" s="73" ph="1"/>
      <c r="E43" s="74" t="s">
        <v>1604</v>
      </c>
      <c r="F43" s="75"/>
      <c r="G43" s="84">
        <v>1769</v>
      </c>
      <c r="H43" s="85"/>
      <c r="I43" s="86" t="s">
        <v>3181</v>
      </c>
      <c r="J43" s="87"/>
      <c r="K43" s="88" t="s">
        <v>1605</v>
      </c>
      <c r="L43" s="144">
        <v>0.16</v>
      </c>
      <c r="M43" s="119"/>
    </row>
    <row r="44" spans="1:13" ht="33" customHeight="1" x14ac:dyDescent="0.25">
      <c r="A44" s="70">
        <v>42</v>
      </c>
      <c r="B44" s="71" t="s">
        <v>306</v>
      </c>
      <c r="C44" s="298" t="s" ph="1">
        <v>1667</v>
      </c>
      <c r="D44" s="73" ph="1"/>
      <c r="E44" s="297" t="s">
        <v>1606</v>
      </c>
      <c r="F44" s="75"/>
      <c r="G44" s="76">
        <v>1618</v>
      </c>
      <c r="H44" s="77"/>
      <c r="I44" s="74" t="s">
        <v>3208</v>
      </c>
      <c r="J44" s="75"/>
      <c r="K44" s="299" t="s">
        <v>3597</v>
      </c>
      <c r="L44" s="78">
        <v>0.15</v>
      </c>
      <c r="M44" s="116"/>
    </row>
    <row r="45" spans="1:13" ht="33" customHeight="1" x14ac:dyDescent="0.2">
      <c r="A45" s="70">
        <v>43</v>
      </c>
      <c r="B45" s="71" t="s">
        <v>306</v>
      </c>
      <c r="C45" s="72" t="s" ph="1">
        <v>1668</v>
      </c>
      <c r="D45" s="73" ph="1"/>
      <c r="E45" s="74" t="s">
        <v>1574</v>
      </c>
      <c r="F45" s="75"/>
      <c r="G45" s="76">
        <v>2674</v>
      </c>
      <c r="H45" s="77"/>
      <c r="I45" s="74" t="s">
        <v>3289</v>
      </c>
      <c r="J45" s="75"/>
      <c r="K45" s="80"/>
      <c r="L45" s="78"/>
      <c r="M45" s="117"/>
    </row>
    <row r="46" spans="1:13" ht="33" customHeight="1" x14ac:dyDescent="0.25">
      <c r="A46" s="70">
        <v>44</v>
      </c>
      <c r="B46" s="71" t="s">
        <v>306</v>
      </c>
      <c r="C46" s="298" t="s" ph="1">
        <v>1669</v>
      </c>
      <c r="D46" s="73" ph="1"/>
      <c r="E46" s="297" t="s">
        <v>1607</v>
      </c>
      <c r="F46" s="75"/>
      <c r="G46" s="76">
        <v>959</v>
      </c>
      <c r="H46" s="77"/>
      <c r="I46" s="74" t="s">
        <v>3208</v>
      </c>
      <c r="J46" s="83"/>
      <c r="K46" s="70" t="s">
        <v>1608</v>
      </c>
      <c r="L46" s="78">
        <v>0.1</v>
      </c>
      <c r="M46" s="117"/>
    </row>
    <row r="47" spans="1:13" ht="33" customHeight="1" x14ac:dyDescent="0.2">
      <c r="A47" s="70">
        <v>45</v>
      </c>
      <c r="B47" s="71" t="s">
        <v>306</v>
      </c>
      <c r="C47" s="72" t="s" ph="1">
        <v>1670</v>
      </c>
      <c r="D47" s="73" ph="1"/>
      <c r="E47" s="74" t="s">
        <v>1609</v>
      </c>
      <c r="F47" s="75"/>
      <c r="G47" s="76">
        <v>1758</v>
      </c>
      <c r="H47" s="77"/>
      <c r="I47" s="82" t="s">
        <v>3208</v>
      </c>
      <c r="J47" s="83"/>
      <c r="K47" s="70" t="s">
        <v>1610</v>
      </c>
      <c r="L47" s="78">
        <v>0.18</v>
      </c>
      <c r="M47" s="117"/>
    </row>
    <row r="48" spans="1:13" ht="33" customHeight="1" x14ac:dyDescent="0.25">
      <c r="A48" s="70">
        <v>46</v>
      </c>
      <c r="B48" s="71" t="s">
        <v>306</v>
      </c>
      <c r="C48" s="298" t="s" ph="1">
        <v>1671</v>
      </c>
      <c r="D48" s="73" ph="1"/>
      <c r="E48" s="297" t="s">
        <v>1611</v>
      </c>
      <c r="F48" s="75"/>
      <c r="G48" s="76">
        <v>1427</v>
      </c>
      <c r="H48" s="77"/>
      <c r="I48" s="82" t="s">
        <v>3208</v>
      </c>
      <c r="J48" s="83"/>
      <c r="K48" s="70" t="s">
        <v>1612</v>
      </c>
      <c r="L48" s="78">
        <v>0.14000000000000001</v>
      </c>
      <c r="M48" s="117"/>
    </row>
    <row r="49" spans="1:13" ht="33" customHeight="1" x14ac:dyDescent="0.2">
      <c r="A49" s="70">
        <v>47</v>
      </c>
      <c r="B49" s="71" t="s">
        <v>306</v>
      </c>
      <c r="C49" s="72" t="s" ph="1">
        <v>1672</v>
      </c>
      <c r="D49" s="73" ph="1"/>
      <c r="E49" s="74" t="s">
        <v>1613</v>
      </c>
      <c r="F49" s="75"/>
      <c r="G49" s="76">
        <v>960</v>
      </c>
      <c r="H49" s="77"/>
      <c r="I49" s="82" t="s">
        <v>3209</v>
      </c>
      <c r="J49" s="83"/>
      <c r="K49" s="70" t="s">
        <v>1614</v>
      </c>
      <c r="L49" s="78">
        <v>0.1</v>
      </c>
      <c r="M49" s="116" t="s">
        <v>3523</v>
      </c>
    </row>
    <row r="50" spans="1:13" ht="33" customHeight="1" x14ac:dyDescent="0.2">
      <c r="A50" s="70">
        <v>48</v>
      </c>
      <c r="B50" s="71" t="s">
        <v>306</v>
      </c>
      <c r="C50" s="72" t="s" ph="1">
        <v>1673</v>
      </c>
      <c r="D50" s="73" ph="1"/>
      <c r="E50" s="74" t="s">
        <v>1615</v>
      </c>
      <c r="F50" s="75"/>
      <c r="G50" s="76">
        <v>1971</v>
      </c>
      <c r="H50" s="77"/>
      <c r="I50" s="74" t="s">
        <v>3182</v>
      </c>
      <c r="J50" s="83"/>
      <c r="K50" s="80" t="s">
        <v>3008</v>
      </c>
      <c r="L50" s="78">
        <v>0.19</v>
      </c>
      <c r="M50" s="117"/>
    </row>
    <row r="51" spans="1:13" ht="33" customHeight="1" x14ac:dyDescent="0.25">
      <c r="A51" s="70">
        <v>49</v>
      </c>
      <c r="B51" s="71" t="s">
        <v>306</v>
      </c>
      <c r="C51" s="298" t="s" ph="1">
        <v>3600</v>
      </c>
      <c r="D51" s="73" ph="1"/>
      <c r="E51" s="297" t="s">
        <v>1616</v>
      </c>
      <c r="F51" s="75"/>
      <c r="G51" s="76">
        <v>1450</v>
      </c>
      <c r="H51" s="77"/>
      <c r="I51" s="82" t="s">
        <v>3290</v>
      </c>
      <c r="J51" s="83"/>
      <c r="K51" s="299" t="s">
        <v>3598</v>
      </c>
      <c r="L51" s="78">
        <v>0.14000000000000001</v>
      </c>
      <c r="M51" s="117"/>
    </row>
    <row r="52" spans="1:13" ht="33" customHeight="1" x14ac:dyDescent="0.2">
      <c r="A52" s="70">
        <v>50</v>
      </c>
      <c r="B52" s="71" t="s">
        <v>306</v>
      </c>
      <c r="C52" s="72" t="s" ph="1">
        <v>1674</v>
      </c>
      <c r="D52" s="73" ph="1"/>
      <c r="E52" s="74" t="s">
        <v>1617</v>
      </c>
      <c r="F52" s="75"/>
      <c r="G52" s="76">
        <v>652</v>
      </c>
      <c r="H52" s="77"/>
      <c r="I52" s="82" t="s">
        <v>3291</v>
      </c>
      <c r="J52" s="83"/>
      <c r="K52" s="70"/>
      <c r="L52" s="78"/>
      <c r="M52" s="117"/>
    </row>
    <row r="53" spans="1:13" ht="33" customHeight="1" x14ac:dyDescent="0.2">
      <c r="A53" s="70">
        <v>51</v>
      </c>
      <c r="B53" s="71" t="s">
        <v>306</v>
      </c>
      <c r="C53" s="70" t="s" ph="1">
        <v>1675</v>
      </c>
      <c r="D53" s="73" ph="1"/>
      <c r="E53" s="74" t="s">
        <v>1618</v>
      </c>
      <c r="F53" s="75"/>
      <c r="G53" s="76">
        <v>6167</v>
      </c>
      <c r="H53" s="77"/>
      <c r="I53" s="82" t="s">
        <v>3259</v>
      </c>
      <c r="J53" s="83"/>
      <c r="K53" s="80" t="s">
        <v>3093</v>
      </c>
      <c r="L53" s="78">
        <v>0.63</v>
      </c>
      <c r="M53" s="117"/>
    </row>
    <row r="54" spans="1:13" ht="33" customHeight="1" x14ac:dyDescent="0.25">
      <c r="A54" s="70">
        <v>52</v>
      </c>
      <c r="B54" s="71" t="s">
        <v>388</v>
      </c>
      <c r="C54" s="298" t="s" ph="1">
        <v>1676</v>
      </c>
      <c r="D54" s="73" ph="1"/>
      <c r="E54" s="297" t="s">
        <v>1569</v>
      </c>
      <c r="F54" s="75"/>
      <c r="G54" s="76">
        <v>47644</v>
      </c>
      <c r="H54" s="77"/>
      <c r="I54" s="82" t="s">
        <v>3292</v>
      </c>
      <c r="J54" s="83"/>
      <c r="K54" s="70"/>
      <c r="L54" s="81"/>
      <c r="M54" s="117"/>
    </row>
    <row r="55" spans="1:13" ht="33" customHeight="1" x14ac:dyDescent="0.2">
      <c r="A55" s="70">
        <v>53</v>
      </c>
      <c r="B55" s="71" t="s">
        <v>306</v>
      </c>
      <c r="C55" s="72" t="s" ph="1">
        <v>1677</v>
      </c>
      <c r="D55" s="73" ph="1"/>
      <c r="E55" s="74" t="s">
        <v>1619</v>
      </c>
      <c r="F55" s="75"/>
      <c r="G55" s="76">
        <v>981</v>
      </c>
      <c r="H55" s="77"/>
      <c r="I55" s="82" t="s">
        <v>3293</v>
      </c>
      <c r="J55" s="83"/>
      <c r="K55" s="80" t="s">
        <v>3094</v>
      </c>
      <c r="L55" s="78">
        <v>0.1</v>
      </c>
      <c r="M55" s="116" t="s">
        <v>3524</v>
      </c>
    </row>
    <row r="56" spans="1:13" ht="33" customHeight="1" x14ac:dyDescent="0.2">
      <c r="A56" s="70">
        <v>54</v>
      </c>
      <c r="B56" s="71" t="s">
        <v>306</v>
      </c>
      <c r="C56" s="70" t="s" ph="1">
        <v>1678</v>
      </c>
      <c r="D56" s="73" ph="1"/>
      <c r="E56" s="74" t="s">
        <v>1620</v>
      </c>
      <c r="F56" s="75"/>
      <c r="G56" s="76">
        <v>2500</v>
      </c>
      <c r="H56" s="77"/>
      <c r="I56" s="82" t="s">
        <v>3293</v>
      </c>
      <c r="J56" s="83"/>
      <c r="K56" s="80" t="s">
        <v>3095</v>
      </c>
      <c r="L56" s="78">
        <v>0.25</v>
      </c>
      <c r="M56" s="117"/>
    </row>
    <row r="57" spans="1:13" ht="33" customHeight="1" x14ac:dyDescent="0.2">
      <c r="A57" s="70">
        <v>55</v>
      </c>
      <c r="B57" s="71" t="s">
        <v>306</v>
      </c>
      <c r="C57" s="72" t="s" ph="1">
        <v>1679</v>
      </c>
      <c r="D57" s="73" ph="1"/>
      <c r="E57" s="74" t="s">
        <v>1558</v>
      </c>
      <c r="F57" s="75"/>
      <c r="G57" s="76">
        <v>495</v>
      </c>
      <c r="H57" s="77"/>
      <c r="I57" s="74" t="s">
        <v>3293</v>
      </c>
      <c r="J57" s="83"/>
      <c r="K57" s="70"/>
      <c r="L57" s="78"/>
      <c r="M57" s="117"/>
    </row>
    <row r="58" spans="1:13" ht="33" customHeight="1" x14ac:dyDescent="0.2">
      <c r="A58" s="70">
        <v>56</v>
      </c>
      <c r="B58" s="71" t="s">
        <v>306</v>
      </c>
      <c r="C58" s="70" t="s" ph="1">
        <v>1680</v>
      </c>
      <c r="D58" s="73" ph="1"/>
      <c r="E58" s="74" t="s">
        <v>1598</v>
      </c>
      <c r="F58" s="75"/>
      <c r="G58" s="76">
        <v>70</v>
      </c>
      <c r="H58" s="77"/>
      <c r="I58" s="82" t="s">
        <v>3293</v>
      </c>
      <c r="J58" s="83"/>
      <c r="K58" s="70"/>
      <c r="L58" s="78"/>
      <c r="M58" s="117"/>
    </row>
    <row r="59" spans="1:13" ht="33" customHeight="1" x14ac:dyDescent="0.25">
      <c r="A59" s="70">
        <v>57</v>
      </c>
      <c r="B59" s="71" t="s">
        <v>306</v>
      </c>
      <c r="C59" s="298" t="s" ph="1">
        <v>1681</v>
      </c>
      <c r="D59" s="73" ph="1"/>
      <c r="E59" s="297" t="s">
        <v>1621</v>
      </c>
      <c r="F59" s="75"/>
      <c r="G59" s="76">
        <v>1103</v>
      </c>
      <c r="H59" s="77"/>
      <c r="I59" s="82" t="s">
        <v>3294</v>
      </c>
      <c r="J59" s="83"/>
      <c r="K59" s="299" t="s">
        <v>3599</v>
      </c>
      <c r="L59" s="78">
        <v>0.11</v>
      </c>
      <c r="M59" s="117"/>
    </row>
    <row r="60" spans="1:13" ht="33" customHeight="1" x14ac:dyDescent="0.2">
      <c r="A60" s="70">
        <v>58</v>
      </c>
      <c r="B60" s="71" t="s">
        <v>306</v>
      </c>
      <c r="C60" s="72" t="s" ph="1">
        <v>1682</v>
      </c>
      <c r="D60" s="73" ph="1"/>
      <c r="E60" s="297" t="s">
        <v>1622</v>
      </c>
      <c r="F60" s="75"/>
      <c r="G60" s="76">
        <v>489</v>
      </c>
      <c r="H60" s="77"/>
      <c r="I60" s="82" t="s">
        <v>3295</v>
      </c>
      <c r="J60" s="83"/>
      <c r="K60" s="70"/>
      <c r="L60" s="78"/>
      <c r="M60" s="117"/>
    </row>
    <row r="61" spans="1:13" ht="33" customHeight="1" x14ac:dyDescent="0.25">
      <c r="A61" s="70">
        <v>59</v>
      </c>
      <c r="B61" s="71" t="s">
        <v>306</v>
      </c>
      <c r="C61" s="298" t="s" ph="1">
        <v>1683</v>
      </c>
      <c r="D61" s="73" ph="1"/>
      <c r="E61" s="297" t="s">
        <v>1623</v>
      </c>
      <c r="F61" s="75"/>
      <c r="G61" s="76">
        <v>963</v>
      </c>
      <c r="H61" s="77"/>
      <c r="I61" s="82" t="s">
        <v>3132</v>
      </c>
      <c r="J61" s="83"/>
      <c r="K61" s="70"/>
      <c r="L61" s="78"/>
      <c r="M61" s="117"/>
    </row>
    <row r="62" spans="1:13" ht="33" customHeight="1" x14ac:dyDescent="0.25">
      <c r="A62" s="70">
        <v>60</v>
      </c>
      <c r="B62" s="71" t="s">
        <v>306</v>
      </c>
      <c r="C62" s="300" t="s" ph="1">
        <v>3601</v>
      </c>
      <c r="D62" s="73" ph="1"/>
      <c r="E62" s="297" t="s">
        <v>1624</v>
      </c>
      <c r="F62" s="75"/>
      <c r="G62" s="76">
        <v>2416</v>
      </c>
      <c r="H62" s="77"/>
      <c r="I62" s="82" t="s">
        <v>3296</v>
      </c>
      <c r="J62" s="83"/>
      <c r="K62" s="70"/>
      <c r="L62" s="78"/>
      <c r="M62" s="117"/>
    </row>
    <row r="63" spans="1:13" ht="33" customHeight="1" x14ac:dyDescent="0.2">
      <c r="A63" s="428" t="s">
        <v>227</v>
      </c>
      <c r="B63" s="429"/>
      <c r="C63" s="157">
        <f ca="1">IF(COUNTIF(M:M,"*~**")&gt;=1, "("&amp;COUNTIF(M:M,"*~**")&amp;")"&amp;CHAR(10)&amp;COUNT(A:A)-COUNTIF(M:M,"*~**"), COUNT(A:A))</f>
        <v>60</v>
      </c>
      <c r="D63" s="82"/>
      <c r="E63" s="82" t="s">
        <v>2213</v>
      </c>
      <c r="F63" s="91"/>
      <c r="G63" s="76">
        <f>SUM(G2:G62)</f>
        <v>210110</v>
      </c>
      <c r="H63" s="77"/>
      <c r="I63" s="82"/>
      <c r="J63" s="82"/>
      <c r="K63" s="82"/>
      <c r="L63" s="82"/>
      <c r="M63" s="225"/>
    </row>
    <row r="64" spans="1:13" x14ac:dyDescent="0.2">
      <c r="H64" s="121"/>
    </row>
    <row r="65" spans="3:8" x14ac:dyDescent="0.2">
      <c r="H65" s="121"/>
    </row>
    <row r="66" spans="3:8" x14ac:dyDescent="0.2">
      <c r="H66" s="121"/>
    </row>
    <row r="67" spans="3:8" ht="22.5" x14ac:dyDescent="0.2">
      <c r="C67" s="93" ph="1"/>
      <c r="D67" s="93" ph="1"/>
    </row>
    <row r="68" spans="3:8" ht="22.5" x14ac:dyDescent="0.2">
      <c r="C68" s="93" ph="1"/>
      <c r="D68" s="93" ph="1"/>
    </row>
    <row r="69" spans="3:8" ht="22.5" x14ac:dyDescent="0.2">
      <c r="C69" s="93" ph="1"/>
      <c r="D69" s="93" ph="1"/>
    </row>
    <row r="70" spans="3:8" ht="22.5" x14ac:dyDescent="0.2">
      <c r="C70" s="93" ph="1"/>
      <c r="D70" s="93" ph="1"/>
    </row>
    <row r="71" spans="3:8" ht="22.5" x14ac:dyDescent="0.2">
      <c r="C71" s="93" ph="1"/>
      <c r="D71" s="93" ph="1"/>
    </row>
    <row r="72" spans="3:8" ht="22.5" x14ac:dyDescent="0.2">
      <c r="C72" s="93" ph="1"/>
      <c r="D72" s="93" ph="1"/>
    </row>
  </sheetData>
  <mergeCells count="2">
    <mergeCell ref="A1:M1"/>
    <mergeCell ref="A63:B63"/>
  </mergeCells>
  <phoneticPr fontId="2"/>
  <pageMargins left="0.70866141732283472" right="0.70866141732283472" top="0.94488188976377963" bottom="0.94488188976377963" header="0" footer="0.31496062992125984"/>
  <pageSetup paperSize="9" scale="96" orientation="portrait" r:id="rId1"/>
  <headerFooter>
    <oddFooter>&amp;C&amp;"ＭＳ 明朝,標準"-&amp;P--</oddFooter>
    <firstHeader>&amp;L&amp;"メイリオ,レギュラー"&amp;18Ⅳ 開設公園&amp;16
&amp;A</firstHeader>
    <firstFooter>&amp;C-&amp;P--</first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72"/>
  <sheetViews>
    <sheetView view="pageBreakPreview" topLeftCell="A37" zoomScale="130" zoomScaleNormal="115" zoomScaleSheetLayoutView="130" workbookViewId="0">
      <selection activeCell="N5" sqref="N5"/>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08203125"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30" customHeight="1" x14ac:dyDescent="0.2">
      <c r="A1" s="502" t="str">
        <f ca="1">RIGHT(CELL("filename",A1),LEN(CELL("filename",A1))-FIND("]",CELL("filename",A1)))</f>
        <v>16.旭区</v>
      </c>
      <c r="B1" s="502"/>
      <c r="C1" s="502"/>
      <c r="D1" s="502"/>
      <c r="E1" s="502"/>
      <c r="F1" s="502"/>
      <c r="G1" s="502"/>
      <c r="H1" s="502"/>
      <c r="I1" s="502"/>
      <c r="J1" s="502"/>
      <c r="K1" s="502"/>
      <c r="L1" s="502"/>
      <c r="M1" s="502"/>
      <c r="N1" s="234"/>
      <c r="O1" s="234"/>
      <c r="P1" s="234"/>
      <c r="Q1" s="234"/>
      <c r="R1" s="234"/>
      <c r="S1" s="234"/>
      <c r="T1" s="234"/>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N2" s="234"/>
      <c r="O2" s="2" t="s">
        <v>146</v>
      </c>
      <c r="P2" s="3" t="s">
        <v>146</v>
      </c>
      <c r="Q2" s="4" t="s">
        <v>284</v>
      </c>
      <c r="R2" s="2" t="s">
        <v>3054</v>
      </c>
      <c r="S2" s="3" t="s">
        <v>3500</v>
      </c>
      <c r="T2" s="3" t="s">
        <v>3505</v>
      </c>
    </row>
    <row r="3" spans="1:20" ht="33" customHeight="1" x14ac:dyDescent="0.2">
      <c r="A3" s="40">
        <v>1</v>
      </c>
      <c r="B3" s="41" t="s">
        <v>306</v>
      </c>
      <c r="C3" s="31" t="s" ph="1">
        <v>1739</v>
      </c>
      <c r="D3" s="42" ph="1"/>
      <c r="E3" s="43" t="s">
        <v>1684</v>
      </c>
      <c r="F3" s="44"/>
      <c r="G3" s="45">
        <v>8809</v>
      </c>
      <c r="H3" s="46"/>
      <c r="I3" s="43" t="s">
        <v>3297</v>
      </c>
      <c r="J3" s="47"/>
      <c r="K3" s="40" t="s">
        <v>1685</v>
      </c>
      <c r="L3" s="51">
        <v>0.73</v>
      </c>
      <c r="M3" s="112"/>
      <c r="N3" s="234"/>
      <c r="O3" s="5" t="s">
        <v>3055</v>
      </c>
      <c r="P3" s="6" t="s">
        <v>285</v>
      </c>
      <c r="Q3" s="7">
        <f>COUNTIF(B:B,"街")</f>
        <v>35</v>
      </c>
      <c r="R3" s="7">
        <f>SUMIF(B:B,"街",G:G)</f>
        <v>58498</v>
      </c>
      <c r="S3" s="7">
        <f>COUNTIFS(B:B,"街",M:M,"*~**")</f>
        <v>0</v>
      </c>
      <c r="T3" s="7">
        <f>Q3-S3</f>
        <v>35</v>
      </c>
    </row>
    <row r="4" spans="1:20" ht="33" customHeight="1" x14ac:dyDescent="0.2">
      <c r="A4" s="40">
        <v>2</v>
      </c>
      <c r="B4" s="41" t="s">
        <v>304</v>
      </c>
      <c r="C4" s="31" t="s" ph="1">
        <v>1740</v>
      </c>
      <c r="D4" s="49" ph="1"/>
      <c r="E4" s="43" t="s">
        <v>1686</v>
      </c>
      <c r="F4" s="44"/>
      <c r="G4" s="45">
        <v>96481</v>
      </c>
      <c r="H4" s="46"/>
      <c r="I4" s="43" t="s">
        <v>3298</v>
      </c>
      <c r="J4" s="44"/>
      <c r="K4" s="40" t="s">
        <v>1687</v>
      </c>
      <c r="L4" s="48">
        <v>20.8</v>
      </c>
      <c r="M4" s="112" t="s">
        <v>3633</v>
      </c>
      <c r="N4" s="234"/>
      <c r="O4" s="5" t="s">
        <v>3055</v>
      </c>
      <c r="P4" s="6" t="s">
        <v>286</v>
      </c>
      <c r="Q4" s="7">
        <f>COUNTIF(B:B,"近")</f>
        <v>1</v>
      </c>
      <c r="R4" s="7">
        <f>SUMIF(B:B,"近",G:G)</f>
        <v>15361</v>
      </c>
      <c r="S4" s="7">
        <f>COUNTIFS(B:B,"近",M:M,"*~**")</f>
        <v>0</v>
      </c>
      <c r="T4" s="7">
        <f t="shared" ref="T4:T5" si="0">Q4-S4</f>
        <v>1</v>
      </c>
    </row>
    <row r="5" spans="1:20" ht="33" customHeight="1" x14ac:dyDescent="0.2">
      <c r="A5" s="40">
        <v>3</v>
      </c>
      <c r="B5" s="41" t="s">
        <v>306</v>
      </c>
      <c r="C5" s="31" t="s" ph="1">
        <v>1741</v>
      </c>
      <c r="D5" s="49" ph="1"/>
      <c r="E5" s="43" t="s">
        <v>1688</v>
      </c>
      <c r="F5" s="44"/>
      <c r="G5" s="45">
        <v>5778</v>
      </c>
      <c r="H5" s="46"/>
      <c r="I5" s="43" t="s">
        <v>3271</v>
      </c>
      <c r="J5" s="44"/>
      <c r="K5" s="33" t="s">
        <v>1689</v>
      </c>
      <c r="L5" s="51">
        <v>0.57999999999999996</v>
      </c>
      <c r="M5" s="113"/>
      <c r="N5" s="234"/>
      <c r="O5" s="5" t="s">
        <v>3055</v>
      </c>
      <c r="P5" s="6" t="s">
        <v>287</v>
      </c>
      <c r="Q5" s="7">
        <f>COUNTIF(B:B,"地")</f>
        <v>1</v>
      </c>
      <c r="R5" s="7">
        <f>SUMIF(B:B,"地",G:G)</f>
        <v>40775</v>
      </c>
      <c r="S5" s="7">
        <f>COUNTIFS(B:B,"地",M:M,"*~**")</f>
        <v>0</v>
      </c>
      <c r="T5" s="7">
        <f t="shared" si="0"/>
        <v>1</v>
      </c>
    </row>
    <row r="6" spans="1:20" ht="33" customHeight="1" x14ac:dyDescent="0.2">
      <c r="A6" s="40">
        <v>4</v>
      </c>
      <c r="B6" s="41" t="s">
        <v>306</v>
      </c>
      <c r="C6" s="31" t="s" ph="1">
        <v>1742</v>
      </c>
      <c r="D6" s="49" ph="1"/>
      <c r="E6" s="43" t="s">
        <v>1690</v>
      </c>
      <c r="F6" s="44"/>
      <c r="G6" s="45">
        <v>3404</v>
      </c>
      <c r="H6" s="46"/>
      <c r="I6" s="43" t="s">
        <v>3272</v>
      </c>
      <c r="J6" s="50"/>
      <c r="K6" s="40" t="s">
        <v>1691</v>
      </c>
      <c r="L6" s="51">
        <v>0.34</v>
      </c>
      <c r="M6" s="113"/>
      <c r="N6" s="234"/>
      <c r="O6" s="1" t="s">
        <v>290</v>
      </c>
      <c r="P6" s="8" t="s">
        <v>3056</v>
      </c>
      <c r="Q6" s="9">
        <f>SUM(Q3:Q5)</f>
        <v>37</v>
      </c>
      <c r="R6" s="9">
        <f>SUM(R3:R5)</f>
        <v>114634</v>
      </c>
      <c r="S6" s="9">
        <f>SUM(S3:S5)</f>
        <v>0</v>
      </c>
      <c r="T6" s="9">
        <f>SUM(T3:T5)</f>
        <v>37</v>
      </c>
    </row>
    <row r="7" spans="1:20" ht="33" customHeight="1" x14ac:dyDescent="0.2">
      <c r="A7" s="40">
        <v>5</v>
      </c>
      <c r="B7" s="41" t="s">
        <v>388</v>
      </c>
      <c r="C7" s="31" t="s" ph="1">
        <v>1743</v>
      </c>
      <c r="D7" s="49" ph="1"/>
      <c r="E7" s="43" t="s">
        <v>1692</v>
      </c>
      <c r="F7" s="44"/>
      <c r="G7" s="45">
        <v>40775</v>
      </c>
      <c r="H7" s="46"/>
      <c r="I7" s="43" t="s">
        <v>3299</v>
      </c>
      <c r="J7" s="50"/>
      <c r="K7" s="40" t="s">
        <v>1693</v>
      </c>
      <c r="L7" s="150">
        <v>3.7</v>
      </c>
      <c r="M7" s="112"/>
      <c r="N7" s="234"/>
      <c r="O7" s="13" t="s">
        <v>3057</v>
      </c>
      <c r="P7" s="14" t="s">
        <v>288</v>
      </c>
      <c r="Q7" s="15">
        <f>COUNTIF(B:B,"総")</f>
        <v>1</v>
      </c>
      <c r="R7" s="15">
        <f>SUMIF(B:B,"総",G:G)</f>
        <v>96481</v>
      </c>
      <c r="S7" s="15">
        <f>COUNTIFS(B:B,"総",M:M,"*~**")</f>
        <v>0</v>
      </c>
      <c r="T7" s="15">
        <f>Q7-S7</f>
        <v>1</v>
      </c>
    </row>
    <row r="8" spans="1:20" ht="33" customHeight="1" x14ac:dyDescent="0.2">
      <c r="A8" s="40">
        <v>6</v>
      </c>
      <c r="B8" s="41" t="s">
        <v>306</v>
      </c>
      <c r="C8" s="31" t="s" ph="1">
        <v>1744</v>
      </c>
      <c r="D8" s="49" ph="1"/>
      <c r="E8" s="43" t="s">
        <v>1694</v>
      </c>
      <c r="F8" s="44"/>
      <c r="G8" s="45">
        <v>2197</v>
      </c>
      <c r="H8" s="46"/>
      <c r="I8" s="43" t="s">
        <v>3300</v>
      </c>
      <c r="J8" s="50"/>
      <c r="K8" s="33" t="s">
        <v>1695</v>
      </c>
      <c r="L8" s="51">
        <v>0.22</v>
      </c>
      <c r="M8" s="113"/>
      <c r="N8" s="234"/>
      <c r="O8" s="13" t="s">
        <v>3057</v>
      </c>
      <c r="P8" s="14" t="s">
        <v>289</v>
      </c>
      <c r="Q8" s="15">
        <f>COUNTIF(B:B,"運")</f>
        <v>0</v>
      </c>
      <c r="R8" s="15">
        <f>SUMIF(B:B,"運",G:G)</f>
        <v>0</v>
      </c>
      <c r="S8" s="15">
        <f>COUNTIFS(B:B,"運",M:M,"*~**")</f>
        <v>0</v>
      </c>
      <c r="T8" s="15">
        <f>Q8-S8</f>
        <v>0</v>
      </c>
    </row>
    <row r="9" spans="1:20" ht="33" customHeight="1" x14ac:dyDescent="0.2">
      <c r="A9" s="40">
        <v>7</v>
      </c>
      <c r="B9" s="41" t="s">
        <v>306</v>
      </c>
      <c r="C9" s="31" t="s" ph="1">
        <v>1745</v>
      </c>
      <c r="D9" s="49" ph="1"/>
      <c r="E9" s="43" t="s">
        <v>1696</v>
      </c>
      <c r="F9" s="44"/>
      <c r="G9" s="45">
        <v>2352</v>
      </c>
      <c r="H9" s="46"/>
      <c r="I9" s="43" t="s">
        <v>3301</v>
      </c>
      <c r="J9" s="50"/>
      <c r="K9" s="40" t="s">
        <v>1697</v>
      </c>
      <c r="L9" s="51">
        <v>0.16</v>
      </c>
      <c r="M9" s="113"/>
      <c r="N9" s="234"/>
      <c r="O9" s="22" t="s">
        <v>290</v>
      </c>
      <c r="P9" s="23" t="s">
        <v>3058</v>
      </c>
      <c r="Q9" s="24">
        <f>SUM(Q7:Q8)</f>
        <v>1</v>
      </c>
      <c r="R9" s="24">
        <f>SUM(R7:R8)</f>
        <v>96481</v>
      </c>
      <c r="S9" s="24">
        <f>SUM(S7:S8)</f>
        <v>0</v>
      </c>
      <c r="T9" s="24">
        <f>SUM(T7:T8)</f>
        <v>1</v>
      </c>
    </row>
    <row r="10" spans="1:20" ht="33" customHeight="1" x14ac:dyDescent="0.2">
      <c r="A10" s="40">
        <v>8</v>
      </c>
      <c r="B10" s="41" t="s">
        <v>306</v>
      </c>
      <c r="C10" s="31" t="s" ph="1">
        <v>1746</v>
      </c>
      <c r="D10" s="49" ph="1"/>
      <c r="E10" s="43" t="s">
        <v>1698</v>
      </c>
      <c r="F10" s="44"/>
      <c r="G10" s="45">
        <v>1483</v>
      </c>
      <c r="H10" s="46"/>
      <c r="I10" s="52" t="s">
        <v>3199</v>
      </c>
      <c r="J10" s="50"/>
      <c r="K10" s="40" t="s">
        <v>1699</v>
      </c>
      <c r="L10" s="51">
        <v>0.13</v>
      </c>
      <c r="M10" s="113"/>
      <c r="N10" s="234"/>
      <c r="O10" s="19" t="s">
        <v>290</v>
      </c>
      <c r="P10" s="20" t="s">
        <v>3059</v>
      </c>
      <c r="Q10" s="21">
        <f>Q6+Q9</f>
        <v>38</v>
      </c>
      <c r="R10" s="21">
        <f>R6+R9</f>
        <v>211115</v>
      </c>
      <c r="S10" s="21">
        <f>S6+S9</f>
        <v>0</v>
      </c>
      <c r="T10" s="21">
        <f>T6+T9</f>
        <v>38</v>
      </c>
    </row>
    <row r="11" spans="1:20" ht="33" customHeight="1" x14ac:dyDescent="0.2">
      <c r="A11" s="40">
        <v>9</v>
      </c>
      <c r="B11" s="41" t="s">
        <v>306</v>
      </c>
      <c r="C11" s="31" t="s" ph="1">
        <v>1747</v>
      </c>
      <c r="D11" s="49" ph="1"/>
      <c r="E11" s="43" t="s">
        <v>1700</v>
      </c>
      <c r="F11" s="47"/>
      <c r="G11" s="45">
        <v>1923</v>
      </c>
      <c r="H11" s="46"/>
      <c r="I11" s="52" t="s">
        <v>3275</v>
      </c>
      <c r="J11" s="50"/>
      <c r="K11" s="33" t="s">
        <v>1701</v>
      </c>
      <c r="L11" s="51">
        <v>0.19</v>
      </c>
      <c r="M11" s="112"/>
      <c r="N11" s="234"/>
      <c r="O11" s="10" t="s">
        <v>291</v>
      </c>
      <c r="P11" s="11" t="s">
        <v>292</v>
      </c>
      <c r="Q11" s="12">
        <f>COUNTIF(B:B,"風")</f>
        <v>0</v>
      </c>
      <c r="R11" s="12">
        <f>SUMIF(B:B,"風",G:G)</f>
        <v>0</v>
      </c>
      <c r="S11" s="12">
        <f>COUNTIFS(B:B,"風",M:M,"*~**")</f>
        <v>0</v>
      </c>
      <c r="T11" s="12">
        <f>Q11-S11</f>
        <v>0</v>
      </c>
    </row>
    <row r="12" spans="1:20" ht="33" customHeight="1" x14ac:dyDescent="0.2">
      <c r="A12" s="40">
        <v>10</v>
      </c>
      <c r="B12" s="41" t="s">
        <v>306</v>
      </c>
      <c r="C12" s="31" t="s" ph="1">
        <v>1748</v>
      </c>
      <c r="D12" s="49" ph="1"/>
      <c r="E12" s="43" t="s">
        <v>1702</v>
      </c>
      <c r="F12" s="44"/>
      <c r="G12" s="45">
        <v>1032</v>
      </c>
      <c r="H12" s="46"/>
      <c r="I12" s="52" t="s">
        <v>3302</v>
      </c>
      <c r="J12" s="50"/>
      <c r="K12" s="40" t="s">
        <v>1703</v>
      </c>
      <c r="L12" s="51">
        <v>0.1</v>
      </c>
      <c r="M12" s="113"/>
      <c r="N12" s="234"/>
      <c r="O12" s="10" t="s">
        <v>291</v>
      </c>
      <c r="P12" s="11" t="s">
        <v>293</v>
      </c>
      <c r="Q12" s="12">
        <f>COUNTIF(B:B,"動")</f>
        <v>0</v>
      </c>
      <c r="R12" s="12">
        <f>SUMIF(B:B,"動",G:G)</f>
        <v>0</v>
      </c>
      <c r="S12" s="12">
        <f>COUNTIFS(B:B,"動",M:M,"*~**")</f>
        <v>0</v>
      </c>
      <c r="T12" s="12">
        <f t="shared" ref="T12" si="1">Q12-S12</f>
        <v>0</v>
      </c>
    </row>
    <row r="13" spans="1:20" ht="33" customHeight="1" x14ac:dyDescent="0.2">
      <c r="A13" s="40">
        <v>11</v>
      </c>
      <c r="B13" s="41" t="s">
        <v>306</v>
      </c>
      <c r="C13" s="31" t="s" ph="1">
        <v>1749</v>
      </c>
      <c r="D13" s="49" ph="1"/>
      <c r="E13" s="43" t="s">
        <v>1704</v>
      </c>
      <c r="F13" s="44"/>
      <c r="G13" s="45">
        <v>1835</v>
      </c>
      <c r="H13" s="46"/>
      <c r="I13" s="52" t="s">
        <v>3119</v>
      </c>
      <c r="J13" s="50"/>
      <c r="K13" s="40" t="s">
        <v>1705</v>
      </c>
      <c r="L13" s="51">
        <v>0.18</v>
      </c>
      <c r="M13" s="112"/>
      <c r="N13" s="234"/>
      <c r="O13" s="10" t="s">
        <v>291</v>
      </c>
      <c r="P13" s="11" t="s">
        <v>294</v>
      </c>
      <c r="Q13" s="12">
        <f>COUNTIF(B:B,"歴")</f>
        <v>0</v>
      </c>
      <c r="R13" s="12">
        <f>SUMIF(B:B,"歴",G:G)</f>
        <v>0</v>
      </c>
      <c r="S13" s="12">
        <f>COUNTIFS(B:B,"歴",M:M,"*~**")</f>
        <v>0</v>
      </c>
      <c r="T13" s="12">
        <f>Q13-S13</f>
        <v>0</v>
      </c>
    </row>
    <row r="14" spans="1:20" ht="33" customHeight="1" x14ac:dyDescent="0.2">
      <c r="A14" s="40">
        <v>12</v>
      </c>
      <c r="B14" s="41" t="s">
        <v>306</v>
      </c>
      <c r="C14" s="31" t="s" ph="1">
        <v>1750</v>
      </c>
      <c r="D14" s="49" ph="1"/>
      <c r="E14" s="43" t="s">
        <v>1704</v>
      </c>
      <c r="F14" s="44"/>
      <c r="G14" s="45">
        <v>649</v>
      </c>
      <c r="H14" s="46"/>
      <c r="I14" s="52" t="s">
        <v>3122</v>
      </c>
      <c r="J14" s="50"/>
      <c r="K14" s="33"/>
      <c r="L14" s="48"/>
      <c r="M14" s="113"/>
      <c r="N14" s="234"/>
      <c r="O14" s="16" t="s">
        <v>290</v>
      </c>
      <c r="P14" s="17" t="s">
        <v>3060</v>
      </c>
      <c r="Q14" s="18">
        <f>SUM(Q11:Q13)</f>
        <v>0</v>
      </c>
      <c r="R14" s="18">
        <f>SUM(R11:R13)</f>
        <v>0</v>
      </c>
      <c r="S14" s="18">
        <f>SUM(S11:S13)</f>
        <v>0</v>
      </c>
      <c r="T14" s="18">
        <f>SUM(T11:T13)</f>
        <v>0</v>
      </c>
    </row>
    <row r="15" spans="1:20" ht="33" customHeight="1" x14ac:dyDescent="0.2">
      <c r="A15" s="40">
        <v>13</v>
      </c>
      <c r="B15" s="41" t="s">
        <v>305</v>
      </c>
      <c r="C15" s="31" t="s" ph="1">
        <v>1751</v>
      </c>
      <c r="D15" s="49" ph="1"/>
      <c r="E15" s="43" t="s">
        <v>1706</v>
      </c>
      <c r="F15" s="44"/>
      <c r="G15" s="45">
        <v>15361</v>
      </c>
      <c r="H15" s="46"/>
      <c r="I15" s="52" t="s">
        <v>3246</v>
      </c>
      <c r="J15" s="50"/>
      <c r="K15" s="33" t="s">
        <v>1707</v>
      </c>
      <c r="L15" s="48">
        <v>1.3</v>
      </c>
      <c r="M15" s="113"/>
      <c r="N15" s="234"/>
      <c r="O15" s="25" t="s">
        <v>295</v>
      </c>
      <c r="P15" s="26" t="s">
        <v>296</v>
      </c>
      <c r="Q15" s="27">
        <f>COUNTIF(B:B,"広")</f>
        <v>0</v>
      </c>
      <c r="R15" s="27">
        <f>SUMIF(B:B,"広",G:G)</f>
        <v>0</v>
      </c>
      <c r="S15" s="27">
        <f>COUNTIFS(B:B,"広",M:M,"*~**")</f>
        <v>0</v>
      </c>
      <c r="T15" s="27">
        <f>Q15-S15</f>
        <v>0</v>
      </c>
    </row>
    <row r="16" spans="1:20" ht="33" customHeight="1" x14ac:dyDescent="0.2">
      <c r="A16" s="40">
        <v>14</v>
      </c>
      <c r="B16" s="41" t="s">
        <v>306</v>
      </c>
      <c r="C16" s="31" t="s" ph="1">
        <v>1752</v>
      </c>
      <c r="D16" s="49" ph="1"/>
      <c r="E16" s="43" t="s">
        <v>1708</v>
      </c>
      <c r="F16" s="44"/>
      <c r="G16" s="45">
        <v>2475</v>
      </c>
      <c r="H16" s="46"/>
      <c r="I16" s="52" t="s">
        <v>3246</v>
      </c>
      <c r="J16" s="50"/>
      <c r="K16" s="40" t="s">
        <v>1709</v>
      </c>
      <c r="L16" s="51">
        <v>0.25</v>
      </c>
      <c r="M16" s="113"/>
      <c r="N16" s="234"/>
      <c r="O16" s="25" t="s">
        <v>297</v>
      </c>
      <c r="P16" s="25" t="s">
        <v>290</v>
      </c>
      <c r="Q16" s="27">
        <f>COUNTIF(B:B,"緑道")</f>
        <v>0</v>
      </c>
      <c r="R16" s="27">
        <f>SUMIF(B:B,"緑道",G:G)</f>
        <v>0</v>
      </c>
      <c r="S16" s="27">
        <f>COUNTIFS(B:B,"緑道",M:M,"*~**")</f>
        <v>0</v>
      </c>
      <c r="T16" s="27">
        <f t="shared" ref="T16:T17" si="2">Q16-S16</f>
        <v>0</v>
      </c>
    </row>
    <row r="17" spans="1:20" ht="33" customHeight="1" x14ac:dyDescent="0.2">
      <c r="A17" s="40">
        <v>15</v>
      </c>
      <c r="B17" s="41" t="s">
        <v>306</v>
      </c>
      <c r="C17" s="31" t="s" ph="1">
        <v>1753</v>
      </c>
      <c r="D17" s="49" ph="1"/>
      <c r="E17" s="43" t="s">
        <v>1702</v>
      </c>
      <c r="F17" s="44"/>
      <c r="G17" s="45">
        <v>1994</v>
      </c>
      <c r="H17" s="46"/>
      <c r="I17" s="52" t="s">
        <v>3249</v>
      </c>
      <c r="J17" s="50"/>
      <c r="K17" s="40" t="s">
        <v>1710</v>
      </c>
      <c r="L17" s="51">
        <v>0.2</v>
      </c>
      <c r="M17" s="113"/>
      <c r="N17" s="234"/>
      <c r="O17" s="25" t="s">
        <v>106</v>
      </c>
      <c r="P17" s="25" t="s">
        <v>290</v>
      </c>
      <c r="Q17" s="27">
        <f>COUNTIF(B:B,"都緑")</f>
        <v>0</v>
      </c>
      <c r="R17" s="27">
        <f>SUMIF(B:B,"都緑",G:G)</f>
        <v>0</v>
      </c>
      <c r="S17" s="27">
        <f>COUNTIFS(B:B,"都緑",M:M,"*~**")</f>
        <v>0</v>
      </c>
      <c r="T17" s="27">
        <f t="shared" si="2"/>
        <v>0</v>
      </c>
    </row>
    <row r="18" spans="1:20" ht="33" customHeight="1" x14ac:dyDescent="0.2">
      <c r="A18" s="40">
        <v>16</v>
      </c>
      <c r="B18" s="41" t="s">
        <v>306</v>
      </c>
      <c r="C18" s="31" t="s" ph="1">
        <v>1754</v>
      </c>
      <c r="D18" s="49" ph="1"/>
      <c r="E18" s="43" t="s">
        <v>1711</v>
      </c>
      <c r="F18" s="44"/>
      <c r="G18" s="45">
        <v>991</v>
      </c>
      <c r="H18" s="46"/>
      <c r="I18" s="52" t="s">
        <v>3204</v>
      </c>
      <c r="J18" s="50"/>
      <c r="K18" s="40" t="s">
        <v>1712</v>
      </c>
      <c r="L18" s="51">
        <v>0.1</v>
      </c>
      <c r="M18" s="113"/>
      <c r="N18" s="234"/>
      <c r="O18" s="28" t="s">
        <v>290</v>
      </c>
      <c r="P18" s="29" t="s">
        <v>298</v>
      </c>
      <c r="Q18" s="30">
        <f>Q10+Q14+Q15+Q17+Q16</f>
        <v>38</v>
      </c>
      <c r="R18" s="30">
        <f>R10+R14+R15+R17+R16</f>
        <v>211115</v>
      </c>
      <c r="S18" s="30">
        <f>S10+S14+S15+S17+S16</f>
        <v>0</v>
      </c>
      <c r="T18" s="30">
        <f>T10+T14+T15+T17+T16</f>
        <v>38</v>
      </c>
    </row>
    <row r="19" spans="1:20" ht="33" customHeight="1" x14ac:dyDescent="0.2">
      <c r="A19" s="40">
        <v>17</v>
      </c>
      <c r="B19" s="41" t="s">
        <v>306</v>
      </c>
      <c r="C19" s="31" t="s" ph="1">
        <v>1755</v>
      </c>
      <c r="D19" s="49" ph="1"/>
      <c r="E19" s="43" t="s">
        <v>1700</v>
      </c>
      <c r="F19" s="44"/>
      <c r="G19" s="45">
        <v>493</v>
      </c>
      <c r="H19" s="46"/>
      <c r="I19" s="52" t="s">
        <v>3204</v>
      </c>
      <c r="J19" s="50"/>
      <c r="K19" s="33"/>
      <c r="L19" s="51"/>
      <c r="M19" s="113"/>
      <c r="N19" s="234"/>
      <c r="O19" s="234"/>
      <c r="P19" s="234"/>
      <c r="Q19" s="234"/>
      <c r="R19" s="234"/>
      <c r="S19" s="234"/>
      <c r="T19" s="234"/>
    </row>
    <row r="20" spans="1:20" ht="33" customHeight="1" x14ac:dyDescent="0.2">
      <c r="A20" s="40">
        <v>18</v>
      </c>
      <c r="B20" s="41" t="s">
        <v>306</v>
      </c>
      <c r="C20" s="31" t="s" ph="1">
        <v>1756</v>
      </c>
      <c r="D20" s="49" ph="1"/>
      <c r="E20" s="43" t="s">
        <v>1713</v>
      </c>
      <c r="F20" s="44"/>
      <c r="G20" s="45">
        <v>1273</v>
      </c>
      <c r="H20" s="46"/>
      <c r="I20" s="52" t="s">
        <v>3303</v>
      </c>
      <c r="J20" s="50"/>
      <c r="K20" s="33" t="s">
        <v>1714</v>
      </c>
      <c r="L20" s="51">
        <v>0.13</v>
      </c>
      <c r="M20" s="113"/>
      <c r="N20" s="234"/>
      <c r="O20" s="214"/>
      <c r="P20" s="214"/>
      <c r="Q20" s="215"/>
      <c r="R20" s="215"/>
      <c r="S20" s="234"/>
      <c r="T20" s="234"/>
    </row>
    <row r="21" spans="1:20" ht="33" customHeight="1" x14ac:dyDescent="0.2">
      <c r="A21" s="40">
        <v>19</v>
      </c>
      <c r="B21" s="54" t="s">
        <v>306</v>
      </c>
      <c r="C21" s="55" t="s" ph="1">
        <v>1757</v>
      </c>
      <c r="D21" s="56" ph="1"/>
      <c r="E21" s="57" t="s">
        <v>1715</v>
      </c>
      <c r="F21" s="58"/>
      <c r="G21" s="59">
        <v>993</v>
      </c>
      <c r="H21" s="60"/>
      <c r="I21" s="57" t="s">
        <v>3173</v>
      </c>
      <c r="J21" s="58"/>
      <c r="K21" s="62" t="s">
        <v>1716</v>
      </c>
      <c r="L21" s="61">
        <v>0.1</v>
      </c>
      <c r="M21" s="114"/>
      <c r="N21" s="234"/>
      <c r="O21" s="234"/>
      <c r="P21" s="234"/>
      <c r="Q21" s="234"/>
      <c r="R21" s="234"/>
      <c r="S21" s="234"/>
      <c r="T21" s="234"/>
    </row>
    <row r="22" spans="1:20" ht="33" customHeight="1" x14ac:dyDescent="0.2">
      <c r="A22" s="40">
        <v>20</v>
      </c>
      <c r="B22" s="54" t="s">
        <v>306</v>
      </c>
      <c r="C22" s="55" t="s" ph="1">
        <v>1758</v>
      </c>
      <c r="D22" s="56" ph="1"/>
      <c r="E22" s="57" t="s">
        <v>1717</v>
      </c>
      <c r="F22" s="58"/>
      <c r="G22" s="59">
        <v>898</v>
      </c>
      <c r="H22" s="60"/>
      <c r="I22" s="57" t="s">
        <v>3127</v>
      </c>
      <c r="J22" s="58"/>
      <c r="K22" s="53"/>
      <c r="L22" s="61"/>
      <c r="M22" s="115" t="s">
        <v>3525</v>
      </c>
      <c r="N22" s="234"/>
      <c r="O22" s="234"/>
      <c r="P22" s="234"/>
      <c r="Q22" s="234"/>
      <c r="R22" s="234"/>
      <c r="S22" s="234"/>
      <c r="T22" s="234"/>
    </row>
    <row r="23" spans="1:20" ht="33" customHeight="1" x14ac:dyDescent="0.2">
      <c r="A23" s="40">
        <v>21</v>
      </c>
      <c r="B23" s="54" t="s">
        <v>306</v>
      </c>
      <c r="C23" s="55" t="s" ph="1">
        <v>1759</v>
      </c>
      <c r="D23" s="56" ph="1"/>
      <c r="E23" s="57" t="s">
        <v>1718</v>
      </c>
      <c r="F23" s="58"/>
      <c r="G23" s="59">
        <v>1437</v>
      </c>
      <c r="H23" s="60"/>
      <c r="I23" s="57" t="s">
        <v>3176</v>
      </c>
      <c r="J23" s="58"/>
      <c r="K23" s="62" t="s">
        <v>1719</v>
      </c>
      <c r="L23" s="61">
        <v>0.14000000000000001</v>
      </c>
      <c r="M23" s="114"/>
      <c r="N23" s="234"/>
      <c r="O23" s="234"/>
      <c r="P23" s="234"/>
      <c r="Q23" s="234"/>
      <c r="R23" s="234"/>
      <c r="S23" s="234"/>
      <c r="T23" s="234"/>
    </row>
    <row r="24" spans="1:20" ht="33" customHeight="1" x14ac:dyDescent="0.2">
      <c r="A24" s="40">
        <v>22</v>
      </c>
      <c r="B24" s="54" t="s">
        <v>306</v>
      </c>
      <c r="C24" s="55" t="s" ph="1">
        <v>1760</v>
      </c>
      <c r="D24" s="56" ph="1"/>
      <c r="E24" s="57" t="s">
        <v>1720</v>
      </c>
      <c r="F24" s="58"/>
      <c r="G24" s="59">
        <v>552</v>
      </c>
      <c r="H24" s="60"/>
      <c r="I24" s="63" t="s">
        <v>3176</v>
      </c>
      <c r="J24" s="64"/>
      <c r="K24" s="62"/>
      <c r="L24" s="61"/>
      <c r="M24" s="114"/>
      <c r="N24" s="234"/>
      <c r="O24" s="234"/>
      <c r="P24" s="234"/>
      <c r="Q24" s="234"/>
      <c r="R24" s="234"/>
      <c r="S24" s="234"/>
      <c r="T24" s="234"/>
    </row>
    <row r="25" spans="1:20" ht="33" customHeight="1" x14ac:dyDescent="0.2">
      <c r="A25" s="40">
        <v>23</v>
      </c>
      <c r="B25" s="54" t="s">
        <v>306</v>
      </c>
      <c r="C25" s="55" t="s" ph="1">
        <v>1761</v>
      </c>
      <c r="D25" s="56" ph="1"/>
      <c r="E25" s="57" t="s">
        <v>1721</v>
      </c>
      <c r="F25" s="58"/>
      <c r="G25" s="59">
        <v>1412</v>
      </c>
      <c r="H25" s="60"/>
      <c r="I25" s="63" t="s">
        <v>3206</v>
      </c>
      <c r="J25" s="64"/>
      <c r="K25" s="62"/>
      <c r="L25" s="61"/>
      <c r="M25" s="115"/>
      <c r="N25" s="234"/>
      <c r="O25" s="234"/>
      <c r="P25" s="234"/>
      <c r="Q25" s="234"/>
      <c r="R25" s="234"/>
      <c r="S25" s="234"/>
      <c r="T25" s="234"/>
    </row>
    <row r="26" spans="1:20" ht="33" customHeight="1" x14ac:dyDescent="0.2">
      <c r="A26" s="40">
        <v>24</v>
      </c>
      <c r="B26" s="54" t="s">
        <v>306</v>
      </c>
      <c r="C26" s="55" t="s" ph="1">
        <v>1762</v>
      </c>
      <c r="D26" s="56" ph="1"/>
      <c r="E26" s="57" t="s">
        <v>1722</v>
      </c>
      <c r="F26" s="58"/>
      <c r="G26" s="59">
        <v>653</v>
      </c>
      <c r="H26" s="60"/>
      <c r="I26" s="63" t="s">
        <v>3177</v>
      </c>
      <c r="J26" s="64"/>
      <c r="K26" s="53" t="s">
        <v>1723</v>
      </c>
      <c r="L26" s="61">
        <v>7.0000000000000007E-2</v>
      </c>
      <c r="M26" s="114"/>
      <c r="N26" s="234"/>
      <c r="O26" s="234"/>
      <c r="P26" s="234"/>
      <c r="Q26" s="234"/>
      <c r="R26" s="234"/>
      <c r="S26" s="234"/>
      <c r="T26" s="234"/>
    </row>
    <row r="27" spans="1:20" ht="33" customHeight="1" x14ac:dyDescent="0.2">
      <c r="A27" s="40">
        <v>25</v>
      </c>
      <c r="B27" s="54" t="s">
        <v>306</v>
      </c>
      <c r="C27" s="65" t="s" ph="1">
        <v>1763</v>
      </c>
      <c r="D27" s="56" ph="1"/>
      <c r="E27" s="57" t="s">
        <v>1724</v>
      </c>
      <c r="F27" s="58"/>
      <c r="G27" s="59">
        <v>942</v>
      </c>
      <c r="H27" s="60"/>
      <c r="I27" s="63" t="s">
        <v>3304</v>
      </c>
      <c r="J27" s="64"/>
      <c r="K27" s="62" t="s">
        <v>1725</v>
      </c>
      <c r="L27" s="61">
        <v>0.09</v>
      </c>
      <c r="M27" s="114"/>
      <c r="N27" s="234"/>
      <c r="O27" s="234"/>
      <c r="P27" s="234"/>
      <c r="Q27" s="234"/>
      <c r="R27" s="234"/>
      <c r="S27" s="234"/>
      <c r="T27" s="234"/>
    </row>
    <row r="28" spans="1:20" ht="33" customHeight="1" x14ac:dyDescent="0.2">
      <c r="A28" s="40">
        <v>26</v>
      </c>
      <c r="B28" s="54" t="s">
        <v>306</v>
      </c>
      <c r="C28" s="55" t="s" ph="1">
        <v>1764</v>
      </c>
      <c r="D28" s="56" ph="1"/>
      <c r="E28" s="57" t="s">
        <v>1726</v>
      </c>
      <c r="F28" s="58"/>
      <c r="G28" s="59">
        <v>1019</v>
      </c>
      <c r="H28" s="60"/>
      <c r="I28" s="63" t="s">
        <v>3305</v>
      </c>
      <c r="J28" s="64"/>
      <c r="K28" s="62" t="s">
        <v>1727</v>
      </c>
      <c r="L28" s="61">
        <v>0.1</v>
      </c>
      <c r="M28" s="115"/>
      <c r="N28" s="234"/>
      <c r="O28" s="234"/>
      <c r="P28" s="234"/>
      <c r="Q28" s="234"/>
      <c r="R28" s="234"/>
      <c r="S28" s="234"/>
      <c r="T28" s="234"/>
    </row>
    <row r="29" spans="1:20" ht="33" customHeight="1" x14ac:dyDescent="0.2">
      <c r="A29" s="40">
        <v>27</v>
      </c>
      <c r="B29" s="54" t="s">
        <v>306</v>
      </c>
      <c r="C29" s="65" t="s" ph="1">
        <v>1765</v>
      </c>
      <c r="D29" s="56" ph="1"/>
      <c r="E29" s="57" t="s">
        <v>1728</v>
      </c>
      <c r="F29" s="58"/>
      <c r="G29" s="59">
        <v>897</v>
      </c>
      <c r="H29" s="60"/>
      <c r="I29" s="63" t="s">
        <v>3229</v>
      </c>
      <c r="J29" s="64"/>
      <c r="K29" s="62" t="s">
        <v>1729</v>
      </c>
      <c r="L29" s="61">
        <v>0.1</v>
      </c>
      <c r="M29" s="114"/>
      <c r="N29" s="234"/>
      <c r="O29" s="234"/>
      <c r="P29" s="234"/>
      <c r="Q29" s="234"/>
      <c r="R29" s="234"/>
      <c r="S29" s="234"/>
      <c r="T29" s="234"/>
    </row>
    <row r="30" spans="1:20" ht="33" customHeight="1" x14ac:dyDescent="0.2">
      <c r="A30" s="40">
        <v>28</v>
      </c>
      <c r="B30" s="54" t="s">
        <v>306</v>
      </c>
      <c r="C30" s="65" t="s" ph="1">
        <v>1766</v>
      </c>
      <c r="D30" s="56" ph="1"/>
      <c r="E30" s="57" t="s">
        <v>1730</v>
      </c>
      <c r="F30" s="58"/>
      <c r="G30" s="59">
        <v>993</v>
      </c>
      <c r="H30" s="60"/>
      <c r="I30" s="63" t="s">
        <v>3287</v>
      </c>
      <c r="J30" s="64"/>
      <c r="K30" s="62" t="s">
        <v>1738</v>
      </c>
      <c r="L30" s="61">
        <v>0.1</v>
      </c>
      <c r="M30" s="114"/>
      <c r="N30" s="234"/>
      <c r="O30" s="234"/>
      <c r="P30" s="234"/>
      <c r="Q30" s="234"/>
      <c r="R30" s="234"/>
      <c r="S30" s="234"/>
      <c r="T30" s="234"/>
    </row>
    <row r="31" spans="1:20" ht="33" customHeight="1" x14ac:dyDescent="0.2">
      <c r="A31" s="40">
        <v>29</v>
      </c>
      <c r="B31" s="54" t="s">
        <v>306</v>
      </c>
      <c r="C31" s="55" t="s" ph="1">
        <v>1767</v>
      </c>
      <c r="D31" s="56" ph="1"/>
      <c r="E31" s="57" t="s">
        <v>1696</v>
      </c>
      <c r="F31" s="58"/>
      <c r="G31" s="59">
        <v>496</v>
      </c>
      <c r="H31" s="60"/>
      <c r="I31" s="63" t="s">
        <v>3306</v>
      </c>
      <c r="J31" s="64"/>
      <c r="K31" s="53"/>
      <c r="L31" s="66"/>
      <c r="M31" s="115"/>
      <c r="N31" s="234"/>
      <c r="O31" s="234"/>
      <c r="P31" s="234"/>
      <c r="Q31" s="234"/>
      <c r="R31" s="234"/>
      <c r="S31" s="234"/>
      <c r="T31" s="234"/>
    </row>
    <row r="32" spans="1:20" ht="33" customHeight="1" x14ac:dyDescent="0.2">
      <c r="A32" s="40">
        <v>30</v>
      </c>
      <c r="B32" s="54" t="s">
        <v>306</v>
      </c>
      <c r="C32" s="55" t="s" ph="1">
        <v>1768</v>
      </c>
      <c r="D32" s="56" ph="1"/>
      <c r="E32" s="57" t="s">
        <v>1731</v>
      </c>
      <c r="F32" s="58"/>
      <c r="G32" s="59">
        <v>491</v>
      </c>
      <c r="H32" s="60"/>
      <c r="I32" s="63" t="s">
        <v>3180</v>
      </c>
      <c r="J32" s="64"/>
      <c r="K32" s="62"/>
      <c r="L32" s="61"/>
      <c r="M32" s="114"/>
      <c r="N32" s="234"/>
      <c r="O32" s="234"/>
      <c r="P32" s="234"/>
      <c r="Q32" s="234"/>
      <c r="R32" s="234"/>
      <c r="S32" s="234"/>
      <c r="T32" s="234"/>
    </row>
    <row r="33" spans="1:20" ht="33" customHeight="1" x14ac:dyDescent="0.2">
      <c r="A33" s="40">
        <v>31</v>
      </c>
      <c r="B33" s="54" t="s">
        <v>306</v>
      </c>
      <c r="C33" s="55" t="s" ph="1">
        <v>1769</v>
      </c>
      <c r="D33" s="56" ph="1"/>
      <c r="E33" s="57" t="s">
        <v>1731</v>
      </c>
      <c r="F33" s="58"/>
      <c r="G33" s="59">
        <v>437</v>
      </c>
      <c r="H33" s="60"/>
      <c r="I33" s="63" t="s">
        <v>3307</v>
      </c>
      <c r="J33" s="64"/>
      <c r="K33" s="62"/>
      <c r="L33" s="61"/>
      <c r="M33" s="114"/>
      <c r="N33" s="234"/>
      <c r="O33" s="234"/>
      <c r="P33" s="234"/>
      <c r="Q33" s="234"/>
      <c r="R33" s="234"/>
      <c r="S33" s="234"/>
      <c r="T33" s="234"/>
    </row>
    <row r="34" spans="1:20" ht="33" customHeight="1" x14ac:dyDescent="0.2">
      <c r="A34" s="40">
        <v>32</v>
      </c>
      <c r="B34" s="54" t="s">
        <v>306</v>
      </c>
      <c r="C34" s="55" t="s" ph="1">
        <v>1770</v>
      </c>
      <c r="D34" s="56" ph="1"/>
      <c r="E34" s="57" t="s">
        <v>1732</v>
      </c>
      <c r="F34" s="58"/>
      <c r="G34" s="59">
        <v>705</v>
      </c>
      <c r="H34" s="60"/>
      <c r="I34" s="57" t="s">
        <v>3291</v>
      </c>
      <c r="J34" s="64"/>
      <c r="K34" s="62"/>
      <c r="L34" s="61"/>
      <c r="M34" s="115"/>
      <c r="N34" s="234"/>
      <c r="O34" s="234"/>
      <c r="P34" s="234"/>
      <c r="Q34" s="234"/>
      <c r="R34" s="234"/>
      <c r="S34" s="234"/>
      <c r="T34" s="234"/>
    </row>
    <row r="35" spans="1:20" ht="33" customHeight="1" x14ac:dyDescent="0.2">
      <c r="A35" s="40">
        <v>33</v>
      </c>
      <c r="B35" s="54" t="s">
        <v>306</v>
      </c>
      <c r="C35" s="55" t="s" ph="1">
        <v>1771</v>
      </c>
      <c r="D35" s="56" ph="1"/>
      <c r="E35" s="57" t="s">
        <v>1733</v>
      </c>
      <c r="F35" s="58"/>
      <c r="G35" s="59">
        <v>972</v>
      </c>
      <c r="H35" s="60"/>
      <c r="I35" s="57" t="s">
        <v>3293</v>
      </c>
      <c r="J35" s="67"/>
      <c r="K35" s="62" t="s">
        <v>1734</v>
      </c>
      <c r="L35" s="61">
        <v>0.1</v>
      </c>
      <c r="M35" s="114"/>
      <c r="N35" s="234"/>
      <c r="O35" s="234"/>
      <c r="P35" s="234"/>
      <c r="Q35" s="234"/>
      <c r="R35" s="234"/>
      <c r="S35" s="234"/>
      <c r="T35" s="234"/>
    </row>
    <row r="36" spans="1:20" ht="33" customHeight="1" x14ac:dyDescent="0.2">
      <c r="A36" s="40">
        <v>34</v>
      </c>
      <c r="B36" s="54" t="s">
        <v>306</v>
      </c>
      <c r="C36" s="55" t="s" ph="1">
        <v>1772</v>
      </c>
      <c r="D36" s="56" ph="1"/>
      <c r="E36" s="57" t="s">
        <v>1735</v>
      </c>
      <c r="F36" s="58"/>
      <c r="G36" s="68">
        <v>1000</v>
      </c>
      <c r="H36" s="69"/>
      <c r="I36" s="57" t="s">
        <v>3308</v>
      </c>
      <c r="J36" s="67"/>
      <c r="K36" s="62"/>
      <c r="L36" s="66"/>
      <c r="M36" s="116"/>
      <c r="N36" s="234"/>
      <c r="O36" s="234"/>
      <c r="P36" s="234"/>
      <c r="Q36" s="234"/>
      <c r="R36" s="234"/>
      <c r="S36" s="234"/>
      <c r="T36" s="234"/>
    </row>
    <row r="37" spans="1:20" ht="33" customHeight="1" x14ac:dyDescent="0.2">
      <c r="A37" s="40">
        <v>35</v>
      </c>
      <c r="B37" s="54" t="s">
        <v>306</v>
      </c>
      <c r="C37" s="55" t="s" ph="1">
        <v>1773</v>
      </c>
      <c r="D37" s="56" ph="1"/>
      <c r="E37" s="57" t="s">
        <v>1726</v>
      </c>
      <c r="F37" s="58"/>
      <c r="G37" s="59">
        <v>911</v>
      </c>
      <c r="H37" s="60"/>
      <c r="I37" s="57" t="s">
        <v>3264</v>
      </c>
      <c r="J37" s="58"/>
      <c r="K37" s="53"/>
      <c r="L37" s="66"/>
      <c r="M37" s="114"/>
      <c r="N37" s="234"/>
      <c r="O37" s="234"/>
      <c r="P37" s="234"/>
      <c r="Q37" s="234"/>
      <c r="R37" s="234"/>
      <c r="S37" s="234"/>
      <c r="T37" s="234"/>
    </row>
    <row r="38" spans="1:20" ht="33" customHeight="1" x14ac:dyDescent="0.2">
      <c r="A38" s="40">
        <v>36</v>
      </c>
      <c r="B38" s="54" t="s">
        <v>306</v>
      </c>
      <c r="C38" s="53" t="s" ph="1">
        <v>1774</v>
      </c>
      <c r="D38" s="56" ph="1"/>
      <c r="E38" s="57" t="s">
        <v>1736</v>
      </c>
      <c r="F38" s="58"/>
      <c r="G38" s="59">
        <v>2701</v>
      </c>
      <c r="H38" s="60"/>
      <c r="I38" s="63" t="s">
        <v>3278</v>
      </c>
      <c r="J38" s="64"/>
      <c r="K38" s="62"/>
      <c r="L38" s="61"/>
      <c r="M38" s="114"/>
      <c r="N38" s="234"/>
      <c r="O38" s="234"/>
      <c r="P38" s="234"/>
      <c r="Q38" s="234"/>
      <c r="R38" s="234"/>
      <c r="S38" s="234"/>
      <c r="T38" s="234"/>
    </row>
    <row r="39" spans="1:20" ht="33" customHeight="1" x14ac:dyDescent="0.2">
      <c r="A39" s="40">
        <v>37</v>
      </c>
      <c r="B39" s="71" t="s">
        <v>306</v>
      </c>
      <c r="C39" s="72" t="s" ph="1">
        <v>1775</v>
      </c>
      <c r="D39" s="73" ph="1"/>
      <c r="E39" s="74" t="s">
        <v>1711</v>
      </c>
      <c r="F39" s="75"/>
      <c r="G39" s="76">
        <v>1940</v>
      </c>
      <c r="H39" s="77"/>
      <c r="I39" s="74" t="s">
        <v>3309</v>
      </c>
      <c r="J39" s="75"/>
      <c r="K39" s="70"/>
      <c r="L39" s="78"/>
      <c r="M39" s="117"/>
      <c r="N39" s="234"/>
      <c r="O39" s="234"/>
      <c r="P39" s="234"/>
      <c r="Q39" s="234"/>
      <c r="R39" s="234"/>
      <c r="S39" s="234"/>
      <c r="T39" s="234"/>
    </row>
    <row r="40" spans="1:20" ht="33" customHeight="1" x14ac:dyDescent="0.2">
      <c r="A40" s="40">
        <v>38</v>
      </c>
      <c r="B40" s="79" t="s">
        <v>306</v>
      </c>
      <c r="C40" s="132" t="s" ph="1">
        <v>1776</v>
      </c>
      <c r="D40" s="134" ph="1"/>
      <c r="E40" s="74" t="s">
        <v>1737</v>
      </c>
      <c r="F40" s="75"/>
      <c r="G40" s="76">
        <v>2361</v>
      </c>
      <c r="H40" s="77"/>
      <c r="I40" s="74" t="s">
        <v>3309</v>
      </c>
      <c r="J40" s="75"/>
      <c r="K40" s="80"/>
      <c r="L40" s="81"/>
      <c r="M40" s="116"/>
      <c r="N40" s="234"/>
      <c r="O40" s="234"/>
      <c r="P40" s="234"/>
      <c r="Q40" s="234"/>
      <c r="R40" s="234"/>
      <c r="S40" s="234"/>
      <c r="T40" s="234"/>
    </row>
    <row r="41" spans="1:20" ht="33" customHeight="1" x14ac:dyDescent="0.2">
      <c r="A41" s="428" t="s">
        <v>227</v>
      </c>
      <c r="B41" s="429"/>
      <c r="C41" s="337">
        <f ca="1">IF(COUNTIF(M:M,"*~**")&gt;=1, "("&amp;COUNTIF(M:M,"*~**")&amp;")"&amp;CHAR(10)&amp;COUNT(A:A)-COUNTIF(M:M,"*~**"), COUNT(A:A))</f>
        <v>38</v>
      </c>
      <c r="D41" s="82"/>
      <c r="E41" s="82" t="s">
        <v>2213</v>
      </c>
      <c r="F41" s="91"/>
      <c r="G41" s="76">
        <f>SUM(G2:G40)</f>
        <v>211115</v>
      </c>
      <c r="H41" s="77"/>
      <c r="I41" s="82"/>
      <c r="J41" s="82"/>
      <c r="K41" s="82"/>
      <c r="L41" s="82"/>
      <c r="M41" s="225"/>
      <c r="N41" s="234"/>
      <c r="O41" s="234"/>
      <c r="P41" s="234"/>
      <c r="Q41" s="234"/>
      <c r="R41" s="234"/>
      <c r="S41" s="234"/>
      <c r="T41" s="234"/>
    </row>
    <row r="42" spans="1:20" x14ac:dyDescent="0.2">
      <c r="H42" s="121"/>
    </row>
    <row r="43" spans="1:20" x14ac:dyDescent="0.2">
      <c r="H43" s="121"/>
    </row>
    <row r="44" spans="1:20" x14ac:dyDescent="0.2">
      <c r="H44" s="121"/>
    </row>
    <row r="45" spans="1:20" ht="22.5" x14ac:dyDescent="0.2">
      <c r="C45" s="93" ph="1"/>
      <c r="D45" s="93" ph="1"/>
    </row>
    <row r="46" spans="1:20" ht="22.5" x14ac:dyDescent="0.2">
      <c r="C46" s="93" ph="1"/>
      <c r="D46" s="93" ph="1"/>
    </row>
    <row r="47" spans="1:20" ht="22.5" x14ac:dyDescent="0.2">
      <c r="C47" s="93" ph="1"/>
      <c r="D47" s="93" ph="1"/>
    </row>
    <row r="48" spans="1:20" ht="22.5" x14ac:dyDescent="0.2">
      <c r="C48" s="93" ph="1"/>
      <c r="D48" s="93" ph="1"/>
    </row>
    <row r="49" spans="3:4" ht="22.5" x14ac:dyDescent="0.2">
      <c r="C49" s="93" ph="1"/>
      <c r="D49" s="93" ph="1"/>
    </row>
    <row r="50" spans="3:4" ht="22.5" x14ac:dyDescent="0.2">
      <c r="C50" s="93" ph="1"/>
      <c r="D50" s="93" ph="1"/>
    </row>
    <row r="51" spans="3:4" ht="22.5" x14ac:dyDescent="0.2">
      <c r="C51" s="93" ph="1"/>
      <c r="D51" s="93" ph="1"/>
    </row>
    <row r="52" spans="3:4" ht="22.5" x14ac:dyDescent="0.2">
      <c r="C52" s="93" ph="1"/>
      <c r="D52" s="93" ph="1"/>
    </row>
    <row r="53" spans="3:4" ht="22.5" x14ac:dyDescent="0.2">
      <c r="C53" s="93" ph="1"/>
      <c r="D53" s="93" ph="1"/>
    </row>
    <row r="54" spans="3:4" ht="22.5" x14ac:dyDescent="0.2">
      <c r="C54" s="93" ph="1"/>
      <c r="D54" s="93" ph="1"/>
    </row>
    <row r="55" spans="3:4" ht="22.5" x14ac:dyDescent="0.2">
      <c r="C55" s="93" ph="1"/>
      <c r="D55" s="93" ph="1"/>
    </row>
    <row r="56" spans="3:4" ht="22.5" x14ac:dyDescent="0.2">
      <c r="C56" s="93" ph="1"/>
      <c r="D56" s="93" ph="1"/>
    </row>
    <row r="57" spans="3:4" ht="22.5" x14ac:dyDescent="0.2">
      <c r="C57" s="93" ph="1"/>
      <c r="D57" s="93" ph="1"/>
    </row>
    <row r="58" spans="3:4" ht="22.5" x14ac:dyDescent="0.2">
      <c r="C58" s="93" ph="1"/>
      <c r="D58" s="93" ph="1"/>
    </row>
    <row r="59" spans="3:4" ht="22.5" x14ac:dyDescent="0.2">
      <c r="C59" s="93" ph="1"/>
      <c r="D59" s="93" ph="1"/>
    </row>
    <row r="60" spans="3:4" ht="22.5" x14ac:dyDescent="0.2">
      <c r="C60" s="93" ph="1"/>
      <c r="D60" s="93" ph="1"/>
    </row>
    <row r="61" spans="3:4" ht="22.5" x14ac:dyDescent="0.2">
      <c r="C61" s="93" ph="1"/>
      <c r="D61" s="93" ph="1"/>
    </row>
    <row r="62" spans="3:4" ht="22.5" x14ac:dyDescent="0.2">
      <c r="C62" s="93" ph="1"/>
      <c r="D62" s="93" ph="1"/>
    </row>
    <row r="67" spans="3:4" ht="22.5" x14ac:dyDescent="0.2">
      <c r="C67" s="93" ph="1"/>
      <c r="D67" s="93" ph="1"/>
    </row>
    <row r="68" spans="3:4" ht="22.5" x14ac:dyDescent="0.2">
      <c r="C68" s="93" ph="1"/>
      <c r="D68" s="93" ph="1"/>
    </row>
    <row r="69" spans="3:4" ht="22.5" x14ac:dyDescent="0.2">
      <c r="C69" s="93" ph="1"/>
      <c r="D69" s="93" ph="1"/>
    </row>
    <row r="70" spans="3:4" ht="22.5" x14ac:dyDescent="0.2">
      <c r="C70" s="93" ph="1"/>
      <c r="D70" s="93" ph="1"/>
    </row>
    <row r="71" spans="3:4" ht="22.5" x14ac:dyDescent="0.2">
      <c r="C71" s="93" ph="1"/>
      <c r="D71" s="93" ph="1"/>
    </row>
    <row r="72" spans="3:4" ht="22.5" x14ac:dyDescent="0.2">
      <c r="C72" s="93" ph="1"/>
      <c r="D72" s="93" ph="1"/>
    </row>
  </sheetData>
  <mergeCells count="2">
    <mergeCell ref="A1:M1"/>
    <mergeCell ref="A41:B41"/>
  </mergeCells>
  <phoneticPr fontId="2"/>
  <pageMargins left="0.70866141732283472" right="0.70866141732283472" top="0.94488188976377963" bottom="0.94488188976377963" header="0" footer="0.31496062992125984"/>
  <pageSetup paperSize="9" scale="93" orientation="portrait" r:id="rId1"/>
  <headerFooter>
    <oddFooter>&amp;C&amp;"ＭＳ 明朝,標準"-&amp;P--</oddFooter>
    <firstHeader>&amp;L&amp;"メイリオ,レギュラー"&amp;18Ⅳ 開設公園&amp;16
&amp;A</firstHeader>
    <firstFooter>&amp;C-&amp;P--</firstFooter>
  </headerFooter>
  <rowBreaks count="1" manualBreakCount="1">
    <brk id="21" max="1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63"/>
  <sheetViews>
    <sheetView view="pageBreakPreview" zoomScale="130" zoomScaleNormal="115" zoomScaleSheetLayoutView="130" workbookViewId="0">
      <selection activeCell="K4" sqref="K4"/>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08203125"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30" customHeight="1" x14ac:dyDescent="0.2">
      <c r="A1" s="430" t="str">
        <f ca="1">RIGHT(CELL("filename",A1),LEN(CELL("filename",A1))-FIND("]",CELL("filename",A1)))</f>
        <v>17.城東区</v>
      </c>
      <c r="B1" s="430"/>
      <c r="C1" s="430"/>
      <c r="D1" s="430"/>
      <c r="E1" s="430"/>
      <c r="F1" s="430"/>
      <c r="G1" s="430"/>
      <c r="H1" s="430"/>
      <c r="I1" s="430"/>
      <c r="J1" s="430"/>
      <c r="K1" s="430"/>
      <c r="L1" s="430"/>
      <c r="M1" s="430"/>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O2" s="2" t="s">
        <v>146</v>
      </c>
      <c r="P2" s="3" t="s">
        <v>146</v>
      </c>
      <c r="Q2" s="4" t="s">
        <v>284</v>
      </c>
      <c r="R2" s="2" t="s">
        <v>3054</v>
      </c>
      <c r="S2" s="3" t="s">
        <v>3500</v>
      </c>
      <c r="T2" s="3" t="s">
        <v>3505</v>
      </c>
    </row>
    <row r="3" spans="1:20" ht="33" customHeight="1" x14ac:dyDescent="0.2">
      <c r="A3" s="40">
        <v>1</v>
      </c>
      <c r="B3" s="41" t="s">
        <v>306</v>
      </c>
      <c r="C3" s="31" t="s" ph="1">
        <v>1852</v>
      </c>
      <c r="D3" s="42" ph="1"/>
      <c r="E3" s="43" t="s">
        <v>1777</v>
      </c>
      <c r="F3" s="44"/>
      <c r="G3" s="45">
        <v>2813</v>
      </c>
      <c r="H3" s="46"/>
      <c r="I3" s="43" t="s">
        <v>3311</v>
      </c>
      <c r="J3" s="47"/>
      <c r="K3" s="33" t="s">
        <v>3310</v>
      </c>
      <c r="L3" s="51">
        <v>0.28000000000000003</v>
      </c>
      <c r="M3" s="112"/>
      <c r="O3" s="5" t="s">
        <v>3055</v>
      </c>
      <c r="P3" s="6" t="s">
        <v>285</v>
      </c>
      <c r="Q3" s="7">
        <f>COUNTIF(B:B,"街")</f>
        <v>46</v>
      </c>
      <c r="R3" s="7">
        <f>SUMIF(B:B,"街",G:G)</f>
        <v>126739</v>
      </c>
      <c r="S3" s="7">
        <f>COUNTIFS(B:B,"街",M:M,"*~**")</f>
        <v>0</v>
      </c>
      <c r="T3" s="7">
        <f>Q3-S3</f>
        <v>46</v>
      </c>
    </row>
    <row r="4" spans="1:20" ht="33" customHeight="1" x14ac:dyDescent="0.2">
      <c r="A4" s="40">
        <v>2</v>
      </c>
      <c r="B4" s="41" t="s">
        <v>305</v>
      </c>
      <c r="C4" s="31" t="s" ph="1">
        <v>1853</v>
      </c>
      <c r="D4" s="49" ph="1"/>
      <c r="E4" s="43" t="s">
        <v>1778</v>
      </c>
      <c r="F4" s="44"/>
      <c r="G4" s="45">
        <v>16505</v>
      </c>
      <c r="H4" s="46"/>
      <c r="I4" s="43" t="s">
        <v>1132</v>
      </c>
      <c r="J4" s="44"/>
      <c r="K4" s="40" t="s">
        <v>1779</v>
      </c>
      <c r="L4" s="48">
        <v>1.7</v>
      </c>
      <c r="M4" s="113"/>
      <c r="O4" s="5" t="s">
        <v>3055</v>
      </c>
      <c r="P4" s="6" t="s">
        <v>286</v>
      </c>
      <c r="Q4" s="7">
        <f>COUNTIF(B:B,"近")</f>
        <v>3</v>
      </c>
      <c r="R4" s="7">
        <f>SUMIF(B:B,"近",G:G)</f>
        <v>38171</v>
      </c>
      <c r="S4" s="7">
        <f>COUNTIFS(B:B,"近",M:M,"*~**")</f>
        <v>0</v>
      </c>
      <c r="T4" s="7">
        <f t="shared" ref="T4:T5" si="0">Q4-S4</f>
        <v>3</v>
      </c>
    </row>
    <row r="5" spans="1:20" ht="33" customHeight="1" x14ac:dyDescent="0.2">
      <c r="A5" s="40">
        <v>3</v>
      </c>
      <c r="B5" s="41" t="s">
        <v>305</v>
      </c>
      <c r="C5" s="31" t="s" ph="1">
        <v>1854</v>
      </c>
      <c r="D5" s="49" ph="1"/>
      <c r="E5" s="43" t="s">
        <v>1780</v>
      </c>
      <c r="F5" s="44"/>
      <c r="G5" s="45">
        <v>11778</v>
      </c>
      <c r="H5" s="46"/>
      <c r="I5" s="43" t="s">
        <v>3312</v>
      </c>
      <c r="J5" s="44"/>
      <c r="K5" s="33" t="s">
        <v>1781</v>
      </c>
      <c r="L5" s="48">
        <v>1.2</v>
      </c>
      <c r="M5" s="113"/>
      <c r="O5" s="5" t="s">
        <v>3055</v>
      </c>
      <c r="P5" s="6" t="s">
        <v>287</v>
      </c>
      <c r="Q5" s="7">
        <f>COUNTIF(B:B,"地")</f>
        <v>0</v>
      </c>
      <c r="R5" s="7">
        <f>SUMIF(B:B,"地",G:G)</f>
        <v>0</v>
      </c>
      <c r="S5" s="7">
        <f>COUNTIFS(B:B,"地",M:M,"*~**")</f>
        <v>0</v>
      </c>
      <c r="T5" s="7">
        <f t="shared" si="0"/>
        <v>0</v>
      </c>
    </row>
    <row r="6" spans="1:20" ht="33" customHeight="1" x14ac:dyDescent="0.2">
      <c r="A6" s="40">
        <v>4</v>
      </c>
      <c r="B6" s="41" t="s">
        <v>306</v>
      </c>
      <c r="C6" s="31" t="s" ph="1">
        <v>1855</v>
      </c>
      <c r="D6" s="49" ph="1"/>
      <c r="E6" s="43" t="s">
        <v>1782</v>
      </c>
      <c r="F6" s="44"/>
      <c r="G6" s="45">
        <v>809</v>
      </c>
      <c r="H6" s="46"/>
      <c r="I6" s="43" t="s">
        <v>3313</v>
      </c>
      <c r="J6" s="50"/>
      <c r="K6" s="40"/>
      <c r="L6" s="51"/>
      <c r="M6" s="112"/>
      <c r="O6" s="1" t="s">
        <v>290</v>
      </c>
      <c r="P6" s="8" t="s">
        <v>3056</v>
      </c>
      <c r="Q6" s="9">
        <f>SUM(Q3:Q5)</f>
        <v>49</v>
      </c>
      <c r="R6" s="9">
        <f>SUM(R3:R5)</f>
        <v>164910</v>
      </c>
      <c r="S6" s="9">
        <f>SUM(S3:S5)</f>
        <v>0</v>
      </c>
      <c r="T6" s="9">
        <f>SUM(T3:T5)</f>
        <v>49</v>
      </c>
    </row>
    <row r="7" spans="1:20" ht="33" customHeight="1" x14ac:dyDescent="0.2">
      <c r="A7" s="40">
        <v>5</v>
      </c>
      <c r="B7" s="41" t="s">
        <v>306</v>
      </c>
      <c r="C7" s="31" t="s" ph="1">
        <v>1856</v>
      </c>
      <c r="D7" s="49" ph="1"/>
      <c r="E7" s="43" t="s">
        <v>1783</v>
      </c>
      <c r="F7" s="44"/>
      <c r="G7" s="45">
        <v>5676</v>
      </c>
      <c r="H7" s="46"/>
      <c r="I7" s="43" t="s">
        <v>3220</v>
      </c>
      <c r="J7" s="50"/>
      <c r="K7" s="33" t="s">
        <v>3009</v>
      </c>
      <c r="L7" s="147">
        <v>0.56999999999999995</v>
      </c>
      <c r="M7" s="112"/>
      <c r="O7" s="13" t="s">
        <v>3057</v>
      </c>
      <c r="P7" s="14" t="s">
        <v>288</v>
      </c>
      <c r="Q7" s="15">
        <f>COUNTIF(B:B,"総")</f>
        <v>0</v>
      </c>
      <c r="R7" s="15">
        <f>SUMIF(B:B,"総",G:G)</f>
        <v>0</v>
      </c>
      <c r="S7" s="15">
        <f>COUNTIFS(B:B,"総",M:M,"*~**")</f>
        <v>0</v>
      </c>
      <c r="T7" s="15">
        <f>Q7-S7</f>
        <v>0</v>
      </c>
    </row>
    <row r="8" spans="1:20" ht="33" customHeight="1" x14ac:dyDescent="0.2">
      <c r="A8" s="40">
        <v>6</v>
      </c>
      <c r="B8" s="41" t="s">
        <v>306</v>
      </c>
      <c r="C8" s="31" t="s" ph="1">
        <v>1857</v>
      </c>
      <c r="D8" s="49" ph="1"/>
      <c r="E8" s="43" t="s">
        <v>1784</v>
      </c>
      <c r="F8" s="44"/>
      <c r="G8" s="45">
        <v>5213</v>
      </c>
      <c r="H8" s="46"/>
      <c r="I8" s="43" t="s">
        <v>3314</v>
      </c>
      <c r="J8" s="50"/>
      <c r="K8" s="33" t="s">
        <v>1785</v>
      </c>
      <c r="L8" s="51">
        <v>0.52</v>
      </c>
      <c r="M8" s="113"/>
      <c r="O8" s="13" t="s">
        <v>3057</v>
      </c>
      <c r="P8" s="14" t="s">
        <v>289</v>
      </c>
      <c r="Q8" s="15">
        <f>COUNTIF(B:B,"運")</f>
        <v>0</v>
      </c>
      <c r="R8" s="15">
        <f>SUMIF(B:B,"運",G:G)</f>
        <v>0</v>
      </c>
      <c r="S8" s="15">
        <f>COUNTIFS(B:B,"運",M:M,"*~**")</f>
        <v>0</v>
      </c>
      <c r="T8" s="15">
        <f>Q8-S8</f>
        <v>0</v>
      </c>
    </row>
    <row r="9" spans="1:20" ht="33" customHeight="1" x14ac:dyDescent="0.2">
      <c r="A9" s="40">
        <v>7</v>
      </c>
      <c r="B9" s="41" t="s">
        <v>306</v>
      </c>
      <c r="C9" s="31" t="s" ph="1">
        <v>1858</v>
      </c>
      <c r="D9" s="49" ph="1"/>
      <c r="E9" s="43" t="s">
        <v>1786</v>
      </c>
      <c r="F9" s="44"/>
      <c r="G9" s="45">
        <v>4119</v>
      </c>
      <c r="H9" s="46"/>
      <c r="I9" s="43" t="s">
        <v>3315</v>
      </c>
      <c r="J9" s="50"/>
      <c r="K9" s="40" t="s">
        <v>1787</v>
      </c>
      <c r="L9" s="51">
        <v>0.41</v>
      </c>
      <c r="M9" s="113"/>
      <c r="O9" s="22" t="s">
        <v>290</v>
      </c>
      <c r="P9" s="23" t="s">
        <v>3058</v>
      </c>
      <c r="Q9" s="24">
        <f>SUM(Q7:Q8)</f>
        <v>0</v>
      </c>
      <c r="R9" s="24">
        <f>SUM(R7:R8)</f>
        <v>0</v>
      </c>
      <c r="S9" s="24">
        <f>SUM(S7:S8)</f>
        <v>0</v>
      </c>
      <c r="T9" s="24">
        <f>SUM(T7:T8)</f>
        <v>0</v>
      </c>
    </row>
    <row r="10" spans="1:20" ht="33" customHeight="1" x14ac:dyDescent="0.2">
      <c r="A10" s="40">
        <v>8</v>
      </c>
      <c r="B10" s="41" t="s">
        <v>306</v>
      </c>
      <c r="C10" s="31" t="s" ph="1">
        <v>1859</v>
      </c>
      <c r="D10" s="49" ph="1"/>
      <c r="E10" s="43" t="s">
        <v>1788</v>
      </c>
      <c r="F10" s="44"/>
      <c r="G10" s="45">
        <v>9282</v>
      </c>
      <c r="H10" s="46"/>
      <c r="I10" s="52" t="s">
        <v>3315</v>
      </c>
      <c r="J10" s="50"/>
      <c r="K10" s="40" t="s">
        <v>1789</v>
      </c>
      <c r="L10" s="51">
        <v>0.93</v>
      </c>
      <c r="M10" s="113"/>
      <c r="O10" s="19" t="s">
        <v>290</v>
      </c>
      <c r="P10" s="20" t="s">
        <v>3059</v>
      </c>
      <c r="Q10" s="21">
        <f>Q6+Q9</f>
        <v>49</v>
      </c>
      <c r="R10" s="21">
        <f>R6+R9</f>
        <v>164910</v>
      </c>
      <c r="S10" s="21">
        <f>S6+S9</f>
        <v>0</v>
      </c>
      <c r="T10" s="21">
        <f>T6+T9</f>
        <v>49</v>
      </c>
    </row>
    <row r="11" spans="1:20" ht="33" customHeight="1" x14ac:dyDescent="0.2">
      <c r="A11" s="40">
        <v>9</v>
      </c>
      <c r="B11" s="41" t="s">
        <v>306</v>
      </c>
      <c r="C11" s="31" t="s" ph="1">
        <v>1860</v>
      </c>
      <c r="D11" s="49" ph="1"/>
      <c r="E11" s="43" t="s">
        <v>1790</v>
      </c>
      <c r="F11" s="47"/>
      <c r="G11" s="45">
        <v>4449</v>
      </c>
      <c r="H11" s="46"/>
      <c r="I11" s="52" t="s">
        <v>3243</v>
      </c>
      <c r="J11" s="50"/>
      <c r="K11" s="33" t="s">
        <v>1791</v>
      </c>
      <c r="L11" s="51">
        <v>0.43</v>
      </c>
      <c r="M11" s="112"/>
      <c r="O11" s="10" t="s">
        <v>291</v>
      </c>
      <c r="P11" s="11" t="s">
        <v>292</v>
      </c>
      <c r="Q11" s="12">
        <f>COUNTIF(B:B,"風")</f>
        <v>0</v>
      </c>
      <c r="R11" s="12">
        <f>SUMIF(B:B,"風",G:G)</f>
        <v>0</v>
      </c>
      <c r="S11" s="12">
        <f>COUNTIFS(B:B,"風",M:M,"*~**")</f>
        <v>0</v>
      </c>
      <c r="T11" s="12">
        <f>Q11-S11</f>
        <v>0</v>
      </c>
    </row>
    <row r="12" spans="1:20" ht="33" customHeight="1" x14ac:dyDescent="0.2">
      <c r="A12" s="40">
        <v>10</v>
      </c>
      <c r="B12" s="41" t="s">
        <v>306</v>
      </c>
      <c r="C12" s="31" t="s" ph="1">
        <v>1861</v>
      </c>
      <c r="D12" s="49" ph="1"/>
      <c r="E12" s="43" t="s">
        <v>1792</v>
      </c>
      <c r="F12" s="44"/>
      <c r="G12" s="45">
        <v>9799</v>
      </c>
      <c r="H12" s="46"/>
      <c r="I12" s="52" t="s">
        <v>3316</v>
      </c>
      <c r="J12" s="50"/>
      <c r="K12" s="33" t="s">
        <v>1850</v>
      </c>
      <c r="L12" s="51">
        <v>0.98</v>
      </c>
      <c r="M12" s="113"/>
      <c r="O12" s="10" t="s">
        <v>291</v>
      </c>
      <c r="P12" s="11" t="s">
        <v>293</v>
      </c>
      <c r="Q12" s="12">
        <f>COUNTIF(B:B,"動")</f>
        <v>0</v>
      </c>
      <c r="R12" s="12">
        <f>SUMIF(B:B,"動",G:G)</f>
        <v>0</v>
      </c>
      <c r="S12" s="12">
        <f>COUNTIFS(B:B,"動",M:M,"*~**")</f>
        <v>0</v>
      </c>
      <c r="T12" s="12">
        <f t="shared" ref="T12" si="1">Q12-S12</f>
        <v>0</v>
      </c>
    </row>
    <row r="13" spans="1:20" ht="33" customHeight="1" x14ac:dyDescent="0.2">
      <c r="A13" s="40">
        <v>11</v>
      </c>
      <c r="B13" s="41" t="s">
        <v>306</v>
      </c>
      <c r="C13" s="31" t="s" ph="1">
        <v>1862</v>
      </c>
      <c r="D13" s="49" ph="1"/>
      <c r="E13" s="43" t="s">
        <v>1793</v>
      </c>
      <c r="F13" s="44"/>
      <c r="G13" s="45">
        <v>1037</v>
      </c>
      <c r="H13" s="46"/>
      <c r="I13" s="52" t="s">
        <v>3317</v>
      </c>
      <c r="J13" s="50"/>
      <c r="K13" s="40" t="s">
        <v>1794</v>
      </c>
      <c r="L13" s="51">
        <v>0.1</v>
      </c>
      <c r="M13" s="112"/>
      <c r="O13" s="10" t="s">
        <v>291</v>
      </c>
      <c r="P13" s="11" t="s">
        <v>294</v>
      </c>
      <c r="Q13" s="12">
        <f>COUNTIF(B:B,"歴")</f>
        <v>0</v>
      </c>
      <c r="R13" s="12">
        <f>SUMIF(B:B,"歴",G:G)</f>
        <v>0</v>
      </c>
      <c r="S13" s="12">
        <f>COUNTIFS(B:B,"歴",M:M,"*~**")</f>
        <v>0</v>
      </c>
      <c r="T13" s="12">
        <f>Q13-S13</f>
        <v>0</v>
      </c>
    </row>
    <row r="14" spans="1:20" ht="33" customHeight="1" x14ac:dyDescent="0.2">
      <c r="A14" s="40">
        <v>12</v>
      </c>
      <c r="B14" s="41" t="s">
        <v>306</v>
      </c>
      <c r="C14" s="31" t="s" ph="1">
        <v>1863</v>
      </c>
      <c r="D14" s="49" ph="1"/>
      <c r="E14" s="43" t="s">
        <v>1795</v>
      </c>
      <c r="F14" s="44"/>
      <c r="G14" s="45">
        <v>5676</v>
      </c>
      <c r="H14" s="46"/>
      <c r="I14" s="52" t="s">
        <v>3318</v>
      </c>
      <c r="J14" s="50"/>
      <c r="K14" s="33" t="s">
        <v>1796</v>
      </c>
      <c r="L14" s="51">
        <v>0.56999999999999995</v>
      </c>
      <c r="M14" s="113"/>
      <c r="O14" s="16" t="s">
        <v>290</v>
      </c>
      <c r="P14" s="17" t="s">
        <v>3060</v>
      </c>
      <c r="Q14" s="18">
        <f>SUM(Q11:Q13)</f>
        <v>0</v>
      </c>
      <c r="R14" s="18">
        <f>SUM(R11:R13)</f>
        <v>0</v>
      </c>
      <c r="S14" s="18">
        <f>SUM(S11:S13)</f>
        <v>0</v>
      </c>
      <c r="T14" s="18">
        <f>SUM(T11:T13)</f>
        <v>0</v>
      </c>
    </row>
    <row r="15" spans="1:20" ht="33" customHeight="1" x14ac:dyDescent="0.2">
      <c r="A15" s="40">
        <v>13</v>
      </c>
      <c r="B15" s="41" t="s">
        <v>306</v>
      </c>
      <c r="C15" s="31" t="s" ph="1">
        <v>1864</v>
      </c>
      <c r="D15" s="49" ph="1"/>
      <c r="E15" s="43" t="s">
        <v>1797</v>
      </c>
      <c r="F15" s="44"/>
      <c r="G15" s="45">
        <v>7572</v>
      </c>
      <c r="H15" s="46"/>
      <c r="I15" s="52" t="s">
        <v>3118</v>
      </c>
      <c r="J15" s="50"/>
      <c r="K15" s="33" t="s">
        <v>1798</v>
      </c>
      <c r="L15" s="51">
        <v>0.76</v>
      </c>
      <c r="M15" s="112" t="s">
        <v>3527</v>
      </c>
      <c r="O15" s="25" t="s">
        <v>295</v>
      </c>
      <c r="P15" s="26" t="s">
        <v>296</v>
      </c>
      <c r="Q15" s="27">
        <f>COUNTIF(B:B,"広")</f>
        <v>0</v>
      </c>
      <c r="R15" s="27">
        <f>SUMIF(B:B,"広",G:G)</f>
        <v>0</v>
      </c>
      <c r="S15" s="27">
        <f>COUNTIFS(B:B,"広",M:M,"*~**")</f>
        <v>0</v>
      </c>
      <c r="T15" s="27">
        <f>Q15-S15</f>
        <v>0</v>
      </c>
    </row>
    <row r="16" spans="1:20" ht="33" customHeight="1" x14ac:dyDescent="0.2">
      <c r="A16" s="40">
        <v>14</v>
      </c>
      <c r="B16" s="41" t="s">
        <v>306</v>
      </c>
      <c r="C16" s="31" t="s" ph="1">
        <v>1865</v>
      </c>
      <c r="D16" s="49" ph="1"/>
      <c r="E16" s="43" t="s">
        <v>1799</v>
      </c>
      <c r="F16" s="44"/>
      <c r="G16" s="45">
        <v>3532</v>
      </c>
      <c r="H16" s="46"/>
      <c r="I16" s="52" t="s">
        <v>3119</v>
      </c>
      <c r="J16" s="50"/>
      <c r="K16" s="40" t="s">
        <v>1800</v>
      </c>
      <c r="L16" s="51">
        <v>0.35</v>
      </c>
      <c r="M16" s="113"/>
      <c r="O16" s="25" t="s">
        <v>297</v>
      </c>
      <c r="P16" s="25" t="s">
        <v>3501</v>
      </c>
      <c r="Q16" s="27">
        <f>COUNTIF(B:B,"緑道")</f>
        <v>1</v>
      </c>
      <c r="R16" s="27">
        <f>SUMIF(B:B,"緑道",G:G)</f>
        <v>2018</v>
      </c>
      <c r="S16" s="27">
        <f>COUNTIFS(B:B,"緑道",M:M,"*~**")</f>
        <v>0</v>
      </c>
      <c r="T16" s="27">
        <f t="shared" ref="T16:T17" si="2">Q16-S16</f>
        <v>1</v>
      </c>
    </row>
    <row r="17" spans="1:20" ht="33" customHeight="1" x14ac:dyDescent="0.2">
      <c r="A17" s="40">
        <v>15</v>
      </c>
      <c r="B17" s="41" t="s">
        <v>306</v>
      </c>
      <c r="C17" s="31" t="s" ph="1">
        <v>1866</v>
      </c>
      <c r="D17" s="49" ph="1"/>
      <c r="E17" s="43" t="s">
        <v>1801</v>
      </c>
      <c r="F17" s="44"/>
      <c r="G17" s="45">
        <v>4802</v>
      </c>
      <c r="H17" s="46"/>
      <c r="I17" s="52" t="s">
        <v>3170</v>
      </c>
      <c r="J17" s="50"/>
      <c r="K17" s="40" t="s">
        <v>1802</v>
      </c>
      <c r="L17" s="51">
        <v>0.51</v>
      </c>
      <c r="M17" s="113"/>
      <c r="O17" s="25" t="s">
        <v>106</v>
      </c>
      <c r="P17" s="25" t="s">
        <v>290</v>
      </c>
      <c r="Q17" s="27">
        <f>COUNTIF(B:B,"都緑")</f>
        <v>0</v>
      </c>
      <c r="R17" s="27">
        <f>SUMIF(B:B,"都緑",G:G)</f>
        <v>0</v>
      </c>
      <c r="S17" s="27">
        <f>COUNTIFS(B:B,"都緑",M:M,"*~**")</f>
        <v>0</v>
      </c>
      <c r="T17" s="27">
        <f t="shared" si="2"/>
        <v>0</v>
      </c>
    </row>
    <row r="18" spans="1:20" ht="33" customHeight="1" x14ac:dyDescent="0.2">
      <c r="A18" s="40">
        <v>16</v>
      </c>
      <c r="B18" s="41" t="s">
        <v>306</v>
      </c>
      <c r="C18" s="31" t="s" ph="1">
        <v>1867</v>
      </c>
      <c r="D18" s="49" ph="1"/>
      <c r="E18" s="43" t="s">
        <v>1803</v>
      </c>
      <c r="F18" s="44"/>
      <c r="G18" s="45">
        <v>6651</v>
      </c>
      <c r="H18" s="46"/>
      <c r="I18" s="52" t="s">
        <v>3319</v>
      </c>
      <c r="J18" s="50"/>
      <c r="K18" s="40" t="s">
        <v>1804</v>
      </c>
      <c r="L18" s="51">
        <v>0.67</v>
      </c>
      <c r="M18" s="113"/>
      <c r="O18" s="28" t="s">
        <v>290</v>
      </c>
      <c r="P18" s="29" t="s">
        <v>298</v>
      </c>
      <c r="Q18" s="30">
        <f>Q10+Q14+Q15+Q17+Q16</f>
        <v>50</v>
      </c>
      <c r="R18" s="30">
        <f>R10+R14+R15+R17+R16</f>
        <v>166928</v>
      </c>
      <c r="S18" s="30">
        <f>S10+S14+S15+S17+S16</f>
        <v>0</v>
      </c>
      <c r="T18" s="30">
        <f>T10+T14+T15+T17+T16</f>
        <v>50</v>
      </c>
    </row>
    <row r="19" spans="1:20" ht="33" customHeight="1" x14ac:dyDescent="0.2">
      <c r="A19" s="40">
        <v>17</v>
      </c>
      <c r="B19" s="41" t="s">
        <v>306</v>
      </c>
      <c r="C19" s="31" t="s" ph="1">
        <v>1868</v>
      </c>
      <c r="D19" s="49" ph="1"/>
      <c r="E19" s="43" t="s">
        <v>1805</v>
      </c>
      <c r="F19" s="44"/>
      <c r="G19" s="45">
        <v>4280</v>
      </c>
      <c r="H19" s="46"/>
      <c r="I19" s="52" t="s">
        <v>3123</v>
      </c>
      <c r="J19" s="50"/>
      <c r="K19" s="33" t="s">
        <v>1806</v>
      </c>
      <c r="L19" s="51">
        <v>0.37</v>
      </c>
      <c r="M19" s="113"/>
    </row>
    <row r="20" spans="1:20" ht="33" customHeight="1" x14ac:dyDescent="0.2">
      <c r="A20" s="40">
        <v>18</v>
      </c>
      <c r="B20" s="41" t="s">
        <v>306</v>
      </c>
      <c r="C20" s="31" t="s" ph="1">
        <v>1869</v>
      </c>
      <c r="D20" s="49" ph="1"/>
      <c r="E20" s="43" t="s">
        <v>1807</v>
      </c>
      <c r="F20" s="44"/>
      <c r="G20" s="45">
        <v>1464</v>
      </c>
      <c r="H20" s="46"/>
      <c r="I20" s="52" t="s">
        <v>3320</v>
      </c>
      <c r="J20" s="50"/>
      <c r="K20" s="33" t="s">
        <v>1851</v>
      </c>
      <c r="L20" s="51">
        <v>0.11</v>
      </c>
      <c r="M20" s="113"/>
      <c r="O20" s="214"/>
      <c r="P20" s="214"/>
      <c r="Q20" s="215"/>
      <c r="R20" s="215"/>
    </row>
    <row r="21" spans="1:20" ht="33" customHeight="1" x14ac:dyDescent="0.2">
      <c r="A21" s="53">
        <v>19</v>
      </c>
      <c r="B21" s="54" t="s">
        <v>306</v>
      </c>
      <c r="C21" s="55" t="s" ph="1">
        <v>1870</v>
      </c>
      <c r="D21" s="56" ph="1"/>
      <c r="E21" s="57" t="s">
        <v>1808</v>
      </c>
      <c r="F21" s="58"/>
      <c r="G21" s="59">
        <v>3097</v>
      </c>
      <c r="H21" s="60"/>
      <c r="I21" s="57" t="s">
        <v>3124</v>
      </c>
      <c r="J21" s="58"/>
      <c r="K21" s="62" t="s">
        <v>1809</v>
      </c>
      <c r="L21" s="61">
        <v>0.31</v>
      </c>
      <c r="M21" s="114"/>
    </row>
    <row r="22" spans="1:20" ht="33" customHeight="1" x14ac:dyDescent="0.2">
      <c r="A22" s="53">
        <v>20</v>
      </c>
      <c r="B22" s="54" t="s">
        <v>306</v>
      </c>
      <c r="C22" s="55" t="s" ph="1">
        <v>1871</v>
      </c>
      <c r="D22" s="56" ph="1"/>
      <c r="E22" s="57" t="s">
        <v>1810</v>
      </c>
      <c r="F22" s="58"/>
      <c r="G22" s="59">
        <v>8854</v>
      </c>
      <c r="H22" s="60"/>
      <c r="I22" s="57" t="s">
        <v>3321</v>
      </c>
      <c r="J22" s="58"/>
      <c r="K22" s="53" t="s">
        <v>1811</v>
      </c>
      <c r="L22" s="61">
        <v>0.89</v>
      </c>
      <c r="M22" s="114"/>
    </row>
    <row r="23" spans="1:20" ht="33" customHeight="1" x14ac:dyDescent="0.2">
      <c r="A23" s="53">
        <v>21</v>
      </c>
      <c r="B23" s="54" t="s">
        <v>306</v>
      </c>
      <c r="C23" s="55" t="s" ph="1">
        <v>1872</v>
      </c>
      <c r="D23" s="56" ph="1"/>
      <c r="E23" s="57" t="s">
        <v>1812</v>
      </c>
      <c r="F23" s="58"/>
      <c r="G23" s="59">
        <v>1770</v>
      </c>
      <c r="H23" s="60"/>
      <c r="I23" s="57" t="s">
        <v>3204</v>
      </c>
      <c r="J23" s="58"/>
      <c r="K23" s="62" t="s">
        <v>1813</v>
      </c>
      <c r="L23" s="61">
        <v>0.18</v>
      </c>
      <c r="M23" s="114"/>
    </row>
    <row r="24" spans="1:20" ht="33" customHeight="1" x14ac:dyDescent="0.2">
      <c r="A24" s="53">
        <v>22</v>
      </c>
      <c r="B24" s="54" t="s">
        <v>306</v>
      </c>
      <c r="C24" s="55" t="s" ph="1">
        <v>1873</v>
      </c>
      <c r="D24" s="56" ph="1"/>
      <c r="E24" s="57" t="s">
        <v>1814</v>
      </c>
      <c r="F24" s="58"/>
      <c r="G24" s="59">
        <v>2666</v>
      </c>
      <c r="H24" s="60"/>
      <c r="I24" s="63" t="s">
        <v>3204</v>
      </c>
      <c r="J24" s="64"/>
      <c r="K24" s="53" t="s">
        <v>1815</v>
      </c>
      <c r="L24" s="61">
        <v>0.28000000000000003</v>
      </c>
      <c r="M24" s="115" t="s">
        <v>3526</v>
      </c>
    </row>
    <row r="25" spans="1:20" ht="33" customHeight="1" x14ac:dyDescent="0.2">
      <c r="A25" s="53">
        <v>23</v>
      </c>
      <c r="B25" s="54" t="s">
        <v>306</v>
      </c>
      <c r="C25" s="55" t="s" ph="1">
        <v>1874</v>
      </c>
      <c r="D25" s="56" ph="1"/>
      <c r="E25" s="57" t="s">
        <v>1816</v>
      </c>
      <c r="F25" s="58"/>
      <c r="G25" s="59">
        <v>861</v>
      </c>
      <c r="H25" s="60"/>
      <c r="I25" s="63" t="s">
        <v>3173</v>
      </c>
      <c r="J25" s="64"/>
      <c r="K25" s="62" t="s">
        <v>1817</v>
      </c>
      <c r="L25" s="61">
        <v>0.1</v>
      </c>
      <c r="M25" s="115"/>
    </row>
    <row r="26" spans="1:20" ht="33" customHeight="1" x14ac:dyDescent="0.2">
      <c r="A26" s="53">
        <v>24</v>
      </c>
      <c r="B26" s="54" t="s">
        <v>306</v>
      </c>
      <c r="C26" s="55" t="s" ph="1">
        <v>1875</v>
      </c>
      <c r="D26" s="56" ph="1"/>
      <c r="E26" s="57" t="s">
        <v>1818</v>
      </c>
      <c r="F26" s="58"/>
      <c r="G26" s="59">
        <v>837</v>
      </c>
      <c r="H26" s="60"/>
      <c r="I26" s="63" t="s">
        <v>3252</v>
      </c>
      <c r="J26" s="64"/>
      <c r="K26" s="53"/>
      <c r="L26" s="61"/>
      <c r="M26" s="114"/>
    </row>
    <row r="27" spans="1:20" ht="33" customHeight="1" x14ac:dyDescent="0.2">
      <c r="A27" s="53">
        <v>25</v>
      </c>
      <c r="B27" s="54" t="s">
        <v>306</v>
      </c>
      <c r="C27" s="65" t="s" ph="1">
        <v>1876</v>
      </c>
      <c r="D27" s="56" ph="1"/>
      <c r="E27" s="57" t="s">
        <v>1819</v>
      </c>
      <c r="F27" s="58"/>
      <c r="G27" s="59">
        <v>641</v>
      </c>
      <c r="H27" s="60"/>
      <c r="I27" s="63" t="s">
        <v>3175</v>
      </c>
      <c r="J27" s="64"/>
      <c r="K27" s="53"/>
      <c r="L27" s="61"/>
      <c r="M27" s="114"/>
    </row>
    <row r="28" spans="1:20" ht="33" customHeight="1" x14ac:dyDescent="0.2">
      <c r="A28" s="53">
        <v>26</v>
      </c>
      <c r="B28" s="54" t="s">
        <v>306</v>
      </c>
      <c r="C28" s="55" t="s" ph="1">
        <v>1877</v>
      </c>
      <c r="D28" s="56" ph="1"/>
      <c r="E28" s="57" t="s">
        <v>1820</v>
      </c>
      <c r="F28" s="58"/>
      <c r="G28" s="59">
        <v>1838</v>
      </c>
      <c r="H28" s="60"/>
      <c r="I28" s="63" t="s">
        <v>3206</v>
      </c>
      <c r="J28" s="64"/>
      <c r="K28" s="62" t="s">
        <v>1821</v>
      </c>
      <c r="L28" s="61">
        <v>0.18</v>
      </c>
      <c r="M28" s="115"/>
    </row>
    <row r="29" spans="1:20" ht="33" customHeight="1" x14ac:dyDescent="0.2">
      <c r="A29" s="53">
        <v>27</v>
      </c>
      <c r="B29" s="54" t="s">
        <v>306</v>
      </c>
      <c r="C29" s="65" t="s" ph="1">
        <v>1878</v>
      </c>
      <c r="D29" s="56" ph="1"/>
      <c r="E29" s="57" t="s">
        <v>1822</v>
      </c>
      <c r="F29" s="58"/>
      <c r="G29" s="59">
        <v>884</v>
      </c>
      <c r="H29" s="60"/>
      <c r="I29" s="63" t="s">
        <v>3177</v>
      </c>
      <c r="J29" s="64"/>
      <c r="K29" s="62" t="s">
        <v>1823</v>
      </c>
      <c r="L29" s="61">
        <v>0.1</v>
      </c>
      <c r="M29" s="114"/>
    </row>
    <row r="30" spans="1:20" ht="33" customHeight="1" x14ac:dyDescent="0.2">
      <c r="A30" s="53">
        <v>28</v>
      </c>
      <c r="B30" s="54" t="s">
        <v>306</v>
      </c>
      <c r="C30" s="65" t="s" ph="1">
        <v>1879</v>
      </c>
      <c r="D30" s="56" ph="1"/>
      <c r="E30" s="57" t="s">
        <v>1824</v>
      </c>
      <c r="F30" s="58"/>
      <c r="G30" s="59">
        <v>1109</v>
      </c>
      <c r="H30" s="60"/>
      <c r="I30" s="63" t="s">
        <v>3178</v>
      </c>
      <c r="J30" s="64"/>
      <c r="K30" s="62" t="s">
        <v>1825</v>
      </c>
      <c r="L30" s="61">
        <v>0.11</v>
      </c>
      <c r="M30" s="114"/>
    </row>
    <row r="31" spans="1:20" ht="33" customHeight="1" x14ac:dyDescent="0.2">
      <c r="A31" s="53">
        <v>29</v>
      </c>
      <c r="B31" s="54" t="s">
        <v>306</v>
      </c>
      <c r="C31" s="55" t="s" ph="1">
        <v>1880</v>
      </c>
      <c r="D31" s="56" ph="1"/>
      <c r="E31" s="57" t="s">
        <v>1826</v>
      </c>
      <c r="F31" s="58"/>
      <c r="G31" s="59">
        <v>1073</v>
      </c>
      <c r="H31" s="60"/>
      <c r="I31" s="63" t="s">
        <v>3129</v>
      </c>
      <c r="J31" s="64"/>
      <c r="K31" s="62" t="s">
        <v>3010</v>
      </c>
      <c r="L31" s="61">
        <v>0.11</v>
      </c>
      <c r="M31" s="115"/>
    </row>
    <row r="32" spans="1:20" ht="33" customHeight="1" x14ac:dyDescent="0.2">
      <c r="A32" s="53">
        <v>30</v>
      </c>
      <c r="B32" s="54" t="s">
        <v>305</v>
      </c>
      <c r="C32" s="55" t="s" ph="1">
        <v>1881</v>
      </c>
      <c r="D32" s="56" ph="1"/>
      <c r="E32" s="57" t="s">
        <v>1820</v>
      </c>
      <c r="F32" s="58"/>
      <c r="G32" s="59">
        <v>9888</v>
      </c>
      <c r="H32" s="60"/>
      <c r="I32" s="63" t="s">
        <v>3129</v>
      </c>
      <c r="J32" s="64"/>
      <c r="K32" s="62" t="s">
        <v>1827</v>
      </c>
      <c r="L32" s="66">
        <v>1.1000000000000001</v>
      </c>
      <c r="M32" s="114"/>
    </row>
    <row r="33" spans="1:13" ht="33" customHeight="1" x14ac:dyDescent="0.2">
      <c r="A33" s="53">
        <v>31</v>
      </c>
      <c r="B33" s="54" t="s">
        <v>306</v>
      </c>
      <c r="C33" s="55" t="s" ph="1">
        <v>1882</v>
      </c>
      <c r="D33" s="56" ph="1"/>
      <c r="E33" s="57" t="s">
        <v>1828</v>
      </c>
      <c r="F33" s="58"/>
      <c r="G33" s="59">
        <v>994</v>
      </c>
      <c r="H33" s="60"/>
      <c r="I33" s="63" t="s">
        <v>3255</v>
      </c>
      <c r="J33" s="64"/>
      <c r="K33" s="62" t="s">
        <v>1829</v>
      </c>
      <c r="L33" s="61">
        <v>0.1</v>
      </c>
      <c r="M33" s="114"/>
    </row>
    <row r="34" spans="1:13" ht="33" customHeight="1" x14ac:dyDescent="0.2">
      <c r="A34" s="53">
        <v>32</v>
      </c>
      <c r="B34" s="54" t="s">
        <v>306</v>
      </c>
      <c r="C34" s="55" t="s" ph="1">
        <v>1883</v>
      </c>
      <c r="D34" s="56" ph="1"/>
      <c r="E34" s="57" t="s">
        <v>1830</v>
      </c>
      <c r="F34" s="58"/>
      <c r="G34" s="59">
        <v>3480</v>
      </c>
      <c r="H34" s="60"/>
      <c r="I34" s="63" t="s">
        <v>3255</v>
      </c>
      <c r="J34" s="64"/>
      <c r="K34" s="62" t="s">
        <v>1831</v>
      </c>
      <c r="L34" s="61">
        <v>0.36</v>
      </c>
      <c r="M34" s="114"/>
    </row>
    <row r="35" spans="1:13" ht="33" customHeight="1" x14ac:dyDescent="0.2">
      <c r="A35" s="53">
        <v>33</v>
      </c>
      <c r="B35" s="54" t="s">
        <v>306</v>
      </c>
      <c r="C35" s="55" t="s" ph="1">
        <v>1884</v>
      </c>
      <c r="D35" s="56" ph="1"/>
      <c r="E35" s="57" t="s">
        <v>1832</v>
      </c>
      <c r="F35" s="58"/>
      <c r="G35" s="59">
        <v>1415</v>
      </c>
      <c r="H35" s="60"/>
      <c r="I35" s="57" t="s">
        <v>3322</v>
      </c>
      <c r="J35" s="67"/>
      <c r="K35" s="62" t="s">
        <v>1833</v>
      </c>
      <c r="L35" s="61">
        <v>0.1</v>
      </c>
      <c r="M35" s="114"/>
    </row>
    <row r="36" spans="1:13" ht="33" customHeight="1" x14ac:dyDescent="0.2">
      <c r="A36" s="53">
        <v>34</v>
      </c>
      <c r="B36" s="54" t="s">
        <v>306</v>
      </c>
      <c r="C36" s="55" t="s" ph="1">
        <v>1885</v>
      </c>
      <c r="D36" s="56" ph="1"/>
      <c r="E36" s="57" t="s">
        <v>1801</v>
      </c>
      <c r="F36" s="58"/>
      <c r="G36" s="68">
        <v>1284</v>
      </c>
      <c r="H36" s="69"/>
      <c r="I36" s="57" t="s">
        <v>3323</v>
      </c>
      <c r="J36" s="67"/>
      <c r="K36" s="62"/>
      <c r="L36" s="61"/>
      <c r="M36" s="116"/>
    </row>
    <row r="37" spans="1:13" ht="33" customHeight="1" x14ac:dyDescent="0.2">
      <c r="A37" s="53">
        <v>35</v>
      </c>
      <c r="B37" s="54" t="s">
        <v>306</v>
      </c>
      <c r="C37" s="55" t="s" ph="1">
        <v>1886</v>
      </c>
      <c r="D37" s="56" ph="1"/>
      <c r="E37" s="57" t="s">
        <v>1834</v>
      </c>
      <c r="F37" s="58"/>
      <c r="G37" s="59">
        <v>1001</v>
      </c>
      <c r="H37" s="60"/>
      <c r="I37" s="57" t="s">
        <v>3180</v>
      </c>
      <c r="J37" s="58"/>
      <c r="K37" s="62" t="s">
        <v>3011</v>
      </c>
      <c r="L37" s="61">
        <v>0.1</v>
      </c>
      <c r="M37" s="114"/>
    </row>
    <row r="38" spans="1:13" ht="33" customHeight="1" x14ac:dyDescent="0.2">
      <c r="A38" s="53">
        <v>36</v>
      </c>
      <c r="B38" s="54" t="s">
        <v>306</v>
      </c>
      <c r="C38" s="55" t="s" ph="1">
        <v>1887</v>
      </c>
      <c r="D38" s="56" ph="1"/>
      <c r="E38" s="57" t="s">
        <v>1835</v>
      </c>
      <c r="F38" s="58"/>
      <c r="G38" s="59">
        <v>589</v>
      </c>
      <c r="H38" s="60"/>
      <c r="I38" s="63" t="s">
        <v>3324</v>
      </c>
      <c r="J38" s="64"/>
      <c r="K38" s="62"/>
      <c r="L38" s="61"/>
      <c r="M38" s="114"/>
    </row>
    <row r="39" spans="1:13" ht="33" customHeight="1" x14ac:dyDescent="0.2">
      <c r="A39" s="70">
        <v>37</v>
      </c>
      <c r="B39" s="71" t="s">
        <v>306</v>
      </c>
      <c r="C39" s="72" t="s" ph="1">
        <v>1888</v>
      </c>
      <c r="D39" s="73" ph="1"/>
      <c r="E39" s="74" t="s">
        <v>1836</v>
      </c>
      <c r="F39" s="75"/>
      <c r="G39" s="76">
        <v>2294</v>
      </c>
      <c r="H39" s="77"/>
      <c r="I39" s="74" t="s">
        <v>3208</v>
      </c>
      <c r="J39" s="75"/>
      <c r="K39" s="80" t="s">
        <v>3012</v>
      </c>
      <c r="L39" s="78">
        <v>0.23</v>
      </c>
      <c r="M39" s="117"/>
    </row>
    <row r="40" spans="1:13" ht="33" customHeight="1" x14ac:dyDescent="0.2">
      <c r="A40" s="70">
        <v>38</v>
      </c>
      <c r="B40" s="79" t="s">
        <v>306</v>
      </c>
      <c r="C40" s="80" t="s" ph="1">
        <v>1889</v>
      </c>
      <c r="D40" s="92" ph="1"/>
      <c r="E40" s="74" t="s">
        <v>1793</v>
      </c>
      <c r="F40" s="75"/>
      <c r="G40" s="76">
        <v>1095</v>
      </c>
      <c r="H40" s="77"/>
      <c r="I40" s="74" t="s">
        <v>3208</v>
      </c>
      <c r="J40" s="75"/>
      <c r="K40" s="80" t="s">
        <v>1837</v>
      </c>
      <c r="L40" s="78">
        <v>0.1</v>
      </c>
      <c r="M40" s="116"/>
    </row>
    <row r="41" spans="1:13" ht="33" customHeight="1" x14ac:dyDescent="0.2">
      <c r="A41" s="70">
        <v>39</v>
      </c>
      <c r="B41" s="71" t="s">
        <v>306</v>
      </c>
      <c r="C41" s="72" t="s" ph="1">
        <v>1890</v>
      </c>
      <c r="D41" s="73" ph="1"/>
      <c r="E41" s="74" t="s">
        <v>1838</v>
      </c>
      <c r="F41" s="75"/>
      <c r="G41" s="76">
        <v>1331</v>
      </c>
      <c r="H41" s="77"/>
      <c r="I41" s="74" t="s">
        <v>3209</v>
      </c>
      <c r="J41" s="75"/>
      <c r="K41" s="80" t="s">
        <v>1839</v>
      </c>
      <c r="L41" s="78">
        <v>0.1</v>
      </c>
      <c r="M41" s="118"/>
    </row>
    <row r="42" spans="1:13" ht="33" customHeight="1" x14ac:dyDescent="0.2">
      <c r="A42" s="70">
        <v>40</v>
      </c>
      <c r="B42" s="71" t="s">
        <v>306</v>
      </c>
      <c r="C42" s="72" t="s" ph="1">
        <v>1891</v>
      </c>
      <c r="D42" s="73" ph="1"/>
      <c r="E42" s="74" t="s">
        <v>1840</v>
      </c>
      <c r="F42" s="75"/>
      <c r="G42" s="76">
        <v>1054</v>
      </c>
      <c r="H42" s="77"/>
      <c r="I42" s="82" t="s">
        <v>3209</v>
      </c>
      <c r="J42" s="83"/>
      <c r="K42" s="80" t="s">
        <v>3013</v>
      </c>
      <c r="L42" s="78">
        <v>0.09</v>
      </c>
      <c r="M42" s="117"/>
    </row>
    <row r="43" spans="1:13" ht="33" customHeight="1" x14ac:dyDescent="0.2">
      <c r="A43" s="70">
        <v>41</v>
      </c>
      <c r="B43" s="71" t="s">
        <v>306</v>
      </c>
      <c r="C43" s="72" t="s" ph="1">
        <v>1892</v>
      </c>
      <c r="D43" s="73" ph="1"/>
      <c r="E43" s="74" t="s">
        <v>1790</v>
      </c>
      <c r="F43" s="75"/>
      <c r="G43" s="84">
        <v>1626</v>
      </c>
      <c r="H43" s="85"/>
      <c r="I43" s="86" t="s">
        <v>3209</v>
      </c>
      <c r="J43" s="87"/>
      <c r="K43" s="88"/>
      <c r="L43" s="144"/>
      <c r="M43" s="119"/>
    </row>
    <row r="44" spans="1:13" ht="33" customHeight="1" x14ac:dyDescent="0.2">
      <c r="A44" s="70">
        <v>42</v>
      </c>
      <c r="B44" s="71" t="s">
        <v>306</v>
      </c>
      <c r="C44" s="72" t="s" ph="1">
        <v>1893</v>
      </c>
      <c r="D44" s="73" ph="1"/>
      <c r="E44" s="74" t="s">
        <v>1841</v>
      </c>
      <c r="F44" s="75"/>
      <c r="G44" s="76">
        <v>1147</v>
      </c>
      <c r="H44" s="77"/>
      <c r="I44" s="74" t="s">
        <v>3325</v>
      </c>
      <c r="J44" s="75"/>
      <c r="K44" s="80" t="s">
        <v>3014</v>
      </c>
      <c r="L44" s="78">
        <v>0.11</v>
      </c>
      <c r="M44" s="116"/>
    </row>
    <row r="45" spans="1:13" ht="34" x14ac:dyDescent="0.2">
      <c r="A45" s="70">
        <v>43</v>
      </c>
      <c r="B45" s="71" t="s">
        <v>306</v>
      </c>
      <c r="C45" s="70" t="s" ph="1">
        <v>1540</v>
      </c>
      <c r="D45" s="73" ph="1"/>
      <c r="E45" s="74" t="s">
        <v>1842</v>
      </c>
      <c r="F45" s="75"/>
      <c r="G45" s="76">
        <v>1030</v>
      </c>
      <c r="H45" s="77"/>
      <c r="I45" s="74" t="s">
        <v>3256</v>
      </c>
      <c r="J45" s="75"/>
      <c r="K45" s="80" t="s">
        <v>1517</v>
      </c>
      <c r="L45" s="78">
        <v>0.18</v>
      </c>
      <c r="M45" s="116" t="s">
        <v>1849</v>
      </c>
    </row>
    <row r="46" spans="1:13" ht="33" customHeight="1" x14ac:dyDescent="0.2">
      <c r="A46" s="70">
        <v>44</v>
      </c>
      <c r="B46" s="71" t="s">
        <v>306</v>
      </c>
      <c r="C46" s="72" t="s" ph="1">
        <v>1894</v>
      </c>
      <c r="D46" s="73" ph="1"/>
      <c r="E46" s="74" t="s">
        <v>1780</v>
      </c>
      <c r="F46" s="75"/>
      <c r="G46" s="76">
        <v>1796</v>
      </c>
      <c r="H46" s="77"/>
      <c r="I46" s="74" t="s">
        <v>3326</v>
      </c>
      <c r="J46" s="83"/>
      <c r="K46" s="70" t="s">
        <v>1843</v>
      </c>
      <c r="L46" s="78">
        <v>0.18</v>
      </c>
      <c r="M46" s="117"/>
    </row>
    <row r="47" spans="1:13" ht="33" customHeight="1" x14ac:dyDescent="0.2">
      <c r="A47" s="70">
        <v>45</v>
      </c>
      <c r="B47" s="71" t="s">
        <v>306</v>
      </c>
      <c r="C47" s="151" t="s" ph="1">
        <v>1895</v>
      </c>
      <c r="D47" s="73" ph="1"/>
      <c r="E47" s="74" t="s">
        <v>1844</v>
      </c>
      <c r="F47" s="75"/>
      <c r="G47" s="76">
        <v>439</v>
      </c>
      <c r="H47" s="77"/>
      <c r="I47" s="82" t="s">
        <v>3293</v>
      </c>
      <c r="J47" s="83"/>
      <c r="K47" s="70"/>
      <c r="L47" s="78"/>
      <c r="M47" s="117"/>
    </row>
    <row r="48" spans="1:13" ht="33" customHeight="1" x14ac:dyDescent="0.2">
      <c r="A48" s="70">
        <v>46</v>
      </c>
      <c r="B48" s="71" t="s">
        <v>306</v>
      </c>
      <c r="C48" s="72" t="s" ph="1">
        <v>1896</v>
      </c>
      <c r="D48" s="73" ph="1"/>
      <c r="E48" s="74" t="s">
        <v>1845</v>
      </c>
      <c r="F48" s="75"/>
      <c r="G48" s="76">
        <v>1200</v>
      </c>
      <c r="H48" s="77"/>
      <c r="I48" s="82" t="s">
        <v>3293</v>
      </c>
      <c r="J48" s="83"/>
      <c r="K48" s="70"/>
      <c r="L48" s="78"/>
      <c r="M48" s="117"/>
    </row>
    <row r="49" spans="1:13" ht="33" customHeight="1" x14ac:dyDescent="0.2">
      <c r="A49" s="70">
        <v>47</v>
      </c>
      <c r="B49" s="71" t="s">
        <v>306</v>
      </c>
      <c r="C49" s="72" t="s" ph="1">
        <v>1897</v>
      </c>
      <c r="D49" s="73" ph="1"/>
      <c r="E49" s="74" t="s">
        <v>1846</v>
      </c>
      <c r="F49" s="75"/>
      <c r="G49" s="76">
        <v>2535</v>
      </c>
      <c r="H49" s="77"/>
      <c r="I49" s="82" t="s">
        <v>3264</v>
      </c>
      <c r="J49" s="83"/>
      <c r="K49" s="70"/>
      <c r="L49" s="81"/>
      <c r="M49" s="117"/>
    </row>
    <row r="50" spans="1:13" ht="33" customHeight="1" x14ac:dyDescent="0.2">
      <c r="A50" s="70">
        <v>48</v>
      </c>
      <c r="B50" s="71" t="s">
        <v>306</v>
      </c>
      <c r="C50" s="72" t="s" ph="1">
        <v>1898</v>
      </c>
      <c r="D50" s="73" ph="1"/>
      <c r="E50" s="74" t="s">
        <v>1847</v>
      </c>
      <c r="F50" s="75"/>
      <c r="G50" s="76">
        <v>1010</v>
      </c>
      <c r="H50" s="77"/>
      <c r="I50" s="82" t="s">
        <v>3278</v>
      </c>
      <c r="J50" s="83"/>
      <c r="K50" s="70"/>
      <c r="L50" s="78"/>
      <c r="M50" s="117"/>
    </row>
    <row r="51" spans="1:13" ht="33" customHeight="1" x14ac:dyDescent="0.2">
      <c r="A51" s="70">
        <v>49</v>
      </c>
      <c r="B51" s="71" t="s">
        <v>306</v>
      </c>
      <c r="C51" s="151" t="s" ph="1">
        <v>1899</v>
      </c>
      <c r="D51" s="73" ph="1"/>
      <c r="E51" s="74" t="s">
        <v>1844</v>
      </c>
      <c r="F51" s="75"/>
      <c r="G51" s="76">
        <v>615</v>
      </c>
      <c r="H51" s="77"/>
      <c r="I51" s="82" t="s">
        <v>3327</v>
      </c>
      <c r="J51" s="83"/>
      <c r="K51" s="70"/>
      <c r="L51" s="78"/>
      <c r="M51" s="117"/>
    </row>
    <row r="52" spans="1:13" ht="33" customHeight="1" x14ac:dyDescent="0.2">
      <c r="A52" s="70">
        <v>50</v>
      </c>
      <c r="B52" s="71" t="s">
        <v>319</v>
      </c>
      <c r="C52" s="70" t="s" ph="1">
        <v>1900</v>
      </c>
      <c r="D52" s="73" ph="1"/>
      <c r="E52" s="74" t="s">
        <v>1848</v>
      </c>
      <c r="F52" s="75"/>
      <c r="G52" s="76">
        <v>2018</v>
      </c>
      <c r="H52" s="77"/>
      <c r="I52" s="82" t="s">
        <v>3328</v>
      </c>
      <c r="J52" s="83"/>
      <c r="K52" s="80" t="s">
        <v>3015</v>
      </c>
      <c r="L52" s="81">
        <v>0.2</v>
      </c>
      <c r="M52" s="117"/>
    </row>
    <row r="53" spans="1:13" ht="33" customHeight="1" x14ac:dyDescent="0.2">
      <c r="A53" s="428" t="s">
        <v>227</v>
      </c>
      <c r="B53" s="429"/>
      <c r="C53" s="157">
        <f ca="1">IF(COUNTIF(M:M,"*~**")&gt;=1, "("&amp;COUNTIF(M:M,"*~**")&amp;")"&amp;CHAR(10)&amp;COUNT(A:A)-COUNTIF(M:M,"*~**"), COUNT(A:A))</f>
        <v>50</v>
      </c>
      <c r="D53" s="82"/>
      <c r="E53" s="82" t="s">
        <v>2213</v>
      </c>
      <c r="F53" s="91"/>
      <c r="G53" s="76">
        <f>SUM(G2:G52)</f>
        <v>166928</v>
      </c>
      <c r="H53" s="77"/>
      <c r="I53" s="82"/>
      <c r="J53" s="82"/>
      <c r="K53" s="82"/>
      <c r="L53" s="82"/>
      <c r="M53" s="225"/>
    </row>
    <row r="54" spans="1:13" x14ac:dyDescent="0.2">
      <c r="H54" s="121"/>
    </row>
    <row r="55" spans="1:13" x14ac:dyDescent="0.2">
      <c r="H55" s="121"/>
    </row>
    <row r="56" spans="1:13" x14ac:dyDescent="0.2">
      <c r="H56" s="121"/>
    </row>
    <row r="57" spans="1:13" ht="22.5" x14ac:dyDescent="0.2">
      <c r="C57" s="93" ph="1"/>
      <c r="D57" s="93" ph="1"/>
    </row>
    <row r="58" spans="1:13" ht="22.5" x14ac:dyDescent="0.2">
      <c r="C58" s="93" ph="1"/>
      <c r="D58" s="93" ph="1"/>
    </row>
    <row r="59" spans="1:13" ht="22.5" x14ac:dyDescent="0.2">
      <c r="C59" s="93" ph="1"/>
      <c r="D59" s="93" ph="1"/>
    </row>
    <row r="60" spans="1:13" ht="22.5" x14ac:dyDescent="0.2">
      <c r="C60" s="93" ph="1"/>
      <c r="D60" s="93" ph="1"/>
    </row>
    <row r="61" spans="1:13" ht="22.5" x14ac:dyDescent="0.2">
      <c r="C61" s="93" ph="1"/>
      <c r="D61" s="93" ph="1"/>
    </row>
    <row r="62" spans="1:13" ht="22.5" x14ac:dyDescent="0.2">
      <c r="C62" s="93" ph="1"/>
      <c r="D62" s="93" ph="1"/>
    </row>
    <row r="63" spans="1:13" ht="22.5" x14ac:dyDescent="0.2">
      <c r="C63" s="93" ph="1"/>
    </row>
  </sheetData>
  <mergeCells count="2">
    <mergeCell ref="A1:M1"/>
    <mergeCell ref="A53:B53"/>
  </mergeCells>
  <phoneticPr fontId="2"/>
  <pageMargins left="0.70866141732283472" right="0.70866141732283472" top="0.94488188976377963" bottom="0.94488188976377963" header="0" footer="0.31496062992125984"/>
  <pageSetup paperSize="9" scale="96" orientation="portrait" r:id="rId1"/>
  <headerFooter>
    <oddFooter>&amp;C&amp;"ＭＳ 明朝,標準"-&amp;P--</oddFooter>
    <firstHeader>&amp;L&amp;"メイリオ,レギュラー"&amp;18Ⅳ 開設公園&amp;16
&amp;A</firstHeader>
    <firstFooter>&amp;C-&amp;P--</first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63"/>
  <sheetViews>
    <sheetView view="pageBreakPreview" zoomScale="130" zoomScaleNormal="115" zoomScaleSheetLayoutView="130" workbookViewId="0">
      <selection activeCell="N8" sqref="N8"/>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08203125"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30" customHeight="1" x14ac:dyDescent="0.2">
      <c r="A1" s="430" t="str">
        <f ca="1">RIGHT(CELL("filename",A1),LEN(CELL("filename",A1))-FIND("]",CELL("filename",A1)))</f>
        <v>18.鶴見区</v>
      </c>
      <c r="B1" s="430"/>
      <c r="C1" s="430"/>
      <c r="D1" s="430"/>
      <c r="E1" s="430"/>
      <c r="F1" s="430"/>
      <c r="G1" s="430"/>
      <c r="H1" s="430"/>
      <c r="I1" s="430"/>
      <c r="J1" s="430"/>
      <c r="K1" s="430"/>
      <c r="L1" s="430"/>
      <c r="M1" s="430"/>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O2" s="2" t="s">
        <v>146</v>
      </c>
      <c r="P2" s="3" t="s">
        <v>146</v>
      </c>
      <c r="Q2" s="4" t="s">
        <v>284</v>
      </c>
      <c r="R2" s="2" t="s">
        <v>3054</v>
      </c>
      <c r="S2" s="3" t="s">
        <v>3500</v>
      </c>
      <c r="T2" s="3" t="s">
        <v>3505</v>
      </c>
    </row>
    <row r="3" spans="1:20" ht="33" customHeight="1" x14ac:dyDescent="0.2">
      <c r="A3" s="40">
        <v>1</v>
      </c>
      <c r="B3" s="41" t="s">
        <v>306</v>
      </c>
      <c r="C3" s="31" t="s" ph="1">
        <v>1937</v>
      </c>
      <c r="D3" s="42" ph="1"/>
      <c r="E3" s="43" t="s">
        <v>1901</v>
      </c>
      <c r="F3" s="44"/>
      <c r="G3" s="45">
        <v>5579</v>
      </c>
      <c r="H3" s="46"/>
      <c r="I3" s="43" t="s">
        <v>3405</v>
      </c>
      <c r="J3" s="47"/>
      <c r="K3" s="40" t="s">
        <v>1902</v>
      </c>
      <c r="L3" s="51">
        <v>0.56999999999999995</v>
      </c>
      <c r="M3" s="112"/>
      <c r="O3" s="5" t="s">
        <v>3055</v>
      </c>
      <c r="P3" s="6" t="s">
        <v>285</v>
      </c>
      <c r="Q3" s="7">
        <f>COUNTIF(B:B,"街")</f>
        <v>28</v>
      </c>
      <c r="R3" s="7">
        <f>SUMIF(B:B,"街",G:G)</f>
        <v>52450</v>
      </c>
      <c r="S3" s="7">
        <f>COUNTIFS(B:B,"街",M:M,"*~**")</f>
        <v>0</v>
      </c>
      <c r="T3" s="7">
        <f>Q3-S3</f>
        <v>28</v>
      </c>
    </row>
    <row r="4" spans="1:20" ht="36" customHeight="1" x14ac:dyDescent="0.2">
      <c r="A4" s="40">
        <v>2</v>
      </c>
      <c r="B4" s="41" t="s">
        <v>306</v>
      </c>
      <c r="C4" s="31" t="s" ph="1">
        <v>1938</v>
      </c>
      <c r="D4" s="49" ph="1"/>
      <c r="E4" s="43" t="s">
        <v>1903</v>
      </c>
      <c r="F4" s="44"/>
      <c r="G4" s="45">
        <v>1418</v>
      </c>
      <c r="H4" s="46"/>
      <c r="I4" s="43" t="s">
        <v>3406</v>
      </c>
      <c r="J4" s="44"/>
      <c r="K4" s="40"/>
      <c r="L4" s="51"/>
      <c r="M4" s="112" t="s">
        <v>1924</v>
      </c>
      <c r="O4" s="5" t="s">
        <v>3055</v>
      </c>
      <c r="P4" s="6" t="s">
        <v>286</v>
      </c>
      <c r="Q4" s="7">
        <f>COUNTIF(B:B,"近")</f>
        <v>3</v>
      </c>
      <c r="R4" s="7">
        <f>SUMIF(B:B,"近",G:G)</f>
        <v>42780</v>
      </c>
      <c r="S4" s="7">
        <f>COUNTIFS(B:B,"近",M:M,"*~**")</f>
        <v>0</v>
      </c>
      <c r="T4" s="7">
        <f t="shared" ref="T4:T5" si="0">Q4-S4</f>
        <v>3</v>
      </c>
    </row>
    <row r="5" spans="1:20" ht="33" customHeight="1" x14ac:dyDescent="0.2">
      <c r="A5" s="40">
        <v>3</v>
      </c>
      <c r="B5" s="41" t="s">
        <v>306</v>
      </c>
      <c r="C5" s="31" t="s" ph="1">
        <v>1939</v>
      </c>
      <c r="D5" s="49" ph="1"/>
      <c r="E5" s="43" t="s">
        <v>1904</v>
      </c>
      <c r="F5" s="44"/>
      <c r="G5" s="45">
        <v>1363</v>
      </c>
      <c r="H5" s="46"/>
      <c r="I5" s="43" t="s">
        <v>3407</v>
      </c>
      <c r="J5" s="44"/>
      <c r="K5" s="33"/>
      <c r="L5" s="48"/>
      <c r="M5" s="113"/>
      <c r="O5" s="5" t="s">
        <v>3055</v>
      </c>
      <c r="P5" s="6" t="s">
        <v>287</v>
      </c>
      <c r="Q5" s="7">
        <f>COUNTIF(B:B,"地")</f>
        <v>0</v>
      </c>
      <c r="R5" s="7">
        <f>SUMIF(B:B,"地",G:G)</f>
        <v>0</v>
      </c>
      <c r="S5" s="7">
        <f>COUNTIFS(B:B,"地",M:M,"*~**")</f>
        <v>0</v>
      </c>
      <c r="T5" s="7">
        <f t="shared" si="0"/>
        <v>0</v>
      </c>
    </row>
    <row r="6" spans="1:20" ht="33" customHeight="1" x14ac:dyDescent="0.2">
      <c r="A6" s="40">
        <v>4</v>
      </c>
      <c r="B6" s="41" t="s">
        <v>305</v>
      </c>
      <c r="C6" s="31" t="s" ph="1">
        <v>1940</v>
      </c>
      <c r="D6" s="49" ph="1"/>
      <c r="E6" s="43" t="s">
        <v>1905</v>
      </c>
      <c r="F6" s="44"/>
      <c r="G6" s="45">
        <v>22327</v>
      </c>
      <c r="H6" s="46"/>
      <c r="I6" s="43" t="s">
        <v>3407</v>
      </c>
      <c r="J6" s="50"/>
      <c r="K6" s="40" t="s">
        <v>1906</v>
      </c>
      <c r="L6" s="48">
        <v>2.2000000000000002</v>
      </c>
      <c r="M6" s="113"/>
      <c r="O6" s="1" t="s">
        <v>290</v>
      </c>
      <c r="P6" s="8" t="s">
        <v>3056</v>
      </c>
      <c r="Q6" s="9">
        <f>SUM(Q3:Q5)</f>
        <v>31</v>
      </c>
      <c r="R6" s="9">
        <f>SUM(R3:R5)</f>
        <v>95230</v>
      </c>
      <c r="S6" s="9">
        <f>SUM(S3:S5)</f>
        <v>0</v>
      </c>
      <c r="T6" s="9">
        <f>SUM(T3:T5)</f>
        <v>31</v>
      </c>
    </row>
    <row r="7" spans="1:20" ht="15.75" customHeight="1" x14ac:dyDescent="0.2">
      <c r="A7" s="224"/>
      <c r="B7" s="221"/>
      <c r="C7" s="440" t="s" ph="1">
        <v>1941</v>
      </c>
      <c r="D7" s="442" ph="1"/>
      <c r="E7" s="432" t="s">
        <v>1925</v>
      </c>
      <c r="F7" s="448"/>
      <c r="G7" s="154" t="s">
        <v>3016</v>
      </c>
      <c r="H7" s="446"/>
      <c r="I7" s="432" t="s">
        <v>3408</v>
      </c>
      <c r="J7" s="444"/>
      <c r="K7" s="434" t="s">
        <v>1907</v>
      </c>
      <c r="L7" s="436">
        <v>124.7</v>
      </c>
      <c r="M7" s="438" t="s">
        <v>3616</v>
      </c>
      <c r="O7" s="13" t="s">
        <v>3057</v>
      </c>
      <c r="P7" s="14" t="s">
        <v>288</v>
      </c>
      <c r="Q7" s="15">
        <f>COUNTIF(B:B,"総")</f>
        <v>0</v>
      </c>
      <c r="R7" s="15">
        <f>SUMIF(B:B,"総",G:G)</f>
        <v>0</v>
      </c>
      <c r="S7" s="15">
        <f>COUNTIFS(B:B,"総",M:M,"*~**")</f>
        <v>0</v>
      </c>
      <c r="T7" s="15">
        <f>Q7-S7</f>
        <v>0</v>
      </c>
    </row>
    <row r="8" spans="1:20" ht="129" customHeight="1" x14ac:dyDescent="0.2">
      <c r="A8" s="222">
        <v>5</v>
      </c>
      <c r="B8" s="223" t="s">
        <v>3506</v>
      </c>
      <c r="C8" s="441"/>
      <c r="D8" s="443"/>
      <c r="E8" s="433"/>
      <c r="F8" s="449"/>
      <c r="G8" s="153">
        <v>1226698</v>
      </c>
      <c r="H8" s="447"/>
      <c r="I8" s="433"/>
      <c r="J8" s="445"/>
      <c r="K8" s="435"/>
      <c r="L8" s="437"/>
      <c r="M8" s="439"/>
      <c r="O8" s="13" t="s">
        <v>3057</v>
      </c>
      <c r="P8" s="14" t="s">
        <v>289</v>
      </c>
      <c r="Q8" s="15">
        <f>COUNTIF(B:B,"運")</f>
        <v>0</v>
      </c>
      <c r="R8" s="15">
        <f>SUMIF(B:B,"運",G:G)</f>
        <v>0</v>
      </c>
      <c r="S8" s="15">
        <f>COUNTIFS(B:B,"運",M:M,"*~**")</f>
        <v>0</v>
      </c>
      <c r="T8" s="15">
        <f>Q8-S8</f>
        <v>0</v>
      </c>
    </row>
    <row r="9" spans="1:20" ht="33" customHeight="1" x14ac:dyDescent="0.2">
      <c r="A9" s="40">
        <v>6</v>
      </c>
      <c r="B9" s="41" t="s">
        <v>306</v>
      </c>
      <c r="C9" s="31" t="s" ph="1">
        <v>1942</v>
      </c>
      <c r="D9" s="49" ph="1"/>
      <c r="E9" s="43" t="s">
        <v>1908</v>
      </c>
      <c r="F9" s="44"/>
      <c r="G9" s="45">
        <v>2208</v>
      </c>
      <c r="H9" s="46"/>
      <c r="I9" s="43" t="s">
        <v>3409</v>
      </c>
      <c r="J9" s="50"/>
      <c r="K9" s="40" t="s">
        <v>1909</v>
      </c>
      <c r="L9" s="51">
        <v>0.22</v>
      </c>
      <c r="M9" s="113"/>
      <c r="O9" s="22" t="s">
        <v>290</v>
      </c>
      <c r="P9" s="23" t="s">
        <v>3058</v>
      </c>
      <c r="Q9" s="24">
        <f>SUM(Q7:Q8)</f>
        <v>0</v>
      </c>
      <c r="R9" s="24">
        <f>SUM(R7:R8)</f>
        <v>0</v>
      </c>
      <c r="S9" s="24">
        <f>SUM(S7:S8)</f>
        <v>0</v>
      </c>
      <c r="T9" s="24">
        <f>SUM(T7:T8)</f>
        <v>0</v>
      </c>
    </row>
    <row r="10" spans="1:20" ht="33" customHeight="1" x14ac:dyDescent="0.2">
      <c r="A10" s="40">
        <v>7</v>
      </c>
      <c r="B10" s="41" t="s">
        <v>306</v>
      </c>
      <c r="C10" s="31" t="s" ph="1">
        <v>1943</v>
      </c>
      <c r="D10" s="49" ph="1"/>
      <c r="E10" s="43" t="s">
        <v>1910</v>
      </c>
      <c r="F10" s="44"/>
      <c r="G10" s="45">
        <v>7514</v>
      </c>
      <c r="H10" s="46"/>
      <c r="I10" s="52" t="s">
        <v>3410</v>
      </c>
      <c r="J10" s="50"/>
      <c r="K10" s="40" t="s">
        <v>1911</v>
      </c>
      <c r="L10" s="51">
        <v>0.75</v>
      </c>
      <c r="M10" s="113"/>
      <c r="O10" s="19" t="s">
        <v>290</v>
      </c>
      <c r="P10" s="20" t="s">
        <v>3059</v>
      </c>
      <c r="Q10" s="21">
        <f>Q6+Q9</f>
        <v>31</v>
      </c>
      <c r="R10" s="21">
        <f>R6+R9</f>
        <v>95230</v>
      </c>
      <c r="S10" s="21">
        <f>S6+S9</f>
        <v>0</v>
      </c>
      <c r="T10" s="21">
        <f>T6+T9</f>
        <v>31</v>
      </c>
    </row>
    <row r="11" spans="1:20" ht="33" customHeight="1" x14ac:dyDescent="0.2">
      <c r="A11" s="40">
        <v>8</v>
      </c>
      <c r="B11" s="41" t="s">
        <v>306</v>
      </c>
      <c r="C11" s="31" t="s" ph="1">
        <v>1944</v>
      </c>
      <c r="D11" s="49" ph="1"/>
      <c r="E11" s="43" t="s">
        <v>1912</v>
      </c>
      <c r="F11" s="47"/>
      <c r="G11" s="45">
        <v>1915</v>
      </c>
      <c r="H11" s="46"/>
      <c r="I11" s="52" t="s">
        <v>3411</v>
      </c>
      <c r="J11" s="50"/>
      <c r="K11" s="152"/>
      <c r="L11" s="51"/>
      <c r="M11" s="112"/>
      <c r="O11" s="10" t="s">
        <v>291</v>
      </c>
      <c r="P11" s="11" t="s">
        <v>292</v>
      </c>
      <c r="Q11" s="12">
        <f>COUNTIF(B:B,"風")</f>
        <v>0</v>
      </c>
      <c r="R11" s="12">
        <f>SUMIF(B:B,"風",G:G)</f>
        <v>0</v>
      </c>
      <c r="S11" s="12">
        <f>COUNTIFS(B:B,"風",M:M,"*~**")</f>
        <v>0</v>
      </c>
      <c r="T11" s="12">
        <f>Q11-S11</f>
        <v>0</v>
      </c>
    </row>
    <row r="12" spans="1:20" ht="33" customHeight="1" x14ac:dyDescent="0.2">
      <c r="A12" s="40">
        <v>9</v>
      </c>
      <c r="B12" s="41" t="s">
        <v>306</v>
      </c>
      <c r="C12" s="31" t="s" ph="1">
        <v>1945</v>
      </c>
      <c r="D12" s="49" ph="1"/>
      <c r="E12" s="43" t="s">
        <v>1913</v>
      </c>
      <c r="F12" s="44"/>
      <c r="G12" s="45">
        <v>1480</v>
      </c>
      <c r="H12" s="46"/>
      <c r="I12" s="52" t="s">
        <v>3412</v>
      </c>
      <c r="J12" s="50"/>
      <c r="K12" s="33" t="s">
        <v>3017</v>
      </c>
      <c r="L12" s="51">
        <v>0.15</v>
      </c>
      <c r="M12" s="113"/>
      <c r="O12" s="10" t="s">
        <v>291</v>
      </c>
      <c r="P12" s="11" t="s">
        <v>293</v>
      </c>
      <c r="Q12" s="12">
        <f>COUNTIF(B:B,"動")</f>
        <v>0</v>
      </c>
      <c r="R12" s="12">
        <f>SUMIF(B:B,"動",G:G)</f>
        <v>0</v>
      </c>
      <c r="S12" s="12">
        <f>COUNTIFS(B:B,"動",M:M,"*~**")</f>
        <v>0</v>
      </c>
      <c r="T12" s="12">
        <f t="shared" ref="T12" si="1">Q12-S12</f>
        <v>0</v>
      </c>
    </row>
    <row r="13" spans="1:20" ht="33" customHeight="1" x14ac:dyDescent="0.2">
      <c r="A13" s="40">
        <v>10</v>
      </c>
      <c r="B13" s="41" t="s">
        <v>306</v>
      </c>
      <c r="C13" s="31" t="s" ph="1">
        <v>1946</v>
      </c>
      <c r="D13" s="49" ph="1"/>
      <c r="E13" s="43" t="s">
        <v>1914</v>
      </c>
      <c r="F13" s="44"/>
      <c r="G13" s="45">
        <v>266</v>
      </c>
      <c r="H13" s="46"/>
      <c r="I13" s="52" t="s">
        <v>3413</v>
      </c>
      <c r="J13" s="50"/>
      <c r="K13" s="40"/>
      <c r="L13" s="51"/>
      <c r="M13" s="112"/>
      <c r="O13" s="10" t="s">
        <v>291</v>
      </c>
      <c r="P13" s="11" t="s">
        <v>294</v>
      </c>
      <c r="Q13" s="12">
        <f>COUNTIF(B:B,"歴")</f>
        <v>0</v>
      </c>
      <c r="R13" s="12">
        <f>SUMIF(B:B,"歴",G:G)</f>
        <v>0</v>
      </c>
      <c r="S13" s="12">
        <f>COUNTIFS(B:B,"歴",M:M,"*~**")</f>
        <v>0</v>
      </c>
      <c r="T13" s="12">
        <f>Q13-S13</f>
        <v>0</v>
      </c>
    </row>
    <row r="14" spans="1:20" ht="34" x14ac:dyDescent="0.2">
      <c r="A14" s="40">
        <v>11</v>
      </c>
      <c r="B14" s="41" t="s">
        <v>306</v>
      </c>
      <c r="C14" s="31" t="s" ph="1">
        <v>1947</v>
      </c>
      <c r="D14" s="49" ph="1"/>
      <c r="E14" s="43" t="s">
        <v>1915</v>
      </c>
      <c r="F14" s="44"/>
      <c r="G14" s="45">
        <v>1283</v>
      </c>
      <c r="H14" s="46"/>
      <c r="I14" s="52" t="s">
        <v>3414</v>
      </c>
      <c r="J14" s="50"/>
      <c r="K14" s="33" t="s">
        <v>3018</v>
      </c>
      <c r="L14" s="51">
        <v>0.13</v>
      </c>
      <c r="M14" s="112" t="s">
        <v>1969</v>
      </c>
      <c r="O14" s="16" t="s">
        <v>290</v>
      </c>
      <c r="P14" s="17" t="s">
        <v>3060</v>
      </c>
      <c r="Q14" s="18">
        <f>SUM(Q11:Q13)</f>
        <v>0</v>
      </c>
      <c r="R14" s="18">
        <f>SUM(R11:R13)</f>
        <v>0</v>
      </c>
      <c r="S14" s="18">
        <f>SUM(S11:S13)</f>
        <v>0</v>
      </c>
      <c r="T14" s="18">
        <f>SUM(T11:T13)</f>
        <v>0</v>
      </c>
    </row>
    <row r="15" spans="1:20" ht="33" customHeight="1" x14ac:dyDescent="0.2">
      <c r="A15" s="40">
        <v>12</v>
      </c>
      <c r="B15" s="41" t="s">
        <v>306</v>
      </c>
      <c r="C15" s="31" t="s" ph="1">
        <v>1948</v>
      </c>
      <c r="D15" s="49" ph="1"/>
      <c r="E15" s="43" t="s">
        <v>1916</v>
      </c>
      <c r="F15" s="44"/>
      <c r="G15" s="45">
        <v>515</v>
      </c>
      <c r="H15" s="46"/>
      <c r="I15" s="52" t="s">
        <v>3414</v>
      </c>
      <c r="J15" s="50"/>
      <c r="K15" s="33" t="s">
        <v>1917</v>
      </c>
      <c r="L15" s="51">
        <v>0.05</v>
      </c>
      <c r="M15" s="113"/>
      <c r="O15" s="25" t="s">
        <v>295</v>
      </c>
      <c r="P15" s="26" t="s">
        <v>296</v>
      </c>
      <c r="Q15" s="27">
        <f>COUNTIF(B:B,"広")</f>
        <v>1</v>
      </c>
      <c r="R15" s="27">
        <f>SUMIF(B:B,"広",G:G)</f>
        <v>1226698</v>
      </c>
      <c r="S15" s="27">
        <f>COUNTIFS(B:B,"広",M:M,"*~**")</f>
        <v>0</v>
      </c>
      <c r="T15" s="27">
        <f>Q15-S15</f>
        <v>1</v>
      </c>
    </row>
    <row r="16" spans="1:20" ht="33" customHeight="1" x14ac:dyDescent="0.2">
      <c r="A16" s="40">
        <v>13</v>
      </c>
      <c r="B16" s="41" t="s">
        <v>306</v>
      </c>
      <c r="C16" s="31" t="s" ph="1">
        <v>1949</v>
      </c>
      <c r="D16" s="49" ph="1"/>
      <c r="E16" s="43" t="s">
        <v>1918</v>
      </c>
      <c r="F16" s="44"/>
      <c r="G16" s="45">
        <v>711</v>
      </c>
      <c r="H16" s="46"/>
      <c r="I16" s="52" t="s">
        <v>3415</v>
      </c>
      <c r="J16" s="50"/>
      <c r="K16" s="40" t="s">
        <v>1919</v>
      </c>
      <c r="L16" s="51">
        <v>7.0000000000000007E-2</v>
      </c>
      <c r="M16" s="113"/>
      <c r="O16" s="25" t="s">
        <v>297</v>
      </c>
      <c r="P16" s="25" t="s">
        <v>3501</v>
      </c>
      <c r="Q16" s="27">
        <f>COUNTIF(B:B,"緑道")</f>
        <v>0</v>
      </c>
      <c r="R16" s="27">
        <f>SUMIF(B:B,"緑道",G:G)</f>
        <v>0</v>
      </c>
      <c r="S16" s="27">
        <f>COUNTIFS(B:B,"緑道",M:M,"*~**")</f>
        <v>0</v>
      </c>
      <c r="T16" s="27">
        <f t="shared" ref="T16:T17" si="2">Q16-S16</f>
        <v>0</v>
      </c>
    </row>
    <row r="17" spans="1:20" ht="33" customHeight="1" x14ac:dyDescent="0.2">
      <c r="A17" s="40">
        <v>14</v>
      </c>
      <c r="B17" s="41" t="s">
        <v>306</v>
      </c>
      <c r="C17" s="31" t="s" ph="1">
        <v>1950</v>
      </c>
      <c r="D17" s="49" ph="1"/>
      <c r="E17" s="43" t="s">
        <v>1920</v>
      </c>
      <c r="F17" s="44"/>
      <c r="G17" s="45">
        <v>1487</v>
      </c>
      <c r="H17" s="46"/>
      <c r="I17" s="52" t="s">
        <v>3416</v>
      </c>
      <c r="J17" s="50"/>
      <c r="K17" s="33" t="s">
        <v>3019</v>
      </c>
      <c r="L17" s="51">
        <v>0.15</v>
      </c>
      <c r="M17" s="113"/>
      <c r="O17" s="25" t="s">
        <v>106</v>
      </c>
      <c r="P17" s="25" t="s">
        <v>290</v>
      </c>
      <c r="Q17" s="27">
        <f>COUNTIF(B:B,"都緑")</f>
        <v>0</v>
      </c>
      <c r="R17" s="27">
        <f>SUMIF(B:B,"都緑",G:G)</f>
        <v>0</v>
      </c>
      <c r="S17" s="27">
        <f>COUNTIFS(B:B,"都緑",M:M,"*~**")</f>
        <v>0</v>
      </c>
      <c r="T17" s="27">
        <f t="shared" si="2"/>
        <v>0</v>
      </c>
    </row>
    <row r="18" spans="1:20" ht="33" customHeight="1" x14ac:dyDescent="0.2">
      <c r="A18" s="40">
        <v>15</v>
      </c>
      <c r="B18" s="41" t="s">
        <v>306</v>
      </c>
      <c r="C18" s="31" t="s" ph="1">
        <v>1951</v>
      </c>
      <c r="D18" s="49" ph="1"/>
      <c r="E18" s="43" t="s">
        <v>1921</v>
      </c>
      <c r="F18" s="44"/>
      <c r="G18" s="45">
        <v>1211</v>
      </c>
      <c r="H18" s="46"/>
      <c r="I18" s="52" t="s">
        <v>3417</v>
      </c>
      <c r="J18" s="50"/>
      <c r="K18" s="33" t="s">
        <v>3020</v>
      </c>
      <c r="L18" s="51">
        <v>0.12</v>
      </c>
      <c r="M18" s="113"/>
      <c r="O18" s="28" t="s">
        <v>290</v>
      </c>
      <c r="P18" s="29" t="s">
        <v>298</v>
      </c>
      <c r="Q18" s="30">
        <f>Q10+Q14+Q15+Q17+Q16</f>
        <v>32</v>
      </c>
      <c r="R18" s="30">
        <f>R10+R14+R15+R17+R16</f>
        <v>1321928</v>
      </c>
      <c r="S18" s="30">
        <f>S10+S14+S15+S17+S16</f>
        <v>0</v>
      </c>
      <c r="T18" s="30">
        <f>T10+T14+T15+T17+T16</f>
        <v>32</v>
      </c>
    </row>
    <row r="19" spans="1:20" ht="33" customHeight="1" x14ac:dyDescent="0.2">
      <c r="A19" s="40">
        <v>16</v>
      </c>
      <c r="B19" s="41" t="s">
        <v>306</v>
      </c>
      <c r="C19" s="31" t="s" ph="1">
        <v>1952</v>
      </c>
      <c r="D19" s="49" ph="1"/>
      <c r="E19" s="43" t="s">
        <v>1903</v>
      </c>
      <c r="F19" s="44"/>
      <c r="G19" s="45">
        <v>876</v>
      </c>
      <c r="H19" s="46"/>
      <c r="I19" s="52" t="s">
        <v>3417</v>
      </c>
      <c r="J19" s="50"/>
      <c r="K19" s="33"/>
      <c r="L19" s="51"/>
      <c r="M19" s="113"/>
    </row>
    <row r="20" spans="1:20" ht="33" customHeight="1" x14ac:dyDescent="0.2">
      <c r="A20" s="40">
        <v>17</v>
      </c>
      <c r="B20" s="41" t="s">
        <v>306</v>
      </c>
      <c r="C20" s="31" t="s" ph="1">
        <v>1953</v>
      </c>
      <c r="D20" s="49" ph="1"/>
      <c r="E20" s="43" t="s">
        <v>1922</v>
      </c>
      <c r="F20" s="44"/>
      <c r="G20" s="45">
        <v>881</v>
      </c>
      <c r="H20" s="46"/>
      <c r="I20" s="43" t="s">
        <v>3418</v>
      </c>
      <c r="J20" s="50"/>
      <c r="K20" s="33" t="s">
        <v>1923</v>
      </c>
      <c r="L20" s="51">
        <v>0.1</v>
      </c>
      <c r="M20" s="113"/>
      <c r="O20" s="214"/>
      <c r="P20" s="214"/>
      <c r="Q20" s="215"/>
      <c r="R20" s="215"/>
    </row>
    <row r="21" spans="1:20" ht="33" customHeight="1" x14ac:dyDescent="0.2">
      <c r="A21" s="40">
        <v>18</v>
      </c>
      <c r="B21" s="54" t="s">
        <v>306</v>
      </c>
      <c r="C21" s="55" t="s" ph="1">
        <v>1954</v>
      </c>
      <c r="D21" s="56" ph="1"/>
      <c r="E21" s="57" t="s">
        <v>1926</v>
      </c>
      <c r="F21" s="58"/>
      <c r="G21" s="59">
        <v>689</v>
      </c>
      <c r="H21" s="60"/>
      <c r="I21" s="57" t="s">
        <v>3419</v>
      </c>
      <c r="J21" s="58"/>
      <c r="K21" s="62"/>
      <c r="L21" s="61"/>
      <c r="M21" s="114"/>
    </row>
    <row r="22" spans="1:20" ht="33" customHeight="1" x14ac:dyDescent="0.2">
      <c r="A22" s="40">
        <v>19</v>
      </c>
      <c r="B22" s="54" t="s">
        <v>306</v>
      </c>
      <c r="C22" s="55" t="s" ph="1">
        <v>1955</v>
      </c>
      <c r="D22" s="56" ph="1"/>
      <c r="E22" s="57" t="s">
        <v>1918</v>
      </c>
      <c r="F22" s="58"/>
      <c r="G22" s="59">
        <v>2000</v>
      </c>
      <c r="H22" s="60"/>
      <c r="I22" s="57" t="s">
        <v>3420</v>
      </c>
      <c r="J22" s="58"/>
      <c r="K22" s="62" t="s">
        <v>3021</v>
      </c>
      <c r="L22" s="61">
        <v>0.2</v>
      </c>
      <c r="M22" s="114"/>
    </row>
    <row r="23" spans="1:20" ht="33" customHeight="1" x14ac:dyDescent="0.2">
      <c r="A23" s="40">
        <v>20</v>
      </c>
      <c r="B23" s="54" t="s">
        <v>306</v>
      </c>
      <c r="C23" s="55" t="s" ph="1">
        <v>1956</v>
      </c>
      <c r="D23" s="56" ph="1"/>
      <c r="E23" s="57" t="s">
        <v>1927</v>
      </c>
      <c r="F23" s="58"/>
      <c r="G23" s="59">
        <v>2744</v>
      </c>
      <c r="H23" s="60"/>
      <c r="I23" s="57" t="s">
        <v>3420</v>
      </c>
      <c r="J23" s="58"/>
      <c r="K23" s="62" t="s">
        <v>3022</v>
      </c>
      <c r="L23" s="61">
        <v>0.24</v>
      </c>
      <c r="M23" s="114"/>
    </row>
    <row r="24" spans="1:20" ht="33" customHeight="1" x14ac:dyDescent="0.2">
      <c r="A24" s="40">
        <v>21</v>
      </c>
      <c r="B24" s="54" t="s">
        <v>306</v>
      </c>
      <c r="C24" s="55" t="s" ph="1">
        <v>1957</v>
      </c>
      <c r="D24" s="56" ph="1"/>
      <c r="E24" s="57" t="s">
        <v>1928</v>
      </c>
      <c r="F24" s="58"/>
      <c r="G24" s="59">
        <v>1602</v>
      </c>
      <c r="H24" s="60"/>
      <c r="I24" s="63" t="s">
        <v>3420</v>
      </c>
      <c r="J24" s="64"/>
      <c r="K24" s="62" t="s">
        <v>3023</v>
      </c>
      <c r="L24" s="61">
        <v>0.14000000000000001</v>
      </c>
      <c r="M24" s="114"/>
    </row>
    <row r="25" spans="1:20" ht="33" customHeight="1" x14ac:dyDescent="0.2">
      <c r="A25" s="40">
        <v>22</v>
      </c>
      <c r="B25" s="54" t="s">
        <v>306</v>
      </c>
      <c r="C25" s="55" t="s" ph="1">
        <v>1958</v>
      </c>
      <c r="D25" s="56" ph="1"/>
      <c r="E25" s="57" t="s">
        <v>1912</v>
      </c>
      <c r="F25" s="58"/>
      <c r="G25" s="59">
        <v>1317</v>
      </c>
      <c r="H25" s="60"/>
      <c r="I25" s="63" t="s">
        <v>3421</v>
      </c>
      <c r="J25" s="64"/>
      <c r="K25" s="62"/>
      <c r="L25" s="61"/>
      <c r="M25" s="115"/>
    </row>
    <row r="26" spans="1:20" ht="33" customHeight="1" x14ac:dyDescent="0.2">
      <c r="A26" s="40">
        <v>23</v>
      </c>
      <c r="B26" s="54" t="s">
        <v>306</v>
      </c>
      <c r="C26" s="53" t="s" ph="1">
        <v>1959</v>
      </c>
      <c r="D26" s="56" ph="1"/>
      <c r="E26" s="57" t="s">
        <v>1929</v>
      </c>
      <c r="F26" s="58"/>
      <c r="G26" s="59">
        <v>1600</v>
      </c>
      <c r="H26" s="60"/>
      <c r="I26" s="63" t="s">
        <v>3422</v>
      </c>
      <c r="J26" s="64"/>
      <c r="K26" s="62" t="s">
        <v>3024</v>
      </c>
      <c r="L26" s="61">
        <v>0.16</v>
      </c>
      <c r="M26" s="114"/>
    </row>
    <row r="27" spans="1:20" ht="33" customHeight="1" x14ac:dyDescent="0.2">
      <c r="A27" s="40">
        <v>24</v>
      </c>
      <c r="B27" s="54" t="s">
        <v>306</v>
      </c>
      <c r="C27" s="65" t="s" ph="1">
        <v>1960</v>
      </c>
      <c r="D27" s="56" ph="1"/>
      <c r="E27" s="57" t="s">
        <v>1930</v>
      </c>
      <c r="F27" s="58"/>
      <c r="G27" s="59">
        <v>2767</v>
      </c>
      <c r="H27" s="60"/>
      <c r="I27" s="63" t="s">
        <v>3423</v>
      </c>
      <c r="J27" s="64"/>
      <c r="K27" s="62" t="s">
        <v>3025</v>
      </c>
      <c r="L27" s="61">
        <v>0.28000000000000003</v>
      </c>
      <c r="M27" s="114"/>
    </row>
    <row r="28" spans="1:20" ht="33" customHeight="1" x14ac:dyDescent="0.2">
      <c r="A28" s="40">
        <v>25</v>
      </c>
      <c r="B28" s="54" t="s">
        <v>306</v>
      </c>
      <c r="C28" s="55" t="s" ph="1">
        <v>1961</v>
      </c>
      <c r="D28" s="56" ph="1"/>
      <c r="E28" s="57" t="s">
        <v>1931</v>
      </c>
      <c r="F28" s="58"/>
      <c r="G28" s="59">
        <v>1948</v>
      </c>
      <c r="H28" s="60"/>
      <c r="I28" s="63" t="s">
        <v>3424</v>
      </c>
      <c r="J28" s="64"/>
      <c r="K28" s="62"/>
      <c r="L28" s="66"/>
      <c r="M28" s="115"/>
    </row>
    <row r="29" spans="1:20" ht="33" customHeight="1" x14ac:dyDescent="0.2">
      <c r="A29" s="40">
        <v>26</v>
      </c>
      <c r="B29" s="54" t="s">
        <v>305</v>
      </c>
      <c r="C29" s="62" t="s" ph="1">
        <v>1962</v>
      </c>
      <c r="D29" s="56" ph="1"/>
      <c r="E29" s="57" t="s">
        <v>1932</v>
      </c>
      <c r="F29" s="58"/>
      <c r="G29" s="59">
        <v>9587</v>
      </c>
      <c r="H29" s="60"/>
      <c r="I29" s="63" t="s">
        <v>3425</v>
      </c>
      <c r="J29" s="64"/>
      <c r="K29" s="62" t="s">
        <v>3026</v>
      </c>
      <c r="L29" s="66">
        <v>1</v>
      </c>
      <c r="M29" s="114"/>
    </row>
    <row r="30" spans="1:20" ht="33" customHeight="1" x14ac:dyDescent="0.2">
      <c r="A30" s="40">
        <v>27</v>
      </c>
      <c r="B30" s="54" t="s">
        <v>306</v>
      </c>
      <c r="C30" s="65" t="s" ph="1">
        <v>1963</v>
      </c>
      <c r="D30" s="56" ph="1"/>
      <c r="E30" s="57" t="s">
        <v>1913</v>
      </c>
      <c r="F30" s="58"/>
      <c r="G30" s="59">
        <v>2278</v>
      </c>
      <c r="H30" s="60"/>
      <c r="I30" s="63" t="s">
        <v>3426</v>
      </c>
      <c r="J30" s="64"/>
      <c r="K30" s="62"/>
      <c r="L30" s="66"/>
      <c r="M30" s="114"/>
    </row>
    <row r="31" spans="1:20" ht="33" customHeight="1" x14ac:dyDescent="0.2">
      <c r="A31" s="40">
        <v>28</v>
      </c>
      <c r="B31" s="54" t="s">
        <v>306</v>
      </c>
      <c r="C31" s="55" t="s" ph="1">
        <v>1964</v>
      </c>
      <c r="D31" s="56" ph="1"/>
      <c r="E31" s="57" t="s">
        <v>1933</v>
      </c>
      <c r="F31" s="58"/>
      <c r="G31" s="59">
        <v>3069</v>
      </c>
      <c r="H31" s="60"/>
      <c r="I31" s="63" t="s">
        <v>3427</v>
      </c>
      <c r="J31" s="64"/>
      <c r="K31" s="53"/>
      <c r="L31" s="61"/>
      <c r="M31" s="115"/>
    </row>
    <row r="32" spans="1:20" ht="33" customHeight="1" x14ac:dyDescent="0.2">
      <c r="A32" s="40">
        <v>29</v>
      </c>
      <c r="B32" s="54" t="s">
        <v>306</v>
      </c>
      <c r="C32" s="55" t="s" ph="1">
        <v>1965</v>
      </c>
      <c r="D32" s="56" ph="1"/>
      <c r="E32" s="57" t="s">
        <v>1934</v>
      </c>
      <c r="F32" s="58"/>
      <c r="G32" s="59">
        <v>1502</v>
      </c>
      <c r="H32" s="60"/>
      <c r="I32" s="63" t="s">
        <v>3428</v>
      </c>
      <c r="J32" s="64"/>
      <c r="K32" s="62"/>
      <c r="L32" s="66"/>
      <c r="M32" s="114"/>
    </row>
    <row r="33" spans="1:13" ht="33" customHeight="1" x14ac:dyDescent="0.2">
      <c r="A33" s="40">
        <v>30</v>
      </c>
      <c r="B33" s="54" t="s">
        <v>306</v>
      </c>
      <c r="C33" s="55" t="s" ph="1">
        <v>1966</v>
      </c>
      <c r="D33" s="56" ph="1"/>
      <c r="E33" s="57" t="s">
        <v>1935</v>
      </c>
      <c r="F33" s="58"/>
      <c r="G33" s="59">
        <v>890</v>
      </c>
      <c r="H33" s="60"/>
      <c r="I33" s="63" t="s">
        <v>3429</v>
      </c>
      <c r="J33" s="64"/>
      <c r="K33" s="62"/>
      <c r="L33" s="61"/>
      <c r="M33" s="114"/>
    </row>
    <row r="34" spans="1:13" ht="33" customHeight="1" x14ac:dyDescent="0.2">
      <c r="A34" s="40">
        <v>31</v>
      </c>
      <c r="B34" s="54" t="s">
        <v>305</v>
      </c>
      <c r="C34" s="55" t="s" ph="1">
        <v>1967</v>
      </c>
      <c r="D34" s="56" ph="1"/>
      <c r="E34" s="57" t="s">
        <v>1922</v>
      </c>
      <c r="F34" s="58"/>
      <c r="G34" s="59">
        <v>10866</v>
      </c>
      <c r="H34" s="60"/>
      <c r="I34" s="63" t="s">
        <v>3430</v>
      </c>
      <c r="J34" s="64"/>
      <c r="K34" s="62" t="s">
        <v>1936</v>
      </c>
      <c r="L34" s="61">
        <v>1.1000000000000001</v>
      </c>
      <c r="M34" s="114"/>
    </row>
    <row r="35" spans="1:13" ht="33" customHeight="1" x14ac:dyDescent="0.2">
      <c r="A35" s="40">
        <v>32</v>
      </c>
      <c r="B35" s="54" t="s">
        <v>306</v>
      </c>
      <c r="C35" s="53" t="s" ph="1">
        <v>1968</v>
      </c>
      <c r="D35" s="56" ph="1"/>
      <c r="E35" s="57" t="s">
        <v>1934</v>
      </c>
      <c r="F35" s="58"/>
      <c r="G35" s="59">
        <v>1337</v>
      </c>
      <c r="H35" s="60"/>
      <c r="I35" s="57" t="s">
        <v>3431</v>
      </c>
      <c r="J35" s="67"/>
      <c r="K35" s="62"/>
      <c r="L35" s="61"/>
      <c r="M35" s="114"/>
    </row>
    <row r="36" spans="1:13" ht="33" customHeight="1" x14ac:dyDescent="0.2">
      <c r="A36" s="428" t="s">
        <v>227</v>
      </c>
      <c r="B36" s="429"/>
      <c r="C36" s="157">
        <f ca="1">IF(COUNTIF(M:M,"*~**")&gt;=1, "("&amp;COUNTIF(M:M,"*~**")&amp;")"&amp;CHAR(10)&amp;COUNT(A:A)-COUNTIF(M:M,"*~**"), COUNT(A:A))</f>
        <v>32</v>
      </c>
      <c r="D36" s="82"/>
      <c r="E36" s="82" t="s">
        <v>2213</v>
      </c>
      <c r="F36" s="91"/>
      <c r="G36" s="76">
        <f>SUM(G2:G35)</f>
        <v>1321928</v>
      </c>
      <c r="H36" s="77"/>
      <c r="I36" s="82"/>
      <c r="J36" s="82"/>
      <c r="K36" s="82"/>
      <c r="L36" s="82"/>
      <c r="M36" s="225"/>
    </row>
    <row r="37" spans="1:13" x14ac:dyDescent="0.2">
      <c r="A37" s="431" t="s">
        <v>3614</v>
      </c>
      <c r="B37" s="431"/>
      <c r="C37" s="431"/>
      <c r="D37" s="431"/>
      <c r="E37" s="431"/>
      <c r="F37" s="431"/>
      <c r="G37" s="431"/>
      <c r="H37" s="431"/>
      <c r="I37" s="431"/>
      <c r="J37" s="431"/>
      <c r="K37" s="431"/>
      <c r="L37" s="431"/>
      <c r="M37" s="431"/>
    </row>
    <row r="38" spans="1:13" x14ac:dyDescent="0.2">
      <c r="H38" s="121"/>
    </row>
    <row r="39" spans="1:13" x14ac:dyDescent="0.2">
      <c r="H39" s="121"/>
    </row>
    <row r="40" spans="1:13" ht="19.5" x14ac:dyDescent="0.2">
      <c r="C40" s="93" ph="1"/>
      <c r="D40" s="93" ph="1"/>
    </row>
    <row r="41" spans="1:13" ht="19.5" x14ac:dyDescent="0.2">
      <c r="C41" s="93" ph="1"/>
      <c r="D41" s="93" ph="1"/>
    </row>
    <row r="42" spans="1:13" ht="19.5" x14ac:dyDescent="0.2">
      <c r="C42" s="93" ph="1"/>
      <c r="D42" s="93" ph="1"/>
    </row>
    <row r="43" spans="1:13" ht="19.5" x14ac:dyDescent="0.2">
      <c r="C43" s="93" ph="1"/>
      <c r="D43" s="93" ph="1"/>
    </row>
    <row r="44" spans="1:13" ht="19.5" x14ac:dyDescent="0.2">
      <c r="C44" s="93" ph="1"/>
      <c r="D44" s="93" ph="1"/>
    </row>
    <row r="45" spans="1:13" ht="19.5" x14ac:dyDescent="0.2">
      <c r="C45" s="93" ph="1"/>
      <c r="D45" s="93" ph="1"/>
    </row>
    <row r="46" spans="1:13" ht="19.5" x14ac:dyDescent="0.2">
      <c r="C46" s="93" ph="1"/>
      <c r="D46" s="93" ph="1"/>
    </row>
    <row r="47" spans="1:13" ht="19.5" x14ac:dyDescent="0.2">
      <c r="C47" s="93" ph="1"/>
      <c r="D47" s="93" ph="1"/>
    </row>
    <row r="48" spans="1:13" ht="19.5" x14ac:dyDescent="0.2">
      <c r="C48" s="93" ph="1"/>
      <c r="D48" s="93" ph="1"/>
    </row>
    <row r="49" spans="3:4" ht="19.5" x14ac:dyDescent="0.2">
      <c r="C49" s="93" ph="1"/>
      <c r="D49" s="93" ph="1"/>
    </row>
    <row r="50" spans="3:4" ht="19.5" x14ac:dyDescent="0.2">
      <c r="C50" s="93" ph="1"/>
      <c r="D50" s="93" ph="1"/>
    </row>
    <row r="51" spans="3:4" ht="19.5" x14ac:dyDescent="0.2">
      <c r="C51" s="93" ph="1"/>
      <c r="D51" s="93" ph="1"/>
    </row>
    <row r="52" spans="3:4" ht="19.5" x14ac:dyDescent="0.2">
      <c r="C52" s="93" ph="1"/>
      <c r="D52" s="93" ph="1"/>
    </row>
    <row r="53" spans="3:4" ht="19.5" x14ac:dyDescent="0.2">
      <c r="C53" s="93" ph="1"/>
    </row>
    <row r="58" spans="3:4" ht="19.5" x14ac:dyDescent="0.2">
      <c r="C58" s="93" ph="1"/>
      <c r="D58" s="93" ph="1"/>
    </row>
    <row r="59" spans="3:4" ht="19.5" x14ac:dyDescent="0.2">
      <c r="C59" s="93" ph="1"/>
      <c r="D59" s="93" ph="1"/>
    </row>
    <row r="60" spans="3:4" ht="19.5" x14ac:dyDescent="0.2">
      <c r="C60" s="93" ph="1"/>
      <c r="D60" s="93" ph="1"/>
    </row>
    <row r="61" spans="3:4" ht="19.5" x14ac:dyDescent="0.2">
      <c r="C61" s="93" ph="1"/>
      <c r="D61" s="93" ph="1"/>
    </row>
    <row r="62" spans="3:4" ht="19.5" x14ac:dyDescent="0.2">
      <c r="C62" s="93" ph="1"/>
      <c r="D62" s="93" ph="1"/>
    </row>
    <row r="63" spans="3:4" ht="19.5" x14ac:dyDescent="0.2">
      <c r="C63" s="93" ph="1"/>
      <c r="D63" s="93" ph="1"/>
    </row>
  </sheetData>
  <mergeCells count="12">
    <mergeCell ref="A1:M1"/>
    <mergeCell ref="A36:B36"/>
    <mergeCell ref="C7:C8"/>
    <mergeCell ref="D7:D8"/>
    <mergeCell ref="J7:J8"/>
    <mergeCell ref="H7:H8"/>
    <mergeCell ref="E7:F8"/>
    <mergeCell ref="A37:M37"/>
    <mergeCell ref="I7:I8"/>
    <mergeCell ref="K7:K8"/>
    <mergeCell ref="L7:L8"/>
    <mergeCell ref="M7:M8"/>
  </mergeCells>
  <phoneticPr fontId="21" type="Hiragana" alignment="distributed"/>
  <pageMargins left="0.70866141732283472" right="0.70866141732283472" top="0.94488188976377963" bottom="0.94488188976377963" header="0" footer="0.31496062992125984"/>
  <pageSetup paperSize="9" scale="96" orientation="portrait" r:id="rId1"/>
  <headerFooter>
    <oddFooter>&amp;C&amp;"ＭＳ 明朝,標準"-&amp;P--</oddFooter>
    <firstHeader>&amp;L&amp;"メイリオ,レギュラー"&amp;18Ⅳ 開設公園&amp;16
&amp;A</firstHeader>
    <firstFooter>&amp;C-&amp;P--</first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T64"/>
  <sheetViews>
    <sheetView view="pageBreakPreview" zoomScale="130" zoomScaleNormal="115" zoomScaleSheetLayoutView="130" workbookViewId="0">
      <selection activeCell="C32" sqref="C32"/>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08203125"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30" customHeight="1" x14ac:dyDescent="0.2">
      <c r="A1" s="430" t="str">
        <f ca="1">RIGHT(CELL("filename",A1),LEN(CELL("filename",A1))-FIND("]",CELL("filename",A1)))</f>
        <v>19.阿倍野区</v>
      </c>
      <c r="B1" s="430"/>
      <c r="C1" s="430"/>
      <c r="D1" s="430"/>
      <c r="E1" s="430"/>
      <c r="F1" s="430"/>
      <c r="G1" s="430"/>
      <c r="H1" s="430"/>
      <c r="I1" s="430"/>
      <c r="J1" s="430"/>
      <c r="K1" s="430"/>
      <c r="L1" s="430"/>
      <c r="M1" s="430"/>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O2" s="2" t="s">
        <v>146</v>
      </c>
      <c r="P2" s="3" t="s">
        <v>146</v>
      </c>
      <c r="Q2" s="4" t="s">
        <v>284</v>
      </c>
      <c r="R2" s="2" t="s">
        <v>3054</v>
      </c>
      <c r="S2" s="3" t="s">
        <v>3500</v>
      </c>
      <c r="T2" s="3" t="s">
        <v>3505</v>
      </c>
    </row>
    <row r="3" spans="1:20" ht="33" customHeight="1" x14ac:dyDescent="0.2">
      <c r="A3" s="40">
        <v>1</v>
      </c>
      <c r="B3" s="41" t="s">
        <v>388</v>
      </c>
      <c r="C3" s="31" t="s" ph="1">
        <v>2006</v>
      </c>
      <c r="D3" s="42" ph="1"/>
      <c r="E3" s="43" t="s">
        <v>2005</v>
      </c>
      <c r="F3" s="44"/>
      <c r="G3" s="45">
        <v>46880</v>
      </c>
      <c r="H3" s="46"/>
      <c r="I3" s="43" t="s">
        <v>3434</v>
      </c>
      <c r="J3" s="47"/>
      <c r="K3" s="40" t="s">
        <v>1970</v>
      </c>
      <c r="L3" s="48">
        <v>7.1</v>
      </c>
      <c r="M3" s="112"/>
      <c r="O3" s="5" t="s">
        <v>3055</v>
      </c>
      <c r="P3" s="6" t="s">
        <v>285</v>
      </c>
      <c r="Q3" s="7">
        <f>COUNTIF(B:B,"街")</f>
        <v>21</v>
      </c>
      <c r="R3" s="7">
        <f>SUMIF(B:B,"街",G:G)</f>
        <v>40657</v>
      </c>
      <c r="S3" s="7">
        <f>COUNTIFS(B:B,"街",M:M,"*~**")</f>
        <v>0</v>
      </c>
      <c r="T3" s="7">
        <f>Q3-S3</f>
        <v>21</v>
      </c>
    </row>
    <row r="4" spans="1:20" ht="33" customHeight="1" x14ac:dyDescent="0.2">
      <c r="A4" s="40">
        <v>2</v>
      </c>
      <c r="B4" s="41" t="s">
        <v>388</v>
      </c>
      <c r="C4" s="31" t="s" ph="1">
        <v>2007</v>
      </c>
      <c r="D4" s="49" ph="1"/>
      <c r="E4" s="43" t="s">
        <v>1971</v>
      </c>
      <c r="F4" s="44"/>
      <c r="G4" s="45">
        <v>71448</v>
      </c>
      <c r="H4" s="46"/>
      <c r="I4" s="43" t="s">
        <v>3435</v>
      </c>
      <c r="J4" s="44"/>
      <c r="K4" s="40" t="s">
        <v>1972</v>
      </c>
      <c r="L4" s="48">
        <v>10.4</v>
      </c>
      <c r="M4" s="113"/>
      <c r="O4" s="5" t="s">
        <v>3055</v>
      </c>
      <c r="P4" s="6" t="s">
        <v>286</v>
      </c>
      <c r="Q4" s="7">
        <f>COUNTIF(B:B,"近")</f>
        <v>3</v>
      </c>
      <c r="R4" s="7">
        <f>SUMIF(B:B,"近",G:G)</f>
        <v>38690</v>
      </c>
      <c r="S4" s="7">
        <f>COUNTIFS(B:B,"近",M:M,"*~**")</f>
        <v>0</v>
      </c>
      <c r="T4" s="7">
        <f t="shared" ref="T4:T5" si="0">Q4-S4</f>
        <v>3</v>
      </c>
    </row>
    <row r="5" spans="1:20" ht="33" customHeight="1" x14ac:dyDescent="0.2">
      <c r="A5" s="40">
        <v>3</v>
      </c>
      <c r="B5" s="41" t="s">
        <v>306</v>
      </c>
      <c r="C5" s="31" t="s" ph="1">
        <v>2008</v>
      </c>
      <c r="D5" s="49" ph="1"/>
      <c r="E5" s="43" t="s">
        <v>1973</v>
      </c>
      <c r="F5" s="44"/>
      <c r="G5" s="45">
        <v>2003</v>
      </c>
      <c r="H5" s="46"/>
      <c r="I5" s="43" t="s">
        <v>3436</v>
      </c>
      <c r="J5" s="44"/>
      <c r="K5" s="33" t="s">
        <v>1974</v>
      </c>
      <c r="L5" s="51">
        <v>0.2</v>
      </c>
      <c r="M5" s="113"/>
      <c r="O5" s="5" t="s">
        <v>3055</v>
      </c>
      <c r="P5" s="6" t="s">
        <v>287</v>
      </c>
      <c r="Q5" s="7">
        <f>COUNTIF(B:B,"地")</f>
        <v>2</v>
      </c>
      <c r="R5" s="7">
        <f>SUMIF(B:B,"地",G:G)</f>
        <v>118328</v>
      </c>
      <c r="S5" s="7">
        <f>COUNTIFS(B:B,"地",M:M,"*~**")</f>
        <v>0</v>
      </c>
      <c r="T5" s="7">
        <f t="shared" si="0"/>
        <v>2</v>
      </c>
    </row>
    <row r="6" spans="1:20" ht="33" customHeight="1" x14ac:dyDescent="0.2">
      <c r="A6" s="40">
        <v>4</v>
      </c>
      <c r="B6" s="41" t="s">
        <v>306</v>
      </c>
      <c r="C6" s="31" t="s" ph="1">
        <v>2009</v>
      </c>
      <c r="D6" s="49" ph="1"/>
      <c r="E6" s="43" t="s">
        <v>1975</v>
      </c>
      <c r="F6" s="44"/>
      <c r="G6" s="45">
        <v>2287</v>
      </c>
      <c r="H6" s="46"/>
      <c r="I6" s="43" t="s">
        <v>3437</v>
      </c>
      <c r="J6" s="50"/>
      <c r="K6" s="40" t="s">
        <v>1976</v>
      </c>
      <c r="L6" s="51">
        <v>0.23</v>
      </c>
      <c r="M6" s="112" t="s">
        <v>3520</v>
      </c>
      <c r="O6" s="1" t="s">
        <v>290</v>
      </c>
      <c r="P6" s="8" t="s">
        <v>3056</v>
      </c>
      <c r="Q6" s="9">
        <f>SUM(Q3:Q5)</f>
        <v>26</v>
      </c>
      <c r="R6" s="9">
        <f>SUM(R3:R5)</f>
        <v>197675</v>
      </c>
      <c r="S6" s="9">
        <f>SUM(S3:S5)</f>
        <v>0</v>
      </c>
      <c r="T6" s="9">
        <f>SUM(T3:T5)</f>
        <v>26</v>
      </c>
    </row>
    <row r="7" spans="1:20" ht="33" customHeight="1" x14ac:dyDescent="0.2">
      <c r="A7" s="40">
        <v>5</v>
      </c>
      <c r="B7" s="41" t="s">
        <v>306</v>
      </c>
      <c r="C7" s="31" t="s" ph="1">
        <v>2010</v>
      </c>
      <c r="D7" s="49" ph="1"/>
      <c r="E7" s="43" t="s">
        <v>1977</v>
      </c>
      <c r="F7" s="44"/>
      <c r="G7" s="45">
        <v>1930</v>
      </c>
      <c r="H7" s="46"/>
      <c r="I7" s="43" t="s">
        <v>3438</v>
      </c>
      <c r="J7" s="50"/>
      <c r="K7" s="40"/>
      <c r="L7" s="51"/>
      <c r="M7" s="112"/>
      <c r="O7" s="13" t="s">
        <v>3057</v>
      </c>
      <c r="P7" s="14" t="s">
        <v>288</v>
      </c>
      <c r="Q7" s="15">
        <f>COUNTIF(B:B,"総")</f>
        <v>0</v>
      </c>
      <c r="R7" s="15">
        <f>SUMIF(B:B,"総",G:G)</f>
        <v>0</v>
      </c>
      <c r="S7" s="15">
        <f>COUNTIFS(B:B,"総",M:M,"*~**")</f>
        <v>0</v>
      </c>
      <c r="T7" s="15">
        <f>Q7-S7</f>
        <v>0</v>
      </c>
    </row>
    <row r="8" spans="1:20" ht="33" customHeight="1" x14ac:dyDescent="0.2">
      <c r="A8" s="40">
        <v>6</v>
      </c>
      <c r="B8" s="41" t="s">
        <v>306</v>
      </c>
      <c r="C8" s="31" t="s" ph="1">
        <v>2011</v>
      </c>
      <c r="D8" s="49" ph="1"/>
      <c r="E8" s="43" t="s">
        <v>1978</v>
      </c>
      <c r="F8" s="44"/>
      <c r="G8" s="45">
        <v>1163</v>
      </c>
      <c r="H8" s="46"/>
      <c r="I8" s="43" t="s">
        <v>3439</v>
      </c>
      <c r="J8" s="50"/>
      <c r="K8" s="33" t="s">
        <v>1979</v>
      </c>
      <c r="L8" s="51">
        <v>0.12</v>
      </c>
      <c r="M8" s="113"/>
      <c r="O8" s="13" t="s">
        <v>3057</v>
      </c>
      <c r="P8" s="14" t="s">
        <v>289</v>
      </c>
      <c r="Q8" s="15">
        <f>COUNTIF(B:B,"運")</f>
        <v>1</v>
      </c>
      <c r="R8" s="15">
        <f>SUMIF(B:B,"運",G:G)</f>
        <v>4</v>
      </c>
      <c r="S8" s="15">
        <f>COUNTIFS(B:B,"運",M:M,"*~**")</f>
        <v>1</v>
      </c>
      <c r="T8" s="15">
        <f>Q8-S8</f>
        <v>0</v>
      </c>
    </row>
    <row r="9" spans="1:20" ht="33" customHeight="1" x14ac:dyDescent="0.2">
      <c r="A9" s="40">
        <v>7</v>
      </c>
      <c r="B9" s="41" t="s">
        <v>306</v>
      </c>
      <c r="C9" s="31" t="s" ph="1">
        <v>2012</v>
      </c>
      <c r="D9" s="49" ph="1"/>
      <c r="E9" s="43" t="s">
        <v>1980</v>
      </c>
      <c r="F9" s="44"/>
      <c r="G9" s="45">
        <v>2482</v>
      </c>
      <c r="H9" s="46"/>
      <c r="I9" s="43" t="s">
        <v>3439</v>
      </c>
      <c r="J9" s="50"/>
      <c r="K9" s="40" t="s">
        <v>1981</v>
      </c>
      <c r="L9" s="51">
        <v>0.25</v>
      </c>
      <c r="M9" s="113"/>
      <c r="O9" s="22" t="s">
        <v>290</v>
      </c>
      <c r="P9" s="23" t="s">
        <v>3058</v>
      </c>
      <c r="Q9" s="24">
        <f>SUM(Q7:Q8)</f>
        <v>1</v>
      </c>
      <c r="R9" s="24">
        <f>SUM(R7:R8)</f>
        <v>4</v>
      </c>
      <c r="S9" s="24">
        <f>SUM(S7:S8)</f>
        <v>1</v>
      </c>
      <c r="T9" s="24">
        <f>SUM(T7:T8)</f>
        <v>0</v>
      </c>
    </row>
    <row r="10" spans="1:20" ht="33" customHeight="1" x14ac:dyDescent="0.2">
      <c r="A10" s="40">
        <v>8</v>
      </c>
      <c r="B10" s="41" t="s">
        <v>305</v>
      </c>
      <c r="C10" s="31" t="s" ph="1">
        <v>2013</v>
      </c>
      <c r="D10" s="49" ph="1"/>
      <c r="E10" s="43" t="s">
        <v>1982</v>
      </c>
      <c r="F10" s="44"/>
      <c r="G10" s="45">
        <v>16408</v>
      </c>
      <c r="H10" s="46"/>
      <c r="I10" s="52" t="s">
        <v>3335</v>
      </c>
      <c r="J10" s="50"/>
      <c r="K10" s="40" t="s">
        <v>1983</v>
      </c>
      <c r="L10" s="48">
        <v>1.6</v>
      </c>
      <c r="M10" s="113"/>
      <c r="O10" s="19" t="s">
        <v>290</v>
      </c>
      <c r="P10" s="20" t="s">
        <v>3059</v>
      </c>
      <c r="Q10" s="21">
        <f>Q6+Q9</f>
        <v>27</v>
      </c>
      <c r="R10" s="21">
        <f>R6+R9</f>
        <v>197679</v>
      </c>
      <c r="S10" s="21">
        <f>S6+S9</f>
        <v>1</v>
      </c>
      <c r="T10" s="21">
        <f>T6+T9</f>
        <v>26</v>
      </c>
    </row>
    <row r="11" spans="1:20" ht="33" customHeight="1" x14ac:dyDescent="0.2">
      <c r="A11" s="40">
        <v>9</v>
      </c>
      <c r="B11" s="41" t="s">
        <v>306</v>
      </c>
      <c r="C11" s="31" t="s" ph="1">
        <v>2014</v>
      </c>
      <c r="D11" s="49" ph="1"/>
      <c r="E11" s="43" t="s">
        <v>1984</v>
      </c>
      <c r="F11" s="47"/>
      <c r="G11" s="45">
        <v>667</v>
      </c>
      <c r="H11" s="46"/>
      <c r="I11" s="52" t="s">
        <v>3440</v>
      </c>
      <c r="J11" s="50"/>
      <c r="K11" s="33"/>
      <c r="L11" s="51"/>
      <c r="M11" s="112"/>
      <c r="O11" s="10" t="s">
        <v>291</v>
      </c>
      <c r="P11" s="11" t="s">
        <v>292</v>
      </c>
      <c r="Q11" s="12">
        <f>COUNTIF(B:B,"風")</f>
        <v>0</v>
      </c>
      <c r="R11" s="12">
        <f>SUMIF(B:B,"風",G:G)</f>
        <v>0</v>
      </c>
      <c r="S11" s="12">
        <f>COUNTIFS(B:B,"風",M:M,"*~**")</f>
        <v>0</v>
      </c>
      <c r="T11" s="12">
        <f>Q11-S11</f>
        <v>0</v>
      </c>
    </row>
    <row r="12" spans="1:20" ht="33" customHeight="1" x14ac:dyDescent="0.2">
      <c r="A12" s="40">
        <v>10</v>
      </c>
      <c r="B12" s="41" t="s">
        <v>306</v>
      </c>
      <c r="C12" s="31" t="s" ph="1">
        <v>2015</v>
      </c>
      <c r="D12" s="49" ph="1"/>
      <c r="E12" s="43" t="s">
        <v>1985</v>
      </c>
      <c r="F12" s="44"/>
      <c r="G12" s="45">
        <v>2216</v>
      </c>
      <c r="H12" s="46"/>
      <c r="I12" s="52" t="s">
        <v>3441</v>
      </c>
      <c r="J12" s="50"/>
      <c r="K12" s="40" t="s">
        <v>1986</v>
      </c>
      <c r="L12" s="51">
        <v>0.24</v>
      </c>
      <c r="M12" s="113"/>
      <c r="O12" s="10" t="s">
        <v>291</v>
      </c>
      <c r="P12" s="11" t="s">
        <v>293</v>
      </c>
      <c r="Q12" s="12">
        <f>COUNTIF(B:B,"動")</f>
        <v>0</v>
      </c>
      <c r="R12" s="12">
        <f>SUMIF(B:B,"動",G:G)</f>
        <v>0</v>
      </c>
      <c r="S12" s="12">
        <f>COUNTIFS(B:B,"動",M:M,"*~**")</f>
        <v>0</v>
      </c>
      <c r="T12" s="12">
        <f t="shared" ref="T12" si="1">Q12-S12</f>
        <v>0</v>
      </c>
    </row>
    <row r="13" spans="1:20" ht="33" customHeight="1" x14ac:dyDescent="0.2">
      <c r="A13" s="40">
        <v>11</v>
      </c>
      <c r="B13" s="41" t="s">
        <v>306</v>
      </c>
      <c r="C13" s="31" t="s" ph="1">
        <v>2016</v>
      </c>
      <c r="D13" s="49" ph="1"/>
      <c r="E13" s="43" t="s">
        <v>1987</v>
      </c>
      <c r="F13" s="44"/>
      <c r="G13" s="45">
        <v>2224</v>
      </c>
      <c r="H13" s="46"/>
      <c r="I13" s="52" t="s">
        <v>3442</v>
      </c>
      <c r="J13" s="50"/>
      <c r="K13" s="40" t="s">
        <v>1988</v>
      </c>
      <c r="L13" s="51">
        <v>0.2</v>
      </c>
      <c r="M13" s="112"/>
      <c r="O13" s="10" t="s">
        <v>291</v>
      </c>
      <c r="P13" s="11" t="s">
        <v>294</v>
      </c>
      <c r="Q13" s="12">
        <f>COUNTIF(B:B,"歴")</f>
        <v>0</v>
      </c>
      <c r="R13" s="12">
        <f>SUMIF(B:B,"歴",G:G)</f>
        <v>0</v>
      </c>
      <c r="S13" s="12">
        <f>COUNTIFS(B:B,"歴",M:M,"*~**")</f>
        <v>0</v>
      </c>
      <c r="T13" s="12">
        <f>Q13-S13</f>
        <v>0</v>
      </c>
    </row>
    <row r="14" spans="1:20" ht="33" customHeight="1" x14ac:dyDescent="0.2">
      <c r="A14" s="40">
        <v>12</v>
      </c>
      <c r="B14" s="41" t="s">
        <v>306</v>
      </c>
      <c r="C14" s="31" t="s" ph="1">
        <v>2017</v>
      </c>
      <c r="D14" s="49" ph="1"/>
      <c r="E14" s="43" t="s">
        <v>1989</v>
      </c>
      <c r="F14" s="44"/>
      <c r="G14" s="45">
        <v>1481</v>
      </c>
      <c r="H14" s="46"/>
      <c r="I14" s="52" t="s">
        <v>3341</v>
      </c>
      <c r="J14" s="50"/>
      <c r="K14" s="33" t="s">
        <v>1990</v>
      </c>
      <c r="L14" s="51">
        <v>0.14000000000000001</v>
      </c>
      <c r="M14" s="113"/>
      <c r="O14" s="16" t="s">
        <v>290</v>
      </c>
      <c r="P14" s="17" t="s">
        <v>3060</v>
      </c>
      <c r="Q14" s="18">
        <f>SUM(Q11:Q13)</f>
        <v>0</v>
      </c>
      <c r="R14" s="18">
        <f>SUM(R11:R13)</f>
        <v>0</v>
      </c>
      <c r="S14" s="18">
        <f>SUM(S11:S13)</f>
        <v>0</v>
      </c>
      <c r="T14" s="18">
        <f>SUM(T11:T13)</f>
        <v>0</v>
      </c>
    </row>
    <row r="15" spans="1:20" ht="33" customHeight="1" x14ac:dyDescent="0.2">
      <c r="A15" s="40">
        <v>13</v>
      </c>
      <c r="B15" s="41" t="s">
        <v>305</v>
      </c>
      <c r="C15" s="148" t="s" ph="1">
        <v>3572</v>
      </c>
      <c r="D15" s="49" ph="1"/>
      <c r="E15" s="43" t="s">
        <v>1991</v>
      </c>
      <c r="F15" s="44"/>
      <c r="G15" s="45">
        <v>10168</v>
      </c>
      <c r="H15" s="46"/>
      <c r="I15" s="52" t="s">
        <v>3341</v>
      </c>
      <c r="J15" s="50"/>
      <c r="K15" s="33" t="s">
        <v>3027</v>
      </c>
      <c r="L15" s="48">
        <v>1</v>
      </c>
      <c r="M15" s="112" t="s">
        <v>2032</v>
      </c>
      <c r="O15" s="25" t="s">
        <v>295</v>
      </c>
      <c r="P15" s="26" t="s">
        <v>296</v>
      </c>
      <c r="Q15" s="27">
        <f>COUNTIF(B:B,"広")</f>
        <v>0</v>
      </c>
      <c r="R15" s="27">
        <f>SUMIF(B:B,"広",G:G)</f>
        <v>0</v>
      </c>
      <c r="S15" s="27">
        <f>COUNTIFS(B:B,"広",M:M,"*~**")</f>
        <v>0</v>
      </c>
      <c r="T15" s="27">
        <f>Q15-S15</f>
        <v>0</v>
      </c>
    </row>
    <row r="16" spans="1:20" ht="33" customHeight="1" x14ac:dyDescent="0.2">
      <c r="A16" s="40">
        <v>14</v>
      </c>
      <c r="B16" s="41" t="s">
        <v>306</v>
      </c>
      <c r="C16" s="31" t="s" ph="1">
        <v>2018</v>
      </c>
      <c r="D16" s="49" ph="1"/>
      <c r="E16" s="43" t="s">
        <v>1992</v>
      </c>
      <c r="F16" s="44"/>
      <c r="G16" s="45">
        <v>1347</v>
      </c>
      <c r="H16" s="46"/>
      <c r="I16" s="52" t="s">
        <v>3443</v>
      </c>
      <c r="J16" s="50"/>
      <c r="K16" s="40" t="s">
        <v>1993</v>
      </c>
      <c r="L16" s="51">
        <v>0.14000000000000001</v>
      </c>
      <c r="M16" s="113"/>
      <c r="O16" s="25" t="s">
        <v>297</v>
      </c>
      <c r="P16" s="25" t="s">
        <v>3502</v>
      </c>
      <c r="Q16" s="27">
        <f>COUNTIF(B:B,"緑道")</f>
        <v>0</v>
      </c>
      <c r="R16" s="27">
        <f>SUMIF(B:B,"緑道",G:G)</f>
        <v>0</v>
      </c>
      <c r="S16" s="27">
        <f>COUNTIFS(B:B,"緑道",M:M,"*~**")</f>
        <v>0</v>
      </c>
      <c r="T16" s="27">
        <f t="shared" ref="T16:T17" si="2">Q16-S16</f>
        <v>0</v>
      </c>
    </row>
    <row r="17" spans="1:20" ht="33" customHeight="1" x14ac:dyDescent="0.2">
      <c r="A17" s="40">
        <v>15</v>
      </c>
      <c r="B17" s="41" t="s">
        <v>306</v>
      </c>
      <c r="C17" s="31" t="s" ph="1">
        <v>2019</v>
      </c>
      <c r="D17" s="49" ph="1"/>
      <c r="E17" s="43" t="s">
        <v>1994</v>
      </c>
      <c r="F17" s="44"/>
      <c r="G17" s="45">
        <v>1488</v>
      </c>
      <c r="H17" s="46"/>
      <c r="I17" s="52" t="s">
        <v>3345</v>
      </c>
      <c r="J17" s="50"/>
      <c r="K17" s="40" t="s">
        <v>1995</v>
      </c>
      <c r="L17" s="51">
        <v>0.15</v>
      </c>
      <c r="M17" s="113"/>
      <c r="O17" s="25" t="s">
        <v>106</v>
      </c>
      <c r="P17" s="25" t="s">
        <v>290</v>
      </c>
      <c r="Q17" s="27">
        <f>COUNTIF(B:B,"都緑")</f>
        <v>0</v>
      </c>
      <c r="R17" s="27">
        <f>SUMIF(B:B,"都緑",G:G)</f>
        <v>0</v>
      </c>
      <c r="S17" s="27">
        <f>COUNTIFS(B:B,"都緑",M:M,"*~**")</f>
        <v>0</v>
      </c>
      <c r="T17" s="27">
        <f t="shared" si="2"/>
        <v>0</v>
      </c>
    </row>
    <row r="18" spans="1:20" ht="33" customHeight="1" x14ac:dyDescent="0.2">
      <c r="A18" s="40">
        <v>16</v>
      </c>
      <c r="B18" s="41" t="s">
        <v>306</v>
      </c>
      <c r="C18" s="31" t="s" ph="1">
        <v>2020</v>
      </c>
      <c r="D18" s="49" ph="1"/>
      <c r="E18" s="43" t="s">
        <v>1996</v>
      </c>
      <c r="F18" s="44"/>
      <c r="G18" s="45">
        <v>1116</v>
      </c>
      <c r="H18" s="46"/>
      <c r="I18" s="52" t="s">
        <v>3444</v>
      </c>
      <c r="J18" s="50"/>
      <c r="K18" s="40" t="s">
        <v>1997</v>
      </c>
      <c r="L18" s="51">
        <v>0.1</v>
      </c>
      <c r="M18" s="113"/>
      <c r="O18" s="28" t="s">
        <v>290</v>
      </c>
      <c r="P18" s="29" t="s">
        <v>298</v>
      </c>
      <c r="Q18" s="30">
        <f>Q10+Q14+Q15+Q17+Q16</f>
        <v>27</v>
      </c>
      <c r="R18" s="30">
        <f>R10+R14+R15+R17+R16</f>
        <v>197679</v>
      </c>
      <c r="S18" s="30">
        <f>S10+S14+S15+S17+S16</f>
        <v>1</v>
      </c>
      <c r="T18" s="30">
        <f>T10+T14+T15+T17+T16</f>
        <v>26</v>
      </c>
    </row>
    <row r="19" spans="1:20" ht="33" customHeight="1" x14ac:dyDescent="0.2">
      <c r="A19" s="40">
        <v>17</v>
      </c>
      <c r="B19" s="41" t="s">
        <v>306</v>
      </c>
      <c r="C19" s="31" t="s" ph="1">
        <v>2021</v>
      </c>
      <c r="D19" s="49" ph="1"/>
      <c r="E19" s="43" t="s">
        <v>1987</v>
      </c>
      <c r="F19" s="44"/>
      <c r="G19" s="45">
        <v>793</v>
      </c>
      <c r="H19" s="46"/>
      <c r="I19" s="52" t="s">
        <v>3445</v>
      </c>
      <c r="J19" s="50"/>
      <c r="K19" s="33"/>
      <c r="L19" s="51"/>
      <c r="M19" s="113"/>
    </row>
    <row r="20" spans="1:20" ht="33" customHeight="1" x14ac:dyDescent="0.2">
      <c r="A20" s="40">
        <v>18</v>
      </c>
      <c r="B20" s="41" t="s">
        <v>306</v>
      </c>
      <c r="C20" s="31" t="s" ph="1">
        <v>2022</v>
      </c>
      <c r="D20" s="49" ph="1"/>
      <c r="E20" s="43" t="s">
        <v>1973</v>
      </c>
      <c r="F20" s="44"/>
      <c r="G20" s="45">
        <v>542</v>
      </c>
      <c r="H20" s="46"/>
      <c r="I20" s="52" t="s">
        <v>3350</v>
      </c>
      <c r="J20" s="50"/>
      <c r="K20" s="33"/>
      <c r="L20" s="51"/>
      <c r="M20" s="113"/>
      <c r="O20" s="214"/>
      <c r="P20" s="214"/>
      <c r="Q20" s="215"/>
      <c r="R20" s="215"/>
    </row>
    <row r="21" spans="1:20" ht="37" x14ac:dyDescent="0.2">
      <c r="A21" s="53">
        <v>19</v>
      </c>
      <c r="B21" s="54" t="s">
        <v>306</v>
      </c>
      <c r="C21" s="55" t="s" ph="1">
        <v>2023</v>
      </c>
      <c r="D21" s="56" ph="1"/>
      <c r="E21" s="57" t="s">
        <v>1998</v>
      </c>
      <c r="F21" s="58"/>
      <c r="G21" s="59">
        <v>2194</v>
      </c>
      <c r="H21" s="60"/>
      <c r="I21" s="57" t="s">
        <v>3353</v>
      </c>
      <c r="J21" s="58"/>
      <c r="K21" s="62" t="s">
        <v>2031</v>
      </c>
      <c r="L21" s="61">
        <v>0.11</v>
      </c>
      <c r="M21" s="115" t="s">
        <v>3446</v>
      </c>
    </row>
    <row r="22" spans="1:20" ht="33" customHeight="1" x14ac:dyDescent="0.2">
      <c r="A22" s="53">
        <v>20</v>
      </c>
      <c r="B22" s="54" t="s">
        <v>306</v>
      </c>
      <c r="C22" s="55" t="s" ph="1">
        <v>2024</v>
      </c>
      <c r="D22" s="56" ph="1"/>
      <c r="E22" s="57" t="s">
        <v>1987</v>
      </c>
      <c r="F22" s="58"/>
      <c r="G22" s="59">
        <v>659</v>
      </c>
      <c r="H22" s="60"/>
      <c r="I22" s="57" t="s">
        <v>3353</v>
      </c>
      <c r="J22" s="58"/>
      <c r="K22" s="53"/>
      <c r="L22" s="61"/>
      <c r="M22" s="155"/>
    </row>
    <row r="23" spans="1:20" ht="33" customHeight="1" x14ac:dyDescent="0.2">
      <c r="A23" s="53">
        <v>21</v>
      </c>
      <c r="B23" s="54" t="s">
        <v>306</v>
      </c>
      <c r="C23" s="55" t="s" ph="1">
        <v>2025</v>
      </c>
      <c r="D23" s="56" ph="1"/>
      <c r="E23" s="57" t="s">
        <v>1999</v>
      </c>
      <c r="F23" s="58"/>
      <c r="G23" s="59">
        <v>1182</v>
      </c>
      <c r="H23" s="60"/>
      <c r="I23" s="57" t="s">
        <v>3355</v>
      </c>
      <c r="J23" s="58"/>
      <c r="K23" s="62" t="s">
        <v>3028</v>
      </c>
      <c r="L23" s="61">
        <v>0.12</v>
      </c>
      <c r="M23" s="114"/>
    </row>
    <row r="24" spans="1:20" ht="33" customHeight="1" x14ac:dyDescent="0.2">
      <c r="A24" s="53">
        <v>22</v>
      </c>
      <c r="B24" s="54" t="s">
        <v>305</v>
      </c>
      <c r="C24" s="120" t="s" ph="1">
        <v>2026</v>
      </c>
      <c r="D24" s="56" ph="1"/>
      <c r="E24" s="57" t="s">
        <v>2000</v>
      </c>
      <c r="F24" s="58"/>
      <c r="G24" s="59">
        <v>12114</v>
      </c>
      <c r="H24" s="60"/>
      <c r="I24" s="63" t="s">
        <v>3355</v>
      </c>
      <c r="J24" s="64"/>
      <c r="K24" s="62" t="s">
        <v>3029</v>
      </c>
      <c r="L24" s="66">
        <v>1.2</v>
      </c>
      <c r="M24" s="114"/>
    </row>
    <row r="25" spans="1:20" ht="33" customHeight="1" x14ac:dyDescent="0.2">
      <c r="A25" s="53">
        <v>23</v>
      </c>
      <c r="B25" s="54" t="s">
        <v>306</v>
      </c>
      <c r="C25" s="55" t="s" ph="1">
        <v>2027</v>
      </c>
      <c r="D25" s="56" ph="1"/>
      <c r="E25" s="57" t="s">
        <v>2001</v>
      </c>
      <c r="F25" s="58"/>
      <c r="G25" s="59">
        <v>1000</v>
      </c>
      <c r="H25" s="60"/>
      <c r="I25" s="63" t="s">
        <v>3360</v>
      </c>
      <c r="J25" s="64"/>
      <c r="K25" s="62" t="s">
        <v>3096</v>
      </c>
      <c r="L25" s="61">
        <v>0.1</v>
      </c>
      <c r="M25" s="115"/>
    </row>
    <row r="26" spans="1:20" ht="33" customHeight="1" x14ac:dyDescent="0.2">
      <c r="A26" s="53">
        <v>24</v>
      </c>
      <c r="B26" s="54" t="s">
        <v>306</v>
      </c>
      <c r="C26" s="55" t="s" ph="1">
        <v>2028</v>
      </c>
      <c r="D26" s="56" ph="1"/>
      <c r="E26" s="57" t="s">
        <v>2002</v>
      </c>
      <c r="F26" s="58"/>
      <c r="G26" s="59">
        <v>3103</v>
      </c>
      <c r="H26" s="60"/>
      <c r="I26" s="63" t="s">
        <v>3362</v>
      </c>
      <c r="J26" s="64"/>
      <c r="K26" s="62" t="s">
        <v>3030</v>
      </c>
      <c r="L26" s="61">
        <v>0.31</v>
      </c>
      <c r="M26" s="114"/>
    </row>
    <row r="27" spans="1:20" ht="33" customHeight="1" x14ac:dyDescent="0.2">
      <c r="A27" s="53">
        <v>25</v>
      </c>
      <c r="B27" s="54" t="s">
        <v>306</v>
      </c>
      <c r="C27" s="62" t="s" ph="1">
        <v>2029</v>
      </c>
      <c r="D27" s="56" ph="1"/>
      <c r="E27" s="57" t="s">
        <v>2003</v>
      </c>
      <c r="F27" s="58"/>
      <c r="G27" s="59">
        <v>5001</v>
      </c>
      <c r="H27" s="60"/>
      <c r="I27" s="57" t="s">
        <v>3432</v>
      </c>
      <c r="J27" s="64"/>
      <c r="K27" s="62" t="s">
        <v>3031</v>
      </c>
      <c r="L27" s="66">
        <v>1.1000000000000001</v>
      </c>
      <c r="M27" s="115" t="s">
        <v>3528</v>
      </c>
    </row>
    <row r="28" spans="1:20" ht="33" customHeight="1" x14ac:dyDescent="0.2">
      <c r="A28" s="53">
        <v>26</v>
      </c>
      <c r="B28" s="54" t="s">
        <v>306</v>
      </c>
      <c r="C28" s="53" t="s" ph="1">
        <v>2030</v>
      </c>
      <c r="D28" s="56" ph="1"/>
      <c r="E28" s="57" t="s">
        <v>2004</v>
      </c>
      <c r="F28" s="58"/>
      <c r="G28" s="59">
        <v>5779</v>
      </c>
      <c r="H28" s="60"/>
      <c r="I28" s="57" t="s">
        <v>3433</v>
      </c>
      <c r="J28" s="64"/>
      <c r="K28" s="62" t="s">
        <v>3031</v>
      </c>
      <c r="L28" s="66">
        <v>1.1000000000000001</v>
      </c>
      <c r="M28" s="115"/>
    </row>
    <row r="29" spans="1:20" ht="95.25" customHeight="1" x14ac:dyDescent="0.2">
      <c r="A29" s="53">
        <v>27</v>
      </c>
      <c r="B29" s="41" t="s">
        <v>2266</v>
      </c>
      <c r="C29" s="31" t="s" ph="1">
        <v>2339</v>
      </c>
      <c r="D29" s="49" ph="1"/>
      <c r="E29" s="43" t="s">
        <v>3591</v>
      </c>
      <c r="F29" s="44"/>
      <c r="G29" s="45">
        <v>4</v>
      </c>
      <c r="H29" s="46"/>
      <c r="I29" s="43" t="s">
        <v>3481</v>
      </c>
      <c r="J29" s="50"/>
      <c r="K29" s="40" t="s">
        <v>2267</v>
      </c>
      <c r="L29" s="48">
        <v>65.7</v>
      </c>
      <c r="M29" s="112" t="s">
        <v>3589</v>
      </c>
    </row>
    <row r="30" spans="1:20" ht="33" customHeight="1" x14ac:dyDescent="0.2">
      <c r="A30" s="428" t="s">
        <v>227</v>
      </c>
      <c r="B30" s="429"/>
      <c r="C30" s="157" t="str">
        <f ca="1">IF(COUNTIF(M:M,"*~**")&gt;=1, "("&amp;COUNTIF(M:M,"*~**")&amp;")"&amp;CHAR(10)&amp;COUNT(A:A)-COUNTIF(M:M,"*~**"), COUNT(A:A))</f>
        <v>(1)
26</v>
      </c>
      <c r="D30" s="82"/>
      <c r="E30" s="82" t="s">
        <v>2213</v>
      </c>
      <c r="F30" s="91"/>
      <c r="G30" s="76">
        <f>SUM(G2:G29)</f>
        <v>197679</v>
      </c>
      <c r="H30" s="77"/>
      <c r="I30" s="82"/>
      <c r="J30" s="82"/>
      <c r="K30" s="82"/>
      <c r="L30" s="82"/>
      <c r="M30" s="225"/>
    </row>
    <row r="31" spans="1:20" x14ac:dyDescent="0.2">
      <c r="H31" s="121"/>
    </row>
    <row r="32" spans="1:20" x14ac:dyDescent="0.2">
      <c r="H32" s="121"/>
    </row>
    <row r="33" spans="3:8" x14ac:dyDescent="0.2">
      <c r="H33" s="121"/>
    </row>
    <row r="34" spans="3:8" ht="22.5" x14ac:dyDescent="0.2">
      <c r="C34" s="93" ph="1"/>
      <c r="D34" s="93" ph="1"/>
    </row>
    <row r="35" spans="3:8" ht="22.5" x14ac:dyDescent="0.2">
      <c r="C35" s="93" ph="1"/>
      <c r="D35" s="93" ph="1"/>
    </row>
    <row r="36" spans="3:8" ht="22.5" x14ac:dyDescent="0.2">
      <c r="C36" s="93" ph="1"/>
      <c r="D36" s="93" ph="1"/>
    </row>
    <row r="37" spans="3:8" ht="22.5" x14ac:dyDescent="0.2">
      <c r="C37" s="93" ph="1"/>
      <c r="D37" s="93" ph="1"/>
    </row>
    <row r="38" spans="3:8" ht="22.5" x14ac:dyDescent="0.2">
      <c r="C38" s="93" ph="1"/>
      <c r="D38" s="93" ph="1"/>
    </row>
    <row r="39" spans="3:8" ht="22.5" x14ac:dyDescent="0.2">
      <c r="C39" s="93" ph="1"/>
      <c r="D39" s="93" ph="1"/>
    </row>
    <row r="40" spans="3:8" ht="22.5" x14ac:dyDescent="0.2">
      <c r="C40" s="93" ph="1"/>
      <c r="D40" s="93" ph="1"/>
    </row>
    <row r="41" spans="3:8" ht="22.5" x14ac:dyDescent="0.2">
      <c r="C41" s="93" ph="1"/>
      <c r="D41" s="93" ph="1"/>
    </row>
    <row r="42" spans="3:8" ht="22.5" x14ac:dyDescent="0.2">
      <c r="C42" s="93" ph="1"/>
      <c r="D42" s="93" ph="1"/>
    </row>
    <row r="43" spans="3:8" ht="22.5" x14ac:dyDescent="0.2">
      <c r="C43" s="93" ph="1"/>
      <c r="D43" s="93" ph="1"/>
    </row>
    <row r="44" spans="3:8" ht="22.5" x14ac:dyDescent="0.2">
      <c r="C44" s="93" ph="1"/>
      <c r="D44" s="93" ph="1"/>
    </row>
    <row r="45" spans="3:8" ht="22.5" x14ac:dyDescent="0.2">
      <c r="C45" s="93" ph="1"/>
      <c r="D45" s="93" ph="1"/>
    </row>
    <row r="46" spans="3:8" ht="22.5" x14ac:dyDescent="0.2">
      <c r="C46" s="93" ph="1"/>
      <c r="D46" s="93" ph="1"/>
    </row>
    <row r="47" spans="3:8" ht="22.5" x14ac:dyDescent="0.2">
      <c r="C47" s="93" ph="1"/>
      <c r="D47" s="93" ph="1"/>
    </row>
    <row r="48" spans="3:8" ht="22.5" x14ac:dyDescent="0.2">
      <c r="C48" s="93" ph="1"/>
      <c r="D48" s="93" ph="1"/>
    </row>
    <row r="49" spans="3:4" ht="22.5" x14ac:dyDescent="0.2">
      <c r="C49" s="93" ph="1"/>
      <c r="D49" s="93" ph="1"/>
    </row>
    <row r="50" spans="3:4" ht="22.5" x14ac:dyDescent="0.2">
      <c r="C50" s="93" ph="1"/>
      <c r="D50" s="93" ph="1"/>
    </row>
    <row r="51" spans="3:4" ht="22.5" x14ac:dyDescent="0.2">
      <c r="C51" s="93" ph="1"/>
      <c r="D51" s="93" ph="1"/>
    </row>
    <row r="52" spans="3:4" ht="22.5" x14ac:dyDescent="0.2">
      <c r="C52" s="93" ph="1"/>
      <c r="D52" s="93" ph="1"/>
    </row>
    <row r="53" spans="3:4" ht="22.5" x14ac:dyDescent="0.2">
      <c r="C53" s="93" ph="1"/>
      <c r="D53" s="93" ph="1"/>
    </row>
    <row r="54" spans="3:4" ht="22.5" x14ac:dyDescent="0.2">
      <c r="C54" s="93" ph="1"/>
    </row>
    <row r="59" spans="3:4" ht="22.5" x14ac:dyDescent="0.2">
      <c r="C59" s="93" ph="1"/>
      <c r="D59" s="93" ph="1"/>
    </row>
    <row r="60" spans="3:4" ht="22.5" x14ac:dyDescent="0.2">
      <c r="C60" s="93" ph="1"/>
      <c r="D60" s="93" ph="1"/>
    </row>
    <row r="61" spans="3:4" ht="22.5" x14ac:dyDescent="0.2">
      <c r="C61" s="93" ph="1"/>
      <c r="D61" s="93" ph="1"/>
    </row>
    <row r="62" spans="3:4" ht="22.5" x14ac:dyDescent="0.2">
      <c r="C62" s="93" ph="1"/>
      <c r="D62" s="93" ph="1"/>
    </row>
    <row r="63" spans="3:4" ht="22.5" x14ac:dyDescent="0.2">
      <c r="C63" s="93" ph="1"/>
      <c r="D63" s="93" ph="1"/>
    </row>
    <row r="64" spans="3:4" ht="22.5" x14ac:dyDescent="0.2">
      <c r="C64" s="93" ph="1"/>
      <c r="D64" s="93" ph="1"/>
    </row>
  </sheetData>
  <mergeCells count="2">
    <mergeCell ref="A1:M1"/>
    <mergeCell ref="A30:B30"/>
  </mergeCells>
  <phoneticPr fontId="2"/>
  <pageMargins left="0.70866141732283472" right="0.70866141732283472" top="0.94488188976377963" bottom="0.94488188976377963" header="0" footer="0.31496062992125984"/>
  <pageSetup paperSize="9" scale="96" orientation="portrait" r:id="rId1"/>
  <headerFooter>
    <oddFooter>&amp;C&amp;"ＭＳ 明朝,標準"-&amp;P--</oddFooter>
    <firstHeader>&amp;L&amp;"メイリオ,レギュラー"&amp;18Ⅳ 開設公園&amp;16
&amp;A</firstHeader>
    <firstFooter>&amp;C-&amp;P--</first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T63"/>
  <sheetViews>
    <sheetView view="pageBreakPreview" zoomScale="130" zoomScaleNormal="115" zoomScaleSheetLayoutView="130" workbookViewId="0">
      <selection activeCell="E33" sqref="E33"/>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08203125"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30" customHeight="1" x14ac:dyDescent="0.2">
      <c r="A1" s="430" t="str">
        <f ca="1">RIGHT(CELL("filename",A1),LEN(CELL("filename",A1))-FIND("]",CELL("filename",A1)))</f>
        <v>20.住之江区</v>
      </c>
      <c r="B1" s="430"/>
      <c r="C1" s="430"/>
      <c r="D1" s="430"/>
      <c r="E1" s="430"/>
      <c r="F1" s="430"/>
      <c r="G1" s="430"/>
      <c r="H1" s="430"/>
      <c r="I1" s="430"/>
      <c r="J1" s="430"/>
      <c r="K1" s="430"/>
      <c r="L1" s="430"/>
      <c r="M1" s="430"/>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O2" s="2" t="s">
        <v>146</v>
      </c>
      <c r="P2" s="3" t="s">
        <v>146</v>
      </c>
      <c r="Q2" s="4" t="s">
        <v>284</v>
      </c>
      <c r="R2" s="2" t="s">
        <v>3054</v>
      </c>
      <c r="S2" s="3" t="s">
        <v>3500</v>
      </c>
      <c r="T2" s="3" t="s">
        <v>3505</v>
      </c>
    </row>
    <row r="3" spans="1:20" ht="33" customHeight="1" x14ac:dyDescent="0.2">
      <c r="A3" s="40">
        <v>1</v>
      </c>
      <c r="B3" s="41" t="s">
        <v>305</v>
      </c>
      <c r="C3" s="31" t="s" ph="1">
        <v>2097</v>
      </c>
      <c r="D3" s="42" ph="1"/>
      <c r="E3" s="43" t="s">
        <v>2033</v>
      </c>
      <c r="F3" s="44"/>
      <c r="G3" s="45">
        <v>10620</v>
      </c>
      <c r="H3" s="46"/>
      <c r="I3" s="43" t="s">
        <v>3447</v>
      </c>
      <c r="J3" s="47"/>
      <c r="K3" s="40" t="s">
        <v>2034</v>
      </c>
      <c r="L3" s="48">
        <v>1.1000000000000001</v>
      </c>
      <c r="M3" s="112"/>
      <c r="O3" s="5" t="s">
        <v>3055</v>
      </c>
      <c r="P3" s="6" t="s">
        <v>285</v>
      </c>
      <c r="Q3" s="7">
        <f>COUNTIF(B:B,"街")</f>
        <v>38</v>
      </c>
      <c r="R3" s="7">
        <f>SUMIF(B:B,"街",G:G)</f>
        <v>67342</v>
      </c>
      <c r="S3" s="7">
        <f>COUNTIFS(B:B,"街",M:M,"*~**")</f>
        <v>0</v>
      </c>
      <c r="T3" s="7">
        <f>Q3-S3</f>
        <v>38</v>
      </c>
    </row>
    <row r="4" spans="1:20" ht="33" customHeight="1" x14ac:dyDescent="0.2">
      <c r="A4" s="40">
        <v>2</v>
      </c>
      <c r="B4" s="41" t="s">
        <v>306</v>
      </c>
      <c r="C4" s="31" t="s" ph="1">
        <v>2098</v>
      </c>
      <c r="D4" s="49" ph="1"/>
      <c r="E4" s="43" t="s">
        <v>2035</v>
      </c>
      <c r="F4" s="44"/>
      <c r="G4" s="45">
        <v>1685</v>
      </c>
      <c r="H4" s="46"/>
      <c r="I4" s="43" t="s">
        <v>3448</v>
      </c>
      <c r="J4" s="44"/>
      <c r="K4" s="40" t="s">
        <v>2036</v>
      </c>
      <c r="L4" s="51">
        <v>0.17</v>
      </c>
      <c r="M4" s="113"/>
      <c r="O4" s="5" t="s">
        <v>3055</v>
      </c>
      <c r="P4" s="6" t="s">
        <v>286</v>
      </c>
      <c r="Q4" s="7">
        <f>COUNTIF(B:B,"近")</f>
        <v>10</v>
      </c>
      <c r="R4" s="7">
        <f>SUMIF(B:B,"近",G:G)</f>
        <v>128048</v>
      </c>
      <c r="S4" s="7">
        <f>COUNTIFS(B:B,"近",M:M,"*~**")</f>
        <v>0</v>
      </c>
      <c r="T4" s="7">
        <f t="shared" ref="T4:T5" si="0">Q4-S4</f>
        <v>10</v>
      </c>
    </row>
    <row r="5" spans="1:20" ht="33" customHeight="1" x14ac:dyDescent="0.2">
      <c r="A5" s="40">
        <v>3</v>
      </c>
      <c r="B5" s="41" t="s">
        <v>306</v>
      </c>
      <c r="C5" s="31" t="s" ph="1">
        <v>2099</v>
      </c>
      <c r="D5" s="49" ph="1"/>
      <c r="E5" s="43" t="s">
        <v>2037</v>
      </c>
      <c r="F5" s="44"/>
      <c r="G5" s="45">
        <v>2469</v>
      </c>
      <c r="H5" s="46"/>
      <c r="I5" s="43" t="s">
        <v>3449</v>
      </c>
      <c r="J5" s="44"/>
      <c r="K5" s="33" t="s">
        <v>2038</v>
      </c>
      <c r="L5" s="51">
        <v>0.25</v>
      </c>
      <c r="M5" s="113"/>
      <c r="O5" s="5" t="s">
        <v>3055</v>
      </c>
      <c r="P5" s="6" t="s">
        <v>287</v>
      </c>
      <c r="Q5" s="7">
        <f>COUNTIF(B:B,"地")</f>
        <v>1</v>
      </c>
      <c r="R5" s="7">
        <f>SUMIF(B:B,"地",G:G)</f>
        <v>26029</v>
      </c>
      <c r="S5" s="7">
        <f>COUNTIFS(B:B,"地",M:M,"*~**")</f>
        <v>0</v>
      </c>
      <c r="T5" s="7">
        <f t="shared" si="0"/>
        <v>1</v>
      </c>
    </row>
    <row r="6" spans="1:20" ht="33" customHeight="1" x14ac:dyDescent="0.2">
      <c r="A6" s="40">
        <v>4</v>
      </c>
      <c r="B6" s="41" t="s">
        <v>305</v>
      </c>
      <c r="C6" s="31" t="s" ph="1">
        <v>2100</v>
      </c>
      <c r="D6" s="49" ph="1"/>
      <c r="E6" s="43" t="s">
        <v>2039</v>
      </c>
      <c r="F6" s="44"/>
      <c r="G6" s="45">
        <v>20449</v>
      </c>
      <c r="H6" s="46"/>
      <c r="I6" s="43" t="s">
        <v>3450</v>
      </c>
      <c r="J6" s="50"/>
      <c r="K6" s="40" t="s">
        <v>2040</v>
      </c>
      <c r="L6" s="48">
        <v>2</v>
      </c>
      <c r="M6" s="113"/>
      <c r="O6" s="1" t="s">
        <v>290</v>
      </c>
      <c r="P6" s="8" t="s">
        <v>3056</v>
      </c>
      <c r="Q6" s="9">
        <f>SUM(Q3:Q5)</f>
        <v>49</v>
      </c>
      <c r="R6" s="9">
        <f>SUM(R3:R5)</f>
        <v>221419</v>
      </c>
      <c r="S6" s="9">
        <f>SUM(S3:S5)</f>
        <v>0</v>
      </c>
      <c r="T6" s="9">
        <f>SUM(T3:T5)</f>
        <v>49</v>
      </c>
    </row>
    <row r="7" spans="1:20" ht="33" customHeight="1" x14ac:dyDescent="0.2">
      <c r="A7" s="40">
        <v>5</v>
      </c>
      <c r="B7" s="41" t="s">
        <v>306</v>
      </c>
      <c r="C7" s="31" t="s" ph="1">
        <v>2101</v>
      </c>
      <c r="D7" s="49" ph="1"/>
      <c r="E7" s="43" t="s">
        <v>2041</v>
      </c>
      <c r="F7" s="44"/>
      <c r="G7" s="45">
        <v>3750</v>
      </c>
      <c r="H7" s="46"/>
      <c r="I7" s="43" t="s">
        <v>3451</v>
      </c>
      <c r="J7" s="50"/>
      <c r="K7" s="40" t="s">
        <v>2042</v>
      </c>
      <c r="L7" s="51">
        <v>0.38</v>
      </c>
      <c r="M7" s="112"/>
      <c r="O7" s="13" t="s">
        <v>3057</v>
      </c>
      <c r="P7" s="14" t="s">
        <v>288</v>
      </c>
      <c r="Q7" s="15">
        <f>COUNTIF(B:B,"総")</f>
        <v>1</v>
      </c>
      <c r="R7" s="15">
        <f>SUMIF(B:B,"総",G:G)</f>
        <v>208820</v>
      </c>
      <c r="S7" s="15">
        <f>COUNTIFS(B:B,"総",M:M,"*~**")</f>
        <v>0</v>
      </c>
      <c r="T7" s="15">
        <f>Q7-S7</f>
        <v>1</v>
      </c>
    </row>
    <row r="8" spans="1:20" ht="33" customHeight="1" x14ac:dyDescent="0.2">
      <c r="A8" s="40">
        <v>6</v>
      </c>
      <c r="B8" s="41" t="s">
        <v>306</v>
      </c>
      <c r="C8" s="31" t="s" ph="1">
        <v>2102</v>
      </c>
      <c r="D8" s="49" ph="1"/>
      <c r="E8" s="43" t="s">
        <v>2043</v>
      </c>
      <c r="F8" s="44"/>
      <c r="G8" s="45">
        <v>2542</v>
      </c>
      <c r="H8" s="46"/>
      <c r="I8" s="43" t="s">
        <v>3452</v>
      </c>
      <c r="J8" s="50"/>
      <c r="K8" s="33" t="s">
        <v>2044</v>
      </c>
      <c r="L8" s="51">
        <v>0.25</v>
      </c>
      <c r="M8" s="113"/>
      <c r="O8" s="13" t="s">
        <v>3057</v>
      </c>
      <c r="P8" s="14" t="s">
        <v>289</v>
      </c>
      <c r="Q8" s="15">
        <f>COUNTIF(B:B,"運")</f>
        <v>0</v>
      </c>
      <c r="R8" s="15">
        <f>SUMIF(B:B,"運",G:G)</f>
        <v>0</v>
      </c>
      <c r="S8" s="15">
        <f>COUNTIFS(B:B,"運",M:M,"*~**")</f>
        <v>0</v>
      </c>
      <c r="T8" s="15">
        <f>Q8-S8</f>
        <v>0</v>
      </c>
    </row>
    <row r="9" spans="1:20" ht="33" customHeight="1" x14ac:dyDescent="0.2">
      <c r="A9" s="40">
        <v>7</v>
      </c>
      <c r="B9" s="41" t="s">
        <v>306</v>
      </c>
      <c r="C9" s="31" t="s" ph="1">
        <v>2103</v>
      </c>
      <c r="D9" s="49" ph="1"/>
      <c r="E9" s="43" t="s">
        <v>2037</v>
      </c>
      <c r="F9" s="44"/>
      <c r="G9" s="45">
        <v>516</v>
      </c>
      <c r="H9" s="46"/>
      <c r="I9" s="43" t="s">
        <v>3341</v>
      </c>
      <c r="J9" s="50"/>
      <c r="K9" s="40"/>
      <c r="L9" s="51"/>
      <c r="M9" s="113"/>
      <c r="O9" s="22" t="s">
        <v>290</v>
      </c>
      <c r="P9" s="23" t="s">
        <v>3058</v>
      </c>
      <c r="Q9" s="24">
        <f>SUM(Q7:Q8)</f>
        <v>1</v>
      </c>
      <c r="R9" s="24">
        <f>SUM(R7:R8)</f>
        <v>208820</v>
      </c>
      <c r="S9" s="24">
        <f>SUM(S7:S8)</f>
        <v>0</v>
      </c>
      <c r="T9" s="24">
        <f>SUM(T7:T8)</f>
        <v>1</v>
      </c>
    </row>
    <row r="10" spans="1:20" ht="33" customHeight="1" x14ac:dyDescent="0.2">
      <c r="A10" s="40">
        <v>8</v>
      </c>
      <c r="B10" s="41" t="s">
        <v>306</v>
      </c>
      <c r="C10" s="31" t="s" ph="1">
        <v>2104</v>
      </c>
      <c r="D10" s="49" ph="1"/>
      <c r="E10" s="43" t="s">
        <v>2045</v>
      </c>
      <c r="F10" s="44"/>
      <c r="G10" s="45">
        <v>991</v>
      </c>
      <c r="H10" s="46"/>
      <c r="I10" s="52" t="s">
        <v>3342</v>
      </c>
      <c r="J10" s="50"/>
      <c r="K10" s="40" t="s">
        <v>2046</v>
      </c>
      <c r="L10" s="51">
        <v>0.1</v>
      </c>
      <c r="M10" s="113"/>
      <c r="O10" s="19" t="s">
        <v>290</v>
      </c>
      <c r="P10" s="20" t="s">
        <v>3059</v>
      </c>
      <c r="Q10" s="21">
        <f>Q6+Q9</f>
        <v>50</v>
      </c>
      <c r="R10" s="21">
        <f>R6+R9</f>
        <v>430239</v>
      </c>
      <c r="S10" s="21">
        <f>S6+S9</f>
        <v>0</v>
      </c>
      <c r="T10" s="21">
        <f>T6+T9</f>
        <v>50</v>
      </c>
    </row>
    <row r="11" spans="1:20" ht="33" customHeight="1" x14ac:dyDescent="0.2">
      <c r="A11" s="40">
        <v>9</v>
      </c>
      <c r="B11" s="41" t="s">
        <v>306</v>
      </c>
      <c r="C11" s="31" t="s" ph="1">
        <v>2105</v>
      </c>
      <c r="D11" s="49" ph="1"/>
      <c r="E11" s="43" t="s">
        <v>2047</v>
      </c>
      <c r="F11" s="47"/>
      <c r="G11" s="45">
        <v>3072</v>
      </c>
      <c r="H11" s="46"/>
      <c r="I11" s="52" t="s">
        <v>3344</v>
      </c>
      <c r="J11" s="50"/>
      <c r="K11" s="33" t="s">
        <v>2048</v>
      </c>
      <c r="L11" s="51">
        <v>0.32</v>
      </c>
      <c r="M11" s="112"/>
      <c r="O11" s="10" t="s">
        <v>291</v>
      </c>
      <c r="P11" s="11" t="s">
        <v>292</v>
      </c>
      <c r="Q11" s="12">
        <f>COUNTIF(B:B,"風")</f>
        <v>0</v>
      </c>
      <c r="R11" s="12">
        <f>SUMIF(B:B,"風",G:G)</f>
        <v>0</v>
      </c>
      <c r="S11" s="12">
        <f>COUNTIFS(B:B,"風",M:M,"*~**")</f>
        <v>0</v>
      </c>
      <c r="T11" s="12">
        <f>Q11-S11</f>
        <v>0</v>
      </c>
    </row>
    <row r="12" spans="1:20" ht="33" customHeight="1" x14ac:dyDescent="0.2">
      <c r="A12" s="40">
        <v>10</v>
      </c>
      <c r="B12" s="41" t="s">
        <v>306</v>
      </c>
      <c r="C12" s="31" t="s" ph="1">
        <v>2106</v>
      </c>
      <c r="D12" s="49" ph="1"/>
      <c r="E12" s="43" t="s">
        <v>2049</v>
      </c>
      <c r="F12" s="44"/>
      <c r="G12" s="45">
        <v>6978</v>
      </c>
      <c r="H12" s="46"/>
      <c r="I12" s="52" t="s">
        <v>3453</v>
      </c>
      <c r="J12" s="50"/>
      <c r="K12" s="40" t="s">
        <v>2050</v>
      </c>
      <c r="L12" s="51">
        <v>0.7</v>
      </c>
      <c r="M12" s="113"/>
      <c r="O12" s="10" t="s">
        <v>291</v>
      </c>
      <c r="P12" s="11" t="s">
        <v>293</v>
      </c>
      <c r="Q12" s="12">
        <f>COUNTIF(B:B,"動")</f>
        <v>0</v>
      </c>
      <c r="R12" s="12">
        <f>SUMIF(B:B,"動",G:G)</f>
        <v>0</v>
      </c>
      <c r="S12" s="12">
        <f>COUNTIFS(B:B,"動",M:M,"*~**")</f>
        <v>0</v>
      </c>
      <c r="T12" s="12">
        <f t="shared" ref="T12" si="1">Q12-S12</f>
        <v>0</v>
      </c>
    </row>
    <row r="13" spans="1:20" ht="33" customHeight="1" x14ac:dyDescent="0.2">
      <c r="A13" s="40">
        <v>11</v>
      </c>
      <c r="B13" s="41" t="s">
        <v>306</v>
      </c>
      <c r="C13" s="31" t="s" ph="1">
        <v>2107</v>
      </c>
      <c r="D13" s="49" ph="1"/>
      <c r="E13" s="43" t="s">
        <v>2051</v>
      </c>
      <c r="F13" s="44"/>
      <c r="G13" s="45">
        <v>1522</v>
      </c>
      <c r="H13" s="46"/>
      <c r="I13" s="52" t="s">
        <v>3444</v>
      </c>
      <c r="J13" s="50"/>
      <c r="K13" s="40" t="s">
        <v>2052</v>
      </c>
      <c r="L13" s="51">
        <v>0.14000000000000001</v>
      </c>
      <c r="M13" s="112"/>
      <c r="O13" s="10" t="s">
        <v>291</v>
      </c>
      <c r="P13" s="11" t="s">
        <v>294</v>
      </c>
      <c r="Q13" s="12">
        <f>COUNTIF(B:B,"歴")</f>
        <v>0</v>
      </c>
      <c r="R13" s="12">
        <f>SUMIF(B:B,"歴",G:G)</f>
        <v>0</v>
      </c>
      <c r="S13" s="12">
        <f>COUNTIFS(B:B,"歴",M:M,"*~**")</f>
        <v>0</v>
      </c>
      <c r="T13" s="12">
        <f>Q13-S13</f>
        <v>0</v>
      </c>
    </row>
    <row r="14" spans="1:20" ht="33" customHeight="1" x14ac:dyDescent="0.2">
      <c r="A14" s="40">
        <v>12</v>
      </c>
      <c r="B14" s="41" t="s">
        <v>306</v>
      </c>
      <c r="C14" s="31" t="s" ph="1">
        <v>2108</v>
      </c>
      <c r="D14" s="49" ph="1"/>
      <c r="E14" s="43" t="s">
        <v>2053</v>
      </c>
      <c r="F14" s="44"/>
      <c r="G14" s="45">
        <v>7470</v>
      </c>
      <c r="H14" s="46"/>
      <c r="I14" s="52" t="s">
        <v>3454</v>
      </c>
      <c r="J14" s="50"/>
      <c r="K14" s="33" t="s">
        <v>2054</v>
      </c>
      <c r="L14" s="51">
        <v>0.75</v>
      </c>
      <c r="M14" s="113"/>
      <c r="O14" s="16" t="s">
        <v>290</v>
      </c>
      <c r="P14" s="17" t="s">
        <v>3060</v>
      </c>
      <c r="Q14" s="18">
        <f>SUM(Q11:Q13)</f>
        <v>0</v>
      </c>
      <c r="R14" s="18">
        <f>SUM(R11:R13)</f>
        <v>0</v>
      </c>
      <c r="S14" s="18">
        <f>SUM(S11:S13)</f>
        <v>0</v>
      </c>
      <c r="T14" s="18">
        <f>SUM(T11:T13)</f>
        <v>0</v>
      </c>
    </row>
    <row r="15" spans="1:20" ht="33" customHeight="1" x14ac:dyDescent="0.2">
      <c r="A15" s="40">
        <v>13</v>
      </c>
      <c r="B15" s="41" t="s">
        <v>306</v>
      </c>
      <c r="C15" s="31" t="s" ph="1">
        <v>2109</v>
      </c>
      <c r="D15" s="49" ph="1"/>
      <c r="E15" s="43" t="s">
        <v>2055</v>
      </c>
      <c r="F15" s="44"/>
      <c r="G15" s="45">
        <v>1303</v>
      </c>
      <c r="H15" s="46"/>
      <c r="I15" s="52" t="s">
        <v>3444</v>
      </c>
      <c r="J15" s="50"/>
      <c r="K15" s="33" t="s">
        <v>2056</v>
      </c>
      <c r="L15" s="51">
        <v>0.12</v>
      </c>
      <c r="M15" s="113"/>
      <c r="O15" s="25" t="s">
        <v>295</v>
      </c>
      <c r="P15" s="26" t="s">
        <v>296</v>
      </c>
      <c r="Q15" s="27">
        <f>COUNTIF(B:B,"広")</f>
        <v>0</v>
      </c>
      <c r="R15" s="27">
        <f>SUMIF(B:B,"広",G:G)</f>
        <v>0</v>
      </c>
      <c r="S15" s="27">
        <f>COUNTIFS(B:B,"広",M:M,"*~**")</f>
        <v>0</v>
      </c>
      <c r="T15" s="27">
        <f>Q15-S15</f>
        <v>0</v>
      </c>
    </row>
    <row r="16" spans="1:20" ht="33" customHeight="1" x14ac:dyDescent="0.2">
      <c r="A16" s="40">
        <v>14</v>
      </c>
      <c r="B16" s="41" t="s">
        <v>306</v>
      </c>
      <c r="C16" s="31" t="s" ph="1">
        <v>2110</v>
      </c>
      <c r="D16" s="49" ph="1"/>
      <c r="E16" s="43" t="s">
        <v>2057</v>
      </c>
      <c r="F16" s="44"/>
      <c r="G16" s="45">
        <v>1642</v>
      </c>
      <c r="H16" s="46"/>
      <c r="I16" s="52" t="s">
        <v>3346</v>
      </c>
      <c r="J16" s="50"/>
      <c r="K16" s="33" t="s">
        <v>3032</v>
      </c>
      <c r="L16" s="51">
        <v>0.16</v>
      </c>
      <c r="M16" s="113"/>
      <c r="O16" s="25" t="s">
        <v>297</v>
      </c>
      <c r="P16" s="25" t="s">
        <v>3501</v>
      </c>
      <c r="Q16" s="27">
        <f>COUNTIF(B:B,"緑道")</f>
        <v>0</v>
      </c>
      <c r="R16" s="27">
        <f>SUMIF(B:B,"緑道",G:G)</f>
        <v>0</v>
      </c>
      <c r="S16" s="27">
        <f>COUNTIFS(B:B,"緑道",M:M,"*~**")</f>
        <v>0</v>
      </c>
      <c r="T16" s="27">
        <f t="shared" ref="T16:T17" si="2">Q16-S16</f>
        <v>0</v>
      </c>
    </row>
    <row r="17" spans="1:20" ht="33" customHeight="1" x14ac:dyDescent="0.2">
      <c r="A17" s="40">
        <v>15</v>
      </c>
      <c r="B17" s="41" t="s">
        <v>305</v>
      </c>
      <c r="C17" s="31" t="s" ph="1">
        <v>2111</v>
      </c>
      <c r="D17" s="49" ph="1"/>
      <c r="E17" s="43" t="s">
        <v>2058</v>
      </c>
      <c r="F17" s="44"/>
      <c r="G17" s="45">
        <v>11998</v>
      </c>
      <c r="H17" s="46"/>
      <c r="I17" s="52" t="s">
        <v>3346</v>
      </c>
      <c r="J17" s="50"/>
      <c r="K17" s="33" t="s">
        <v>3033</v>
      </c>
      <c r="L17" s="48">
        <v>1.2</v>
      </c>
      <c r="M17" s="113"/>
      <c r="O17" s="25" t="s">
        <v>106</v>
      </c>
      <c r="P17" s="25" t="s">
        <v>290</v>
      </c>
      <c r="Q17" s="27">
        <f>COUNTIF(B:B,"都緑")</f>
        <v>1</v>
      </c>
      <c r="R17" s="27">
        <f>SUMIF(B:B,"都緑",G:G)</f>
        <v>4821</v>
      </c>
      <c r="S17" s="27">
        <f>COUNTIFS(B:B,"都緑",M:M,"*~**")</f>
        <v>0</v>
      </c>
      <c r="T17" s="27">
        <f t="shared" si="2"/>
        <v>1</v>
      </c>
    </row>
    <row r="18" spans="1:20" ht="33" customHeight="1" x14ac:dyDescent="0.2">
      <c r="A18" s="40">
        <v>16</v>
      </c>
      <c r="B18" s="41" t="s">
        <v>306</v>
      </c>
      <c r="C18" s="31" t="s" ph="1">
        <v>2112</v>
      </c>
      <c r="D18" s="49" ph="1"/>
      <c r="E18" s="43" t="s">
        <v>2059</v>
      </c>
      <c r="F18" s="44"/>
      <c r="G18" s="45">
        <v>2086</v>
      </c>
      <c r="H18" s="46"/>
      <c r="I18" s="52" t="s">
        <v>3347</v>
      </c>
      <c r="J18" s="50"/>
      <c r="K18" s="33" t="s">
        <v>3034</v>
      </c>
      <c r="L18" s="51">
        <v>0.21</v>
      </c>
      <c r="M18" s="113"/>
      <c r="O18" s="28" t="s">
        <v>290</v>
      </c>
      <c r="P18" s="29" t="s">
        <v>298</v>
      </c>
      <c r="Q18" s="30">
        <f>Q10+Q14+Q15+Q17+Q16</f>
        <v>51</v>
      </c>
      <c r="R18" s="30">
        <f>R10+R14+R15+R17+R16</f>
        <v>435060</v>
      </c>
      <c r="S18" s="30">
        <f>S10+S14+S15+S17+S16</f>
        <v>0</v>
      </c>
      <c r="T18" s="30">
        <f>T10+T14+T15+T17+T16</f>
        <v>51</v>
      </c>
    </row>
    <row r="19" spans="1:20" ht="33" customHeight="1" x14ac:dyDescent="0.2">
      <c r="A19" s="40">
        <v>17</v>
      </c>
      <c r="B19" s="41" t="s">
        <v>306</v>
      </c>
      <c r="C19" s="31" t="s" ph="1">
        <v>2113</v>
      </c>
      <c r="D19" s="49" ph="1"/>
      <c r="E19" s="43" t="s">
        <v>2060</v>
      </c>
      <c r="F19" s="44"/>
      <c r="G19" s="45">
        <v>707</v>
      </c>
      <c r="H19" s="46"/>
      <c r="I19" s="52" t="s">
        <v>3455</v>
      </c>
      <c r="J19" s="50"/>
      <c r="K19" s="33"/>
      <c r="L19" s="51"/>
      <c r="M19" s="113"/>
    </row>
    <row r="20" spans="1:20" ht="33" customHeight="1" x14ac:dyDescent="0.2">
      <c r="A20" s="40">
        <v>18</v>
      </c>
      <c r="B20" s="41" t="s">
        <v>306</v>
      </c>
      <c r="C20" s="31" t="s" ph="1">
        <v>2114</v>
      </c>
      <c r="D20" s="49" ph="1"/>
      <c r="E20" s="43" t="s">
        <v>2061</v>
      </c>
      <c r="F20" s="44"/>
      <c r="G20" s="45">
        <v>1831</v>
      </c>
      <c r="H20" s="46"/>
      <c r="I20" s="52" t="s">
        <v>3383</v>
      </c>
      <c r="J20" s="50"/>
      <c r="K20" s="33" t="s">
        <v>2062</v>
      </c>
      <c r="L20" s="51">
        <v>0.18</v>
      </c>
      <c r="M20" s="113"/>
      <c r="O20" s="214"/>
      <c r="P20" s="214"/>
      <c r="Q20" s="215"/>
      <c r="R20" s="215"/>
    </row>
    <row r="21" spans="1:20" ht="33" customHeight="1" x14ac:dyDescent="0.2">
      <c r="A21" s="53">
        <v>19</v>
      </c>
      <c r="B21" s="54" t="s">
        <v>306</v>
      </c>
      <c r="C21" s="55" t="s" ph="1">
        <v>2115</v>
      </c>
      <c r="D21" s="56" ph="1"/>
      <c r="E21" s="57" t="s">
        <v>2063</v>
      </c>
      <c r="F21" s="58"/>
      <c r="G21" s="59">
        <v>1142</v>
      </c>
      <c r="H21" s="60"/>
      <c r="I21" s="57" t="s">
        <v>3383</v>
      </c>
      <c r="J21" s="58"/>
      <c r="K21" s="62" t="s">
        <v>2064</v>
      </c>
      <c r="L21" s="61">
        <v>0.1</v>
      </c>
      <c r="M21" s="115" t="s">
        <v>3520</v>
      </c>
    </row>
    <row r="22" spans="1:20" ht="33" customHeight="1" x14ac:dyDescent="0.2">
      <c r="A22" s="53">
        <v>20</v>
      </c>
      <c r="B22" s="54" t="s">
        <v>305</v>
      </c>
      <c r="C22" s="55" t="s" ph="1">
        <v>2116</v>
      </c>
      <c r="D22" s="56" ph="1"/>
      <c r="E22" s="57" t="s">
        <v>2065</v>
      </c>
      <c r="F22" s="58"/>
      <c r="G22" s="59">
        <v>8327</v>
      </c>
      <c r="H22" s="60"/>
      <c r="I22" s="57" t="s">
        <v>3383</v>
      </c>
      <c r="J22" s="58"/>
      <c r="K22" s="62" t="s">
        <v>3035</v>
      </c>
      <c r="L22" s="66">
        <v>0.8</v>
      </c>
      <c r="M22" s="114"/>
    </row>
    <row r="23" spans="1:20" ht="33" customHeight="1" x14ac:dyDescent="0.2">
      <c r="A23" s="53">
        <v>21</v>
      </c>
      <c r="B23" s="54" t="s">
        <v>305</v>
      </c>
      <c r="C23" s="55" t="s" ph="1">
        <v>2117</v>
      </c>
      <c r="D23" s="56" ph="1"/>
      <c r="E23" s="57" t="s">
        <v>2066</v>
      </c>
      <c r="F23" s="58"/>
      <c r="G23" s="59">
        <v>26085</v>
      </c>
      <c r="H23" s="60"/>
      <c r="I23" s="57" t="s">
        <v>3383</v>
      </c>
      <c r="J23" s="58"/>
      <c r="K23" s="62" t="s">
        <v>3036</v>
      </c>
      <c r="L23" s="66">
        <v>2.6</v>
      </c>
      <c r="M23" s="114"/>
    </row>
    <row r="24" spans="1:20" ht="33" customHeight="1" x14ac:dyDescent="0.2">
      <c r="A24" s="53">
        <v>22</v>
      </c>
      <c r="B24" s="54" t="s">
        <v>306</v>
      </c>
      <c r="C24" s="55" t="s" ph="1">
        <v>2118</v>
      </c>
      <c r="D24" s="56" ph="1"/>
      <c r="E24" s="57" t="s">
        <v>2067</v>
      </c>
      <c r="F24" s="58"/>
      <c r="G24" s="59">
        <v>1043</v>
      </c>
      <c r="H24" s="60"/>
      <c r="I24" s="63" t="s">
        <v>3349</v>
      </c>
      <c r="J24" s="64"/>
      <c r="K24" s="62" t="s">
        <v>3037</v>
      </c>
      <c r="L24" s="61">
        <v>0.08</v>
      </c>
      <c r="M24" s="114"/>
    </row>
    <row r="25" spans="1:20" ht="33" customHeight="1" x14ac:dyDescent="0.2">
      <c r="A25" s="53">
        <v>23</v>
      </c>
      <c r="B25" s="54" t="s">
        <v>306</v>
      </c>
      <c r="C25" s="55" t="s" ph="1">
        <v>2119</v>
      </c>
      <c r="D25" s="56" ph="1"/>
      <c r="E25" s="57" t="s">
        <v>2068</v>
      </c>
      <c r="F25" s="58"/>
      <c r="G25" s="59">
        <v>523</v>
      </c>
      <c r="H25" s="60"/>
      <c r="I25" s="63" t="s">
        <v>3350</v>
      </c>
      <c r="J25" s="64"/>
      <c r="K25" s="62"/>
      <c r="L25" s="61"/>
      <c r="M25" s="115"/>
    </row>
    <row r="26" spans="1:20" ht="33" customHeight="1" x14ac:dyDescent="0.2">
      <c r="A26" s="53">
        <v>24</v>
      </c>
      <c r="B26" s="54" t="s">
        <v>306</v>
      </c>
      <c r="C26" s="55" t="s" ph="1">
        <v>2120</v>
      </c>
      <c r="D26" s="56" ph="1"/>
      <c r="E26" s="57" t="s">
        <v>2069</v>
      </c>
      <c r="F26" s="58"/>
      <c r="G26" s="59">
        <v>741</v>
      </c>
      <c r="H26" s="60"/>
      <c r="I26" s="63" t="s">
        <v>3353</v>
      </c>
      <c r="J26" s="64"/>
      <c r="K26" s="53"/>
      <c r="L26" s="61"/>
      <c r="M26" s="114"/>
    </row>
    <row r="27" spans="1:20" ht="33" customHeight="1" x14ac:dyDescent="0.2">
      <c r="A27" s="53">
        <v>25</v>
      </c>
      <c r="B27" s="54" t="s">
        <v>306</v>
      </c>
      <c r="C27" s="65" t="s" ph="1">
        <v>2121</v>
      </c>
      <c r="D27" s="56" ph="1"/>
      <c r="E27" s="57" t="s">
        <v>2070</v>
      </c>
      <c r="F27" s="58"/>
      <c r="G27" s="59">
        <v>2162</v>
      </c>
      <c r="H27" s="60"/>
      <c r="I27" s="63" t="s">
        <v>3355</v>
      </c>
      <c r="J27" s="64"/>
      <c r="K27" s="62" t="s">
        <v>3038</v>
      </c>
      <c r="L27" s="61">
        <v>0.24</v>
      </c>
      <c r="M27" s="114"/>
    </row>
    <row r="28" spans="1:20" ht="33" customHeight="1" x14ac:dyDescent="0.2">
      <c r="A28" s="53">
        <v>26</v>
      </c>
      <c r="B28" s="54" t="s">
        <v>306</v>
      </c>
      <c r="C28" s="55" t="s" ph="1">
        <v>2122</v>
      </c>
      <c r="D28" s="56" ph="1"/>
      <c r="E28" s="57" t="s">
        <v>2071</v>
      </c>
      <c r="F28" s="58"/>
      <c r="G28" s="59">
        <v>1436</v>
      </c>
      <c r="H28" s="60"/>
      <c r="I28" s="63" t="s">
        <v>3355</v>
      </c>
      <c r="J28" s="64"/>
      <c r="K28" s="62" t="s">
        <v>3039</v>
      </c>
      <c r="L28" s="61">
        <v>0.15</v>
      </c>
      <c r="M28" s="115"/>
    </row>
    <row r="29" spans="1:20" ht="33" customHeight="1" x14ac:dyDescent="0.2">
      <c r="A29" s="53">
        <v>27</v>
      </c>
      <c r="B29" s="54" t="s">
        <v>306</v>
      </c>
      <c r="C29" s="65" t="s" ph="1">
        <v>2123</v>
      </c>
      <c r="D29" s="56" ph="1"/>
      <c r="E29" s="57" t="s">
        <v>2065</v>
      </c>
      <c r="F29" s="58"/>
      <c r="G29" s="59">
        <v>2923</v>
      </c>
      <c r="H29" s="60"/>
      <c r="I29" s="63" t="s">
        <v>3355</v>
      </c>
      <c r="J29" s="64"/>
      <c r="K29" s="62" t="s">
        <v>3040</v>
      </c>
      <c r="L29" s="61">
        <v>0.28999999999999998</v>
      </c>
      <c r="M29" s="114"/>
    </row>
    <row r="30" spans="1:20" ht="33" customHeight="1" x14ac:dyDescent="0.2">
      <c r="A30" s="53">
        <v>28</v>
      </c>
      <c r="B30" s="54" t="s">
        <v>306</v>
      </c>
      <c r="C30" s="65" t="s" ph="1">
        <v>2124</v>
      </c>
      <c r="D30" s="56" ph="1"/>
      <c r="E30" s="57" t="s">
        <v>2072</v>
      </c>
      <c r="F30" s="58"/>
      <c r="G30" s="59">
        <v>584</v>
      </c>
      <c r="H30" s="60"/>
      <c r="I30" s="63" t="s">
        <v>3355</v>
      </c>
      <c r="J30" s="64"/>
      <c r="K30" s="62"/>
      <c r="L30" s="61"/>
      <c r="M30" s="114"/>
    </row>
    <row r="31" spans="1:20" ht="33" customHeight="1" x14ac:dyDescent="0.2">
      <c r="A31" s="53">
        <v>29</v>
      </c>
      <c r="B31" s="54" t="s">
        <v>306</v>
      </c>
      <c r="C31" s="55" t="s" ph="1">
        <v>2125</v>
      </c>
      <c r="D31" s="56" ph="1"/>
      <c r="E31" s="57" t="s">
        <v>2073</v>
      </c>
      <c r="F31" s="58"/>
      <c r="G31" s="59">
        <v>1047</v>
      </c>
      <c r="H31" s="60"/>
      <c r="I31" s="63" t="s">
        <v>3390</v>
      </c>
      <c r="J31" s="64"/>
      <c r="K31" s="53" t="s">
        <v>2074</v>
      </c>
      <c r="L31" s="61">
        <v>0.1</v>
      </c>
      <c r="M31" s="156"/>
    </row>
    <row r="32" spans="1:20" ht="33" customHeight="1" x14ac:dyDescent="0.2">
      <c r="A32" s="53">
        <v>30</v>
      </c>
      <c r="B32" s="54" t="s">
        <v>306</v>
      </c>
      <c r="C32" s="55" t="s" ph="1">
        <v>2126</v>
      </c>
      <c r="D32" s="56" ph="1"/>
      <c r="E32" s="57" t="s">
        <v>2075</v>
      </c>
      <c r="F32" s="58"/>
      <c r="G32" s="59">
        <v>690</v>
      </c>
      <c r="H32" s="60"/>
      <c r="I32" s="63" t="s">
        <v>3357</v>
      </c>
      <c r="J32" s="64"/>
      <c r="K32" s="62"/>
      <c r="L32" s="61"/>
      <c r="M32" s="114"/>
    </row>
    <row r="33" spans="1:13" ht="33" customHeight="1" x14ac:dyDescent="0.2">
      <c r="A33" s="53">
        <v>31</v>
      </c>
      <c r="B33" s="54" t="s">
        <v>306</v>
      </c>
      <c r="C33" s="55" t="s" ph="1">
        <v>3580</v>
      </c>
      <c r="D33" s="56" ph="1"/>
      <c r="E33" s="57" t="s">
        <v>2073</v>
      </c>
      <c r="F33" s="58"/>
      <c r="G33" s="59">
        <v>439</v>
      </c>
      <c r="H33" s="60"/>
      <c r="I33" s="63" t="s">
        <v>3357</v>
      </c>
      <c r="J33" s="64"/>
      <c r="K33" s="62"/>
      <c r="L33" s="61"/>
      <c r="M33" s="114" t="s">
        <v>3097</v>
      </c>
    </row>
    <row r="34" spans="1:13" ht="33" customHeight="1" x14ac:dyDescent="0.2">
      <c r="A34" s="53">
        <v>32</v>
      </c>
      <c r="B34" s="54" t="s">
        <v>305</v>
      </c>
      <c r="C34" s="53" t="s" ph="1">
        <v>2127</v>
      </c>
      <c r="D34" s="56" ph="1"/>
      <c r="E34" s="57" t="s">
        <v>2076</v>
      </c>
      <c r="F34" s="58"/>
      <c r="G34" s="59">
        <v>10000</v>
      </c>
      <c r="H34" s="60"/>
      <c r="I34" s="63" t="s">
        <v>3360</v>
      </c>
      <c r="J34" s="64"/>
      <c r="K34" s="62" t="s">
        <v>3041</v>
      </c>
      <c r="L34" s="66">
        <v>1</v>
      </c>
      <c r="M34" s="114"/>
    </row>
    <row r="35" spans="1:13" ht="33" customHeight="1" x14ac:dyDescent="0.2">
      <c r="A35" s="53">
        <v>33</v>
      </c>
      <c r="B35" s="54" t="s">
        <v>305</v>
      </c>
      <c r="C35" s="55" t="s" ph="1">
        <v>2128</v>
      </c>
      <c r="D35" s="56" ph="1"/>
      <c r="E35" s="57" t="s">
        <v>2077</v>
      </c>
      <c r="F35" s="58"/>
      <c r="G35" s="59">
        <v>10001</v>
      </c>
      <c r="H35" s="60"/>
      <c r="I35" s="57" t="s">
        <v>3360</v>
      </c>
      <c r="J35" s="67"/>
      <c r="K35" s="62" t="s">
        <v>3042</v>
      </c>
      <c r="L35" s="66">
        <v>1</v>
      </c>
      <c r="M35" s="114"/>
    </row>
    <row r="36" spans="1:13" ht="33" customHeight="1" x14ac:dyDescent="0.2">
      <c r="A36" s="53">
        <v>34</v>
      </c>
      <c r="B36" s="54" t="s">
        <v>305</v>
      </c>
      <c r="C36" s="53" t="s" ph="1">
        <v>2129</v>
      </c>
      <c r="D36" s="56" ph="1"/>
      <c r="E36" s="57" t="s">
        <v>2078</v>
      </c>
      <c r="F36" s="58"/>
      <c r="G36" s="68">
        <v>10004</v>
      </c>
      <c r="H36" s="69"/>
      <c r="I36" s="57" t="s">
        <v>3360</v>
      </c>
      <c r="J36" s="67"/>
      <c r="K36" s="62" t="s">
        <v>3043</v>
      </c>
      <c r="L36" s="66">
        <v>1</v>
      </c>
      <c r="M36" s="116"/>
    </row>
    <row r="37" spans="1:13" ht="33" customHeight="1" x14ac:dyDescent="0.2">
      <c r="A37" s="53">
        <v>35</v>
      </c>
      <c r="B37" s="54" t="s">
        <v>305</v>
      </c>
      <c r="C37" s="53" t="s" ph="1">
        <v>2130</v>
      </c>
      <c r="D37" s="56" ph="1"/>
      <c r="E37" s="57" t="s">
        <v>2079</v>
      </c>
      <c r="F37" s="58"/>
      <c r="G37" s="59">
        <v>10000</v>
      </c>
      <c r="H37" s="60"/>
      <c r="I37" s="57" t="s">
        <v>3360</v>
      </c>
      <c r="J37" s="58"/>
      <c r="K37" s="62" t="s">
        <v>3044</v>
      </c>
      <c r="L37" s="66">
        <v>1</v>
      </c>
      <c r="M37" s="114"/>
    </row>
    <row r="38" spans="1:13" ht="33" customHeight="1" x14ac:dyDescent="0.2">
      <c r="A38" s="53">
        <v>36</v>
      </c>
      <c r="B38" s="54" t="s">
        <v>388</v>
      </c>
      <c r="C38" s="55" t="s" ph="1">
        <v>2131</v>
      </c>
      <c r="D38" s="56" ph="1"/>
      <c r="E38" s="57" t="s">
        <v>2078</v>
      </c>
      <c r="F38" s="58"/>
      <c r="G38" s="59">
        <v>26029</v>
      </c>
      <c r="H38" s="60"/>
      <c r="I38" s="63" t="s">
        <v>3360</v>
      </c>
      <c r="J38" s="64"/>
      <c r="K38" s="62" t="s">
        <v>3045</v>
      </c>
      <c r="L38" s="66">
        <v>3.5</v>
      </c>
      <c r="M38" s="114"/>
    </row>
    <row r="39" spans="1:13" ht="33" customHeight="1" x14ac:dyDescent="0.2">
      <c r="A39" s="70">
        <v>37</v>
      </c>
      <c r="B39" s="71" t="s">
        <v>304</v>
      </c>
      <c r="C39" s="72" t="s" ph="1">
        <v>2132</v>
      </c>
      <c r="D39" s="73" ph="1"/>
      <c r="E39" s="74" t="s">
        <v>2080</v>
      </c>
      <c r="F39" s="75"/>
      <c r="G39" s="76">
        <v>208820</v>
      </c>
      <c r="H39" s="77"/>
      <c r="I39" s="74" t="s">
        <v>3360</v>
      </c>
      <c r="J39" s="75"/>
      <c r="K39" s="70" t="s">
        <v>2081</v>
      </c>
      <c r="L39" s="81">
        <v>21.2</v>
      </c>
      <c r="M39" s="117"/>
    </row>
    <row r="40" spans="1:13" ht="33" customHeight="1" x14ac:dyDescent="0.2">
      <c r="A40" s="70">
        <v>38</v>
      </c>
      <c r="B40" s="79" t="s">
        <v>306</v>
      </c>
      <c r="C40" s="132" t="s" ph="1">
        <v>2133</v>
      </c>
      <c r="D40" s="92" ph="1"/>
      <c r="E40" s="74" t="s">
        <v>2082</v>
      </c>
      <c r="F40" s="75"/>
      <c r="G40" s="76">
        <v>678</v>
      </c>
      <c r="H40" s="77"/>
      <c r="I40" s="74" t="s">
        <v>3362</v>
      </c>
      <c r="J40" s="75"/>
      <c r="K40" s="80" t="s">
        <v>2083</v>
      </c>
      <c r="L40" s="78">
        <v>7.0000000000000007E-2</v>
      </c>
      <c r="M40" s="116"/>
    </row>
    <row r="41" spans="1:13" ht="33" customHeight="1" x14ac:dyDescent="0.2">
      <c r="A41" s="70">
        <v>39</v>
      </c>
      <c r="B41" s="71" t="s">
        <v>306</v>
      </c>
      <c r="C41" s="72" t="s" ph="1">
        <v>2134</v>
      </c>
      <c r="D41" s="73" ph="1"/>
      <c r="E41" s="74" t="s">
        <v>2063</v>
      </c>
      <c r="F41" s="75"/>
      <c r="G41" s="76">
        <v>1099</v>
      </c>
      <c r="H41" s="77"/>
      <c r="I41" s="74" t="s">
        <v>3362</v>
      </c>
      <c r="J41" s="75"/>
      <c r="K41" s="80" t="s">
        <v>2084</v>
      </c>
      <c r="L41" s="78">
        <v>0.11</v>
      </c>
      <c r="M41" s="118"/>
    </row>
    <row r="42" spans="1:13" ht="33" customHeight="1" x14ac:dyDescent="0.2">
      <c r="A42" s="70">
        <v>40</v>
      </c>
      <c r="B42" s="71" t="s">
        <v>306</v>
      </c>
      <c r="C42" s="72" t="s" ph="1">
        <v>2135</v>
      </c>
      <c r="D42" s="73" ph="1"/>
      <c r="E42" s="74" t="s">
        <v>2085</v>
      </c>
      <c r="F42" s="75"/>
      <c r="G42" s="76">
        <v>533</v>
      </c>
      <c r="H42" s="77"/>
      <c r="I42" s="74" t="s">
        <v>3456</v>
      </c>
      <c r="J42" s="83"/>
      <c r="K42" s="70"/>
      <c r="L42" s="78"/>
      <c r="M42" s="117"/>
    </row>
    <row r="43" spans="1:13" ht="33" customHeight="1" x14ac:dyDescent="0.2">
      <c r="A43" s="70">
        <v>41</v>
      </c>
      <c r="B43" s="71" t="s">
        <v>306</v>
      </c>
      <c r="C43" s="72" t="s" ph="1">
        <v>2136</v>
      </c>
      <c r="D43" s="73" ph="1"/>
      <c r="E43" s="74" t="s">
        <v>2053</v>
      </c>
      <c r="F43" s="75"/>
      <c r="G43" s="84">
        <v>1888</v>
      </c>
      <c r="H43" s="85"/>
      <c r="I43" s="86" t="s">
        <v>3363</v>
      </c>
      <c r="J43" s="87"/>
      <c r="K43" s="88"/>
      <c r="L43" s="144"/>
      <c r="M43" s="119"/>
    </row>
    <row r="44" spans="1:13" ht="33" customHeight="1" x14ac:dyDescent="0.2">
      <c r="A44" s="70">
        <v>42</v>
      </c>
      <c r="B44" s="71" t="s">
        <v>306</v>
      </c>
      <c r="C44" s="72" t="s" ph="1">
        <v>2137</v>
      </c>
      <c r="D44" s="73" ph="1"/>
      <c r="E44" s="74" t="s">
        <v>2045</v>
      </c>
      <c r="F44" s="75"/>
      <c r="G44" s="76">
        <v>536</v>
      </c>
      <c r="H44" s="77"/>
      <c r="I44" s="74" t="s">
        <v>3363</v>
      </c>
      <c r="J44" s="75"/>
      <c r="K44" s="70"/>
      <c r="L44" s="78"/>
      <c r="M44" s="116"/>
    </row>
    <row r="45" spans="1:13" ht="33" customHeight="1" x14ac:dyDescent="0.2">
      <c r="A45" s="70">
        <v>43</v>
      </c>
      <c r="B45" s="71" t="s">
        <v>306</v>
      </c>
      <c r="C45" s="72" t="s" ph="1">
        <v>2138</v>
      </c>
      <c r="D45" s="73" ph="1"/>
      <c r="E45" s="74" t="s">
        <v>2086</v>
      </c>
      <c r="F45" s="75"/>
      <c r="G45" s="76">
        <v>346</v>
      </c>
      <c r="H45" s="77"/>
      <c r="I45" s="74" t="s">
        <v>3364</v>
      </c>
      <c r="J45" s="75"/>
      <c r="K45" s="80"/>
      <c r="L45" s="78"/>
      <c r="M45" s="117"/>
    </row>
    <row r="46" spans="1:13" ht="33" customHeight="1" x14ac:dyDescent="0.2">
      <c r="A46" s="70">
        <v>44</v>
      </c>
      <c r="B46" s="71" t="s">
        <v>306</v>
      </c>
      <c r="C46" s="142" t="s" ph="1">
        <v>2139</v>
      </c>
      <c r="D46" s="73" ph="1"/>
      <c r="E46" s="74" t="s">
        <v>2087</v>
      </c>
      <c r="F46" s="75"/>
      <c r="G46" s="76">
        <v>861</v>
      </c>
      <c r="H46" s="77"/>
      <c r="I46" s="74" t="s">
        <v>3364</v>
      </c>
      <c r="J46" s="83"/>
      <c r="K46" s="70"/>
      <c r="L46" s="78"/>
      <c r="M46" s="117"/>
    </row>
    <row r="47" spans="1:13" ht="33" customHeight="1" x14ac:dyDescent="0.2">
      <c r="A47" s="70">
        <v>45</v>
      </c>
      <c r="B47" s="71" t="s">
        <v>306</v>
      </c>
      <c r="C47" s="72" t="s" ph="1">
        <v>2140</v>
      </c>
      <c r="D47" s="73" ph="1"/>
      <c r="E47" s="74" t="s">
        <v>2088</v>
      </c>
      <c r="F47" s="75"/>
      <c r="G47" s="76">
        <v>1254</v>
      </c>
      <c r="H47" s="77"/>
      <c r="I47" s="82" t="s">
        <v>3365</v>
      </c>
      <c r="J47" s="83"/>
      <c r="K47" s="80" t="s">
        <v>3046</v>
      </c>
      <c r="L47" s="78">
        <v>0.13</v>
      </c>
      <c r="M47" s="117"/>
    </row>
    <row r="48" spans="1:13" ht="33" customHeight="1" x14ac:dyDescent="0.2">
      <c r="A48" s="70">
        <v>46</v>
      </c>
      <c r="B48" s="71" t="s">
        <v>306</v>
      </c>
      <c r="C48" s="72" t="s" ph="1">
        <v>2141</v>
      </c>
      <c r="D48" s="73" ph="1"/>
      <c r="E48" s="74" t="s">
        <v>2089</v>
      </c>
      <c r="F48" s="75"/>
      <c r="G48" s="76">
        <v>393</v>
      </c>
      <c r="H48" s="77"/>
      <c r="I48" s="82" t="s">
        <v>3395</v>
      </c>
      <c r="J48" s="83"/>
      <c r="K48" s="70"/>
      <c r="L48" s="78"/>
      <c r="M48" s="117"/>
    </row>
    <row r="49" spans="1:13" ht="34" x14ac:dyDescent="0.2">
      <c r="A49" s="70">
        <v>47</v>
      </c>
      <c r="B49" s="71" t="s">
        <v>306</v>
      </c>
      <c r="C49" s="72" t="s" ph="1">
        <v>2142</v>
      </c>
      <c r="D49" s="73" ph="1"/>
      <c r="E49" s="74" t="s">
        <v>2090</v>
      </c>
      <c r="F49" s="75"/>
      <c r="G49" s="76">
        <v>1141</v>
      </c>
      <c r="H49" s="77"/>
      <c r="I49" s="82" t="s">
        <v>3368</v>
      </c>
      <c r="J49" s="83"/>
      <c r="K49" s="70"/>
      <c r="L49" s="81"/>
      <c r="M49" s="116" t="s">
        <v>2095</v>
      </c>
    </row>
    <row r="50" spans="1:13" ht="33" customHeight="1" x14ac:dyDescent="0.2">
      <c r="A50" s="70">
        <v>48</v>
      </c>
      <c r="B50" s="71" t="s">
        <v>306</v>
      </c>
      <c r="C50" s="72" t="s" ph="1">
        <v>2143</v>
      </c>
      <c r="D50" s="73" ph="1"/>
      <c r="E50" s="74" t="s">
        <v>2091</v>
      </c>
      <c r="F50" s="75"/>
      <c r="G50" s="76">
        <v>1530</v>
      </c>
      <c r="H50" s="77"/>
      <c r="I50" s="82" t="s">
        <v>3457</v>
      </c>
      <c r="J50" s="83"/>
      <c r="K50" s="70"/>
      <c r="L50" s="78"/>
      <c r="M50" s="117"/>
    </row>
    <row r="51" spans="1:13" ht="33" customHeight="1" x14ac:dyDescent="0.2">
      <c r="A51" s="70">
        <v>49</v>
      </c>
      <c r="B51" s="71" t="s">
        <v>468</v>
      </c>
      <c r="C51" s="72" t="s" ph="1">
        <v>2144</v>
      </c>
      <c r="D51" s="73" ph="1"/>
      <c r="E51" s="74" t="s">
        <v>2072</v>
      </c>
      <c r="F51" s="75"/>
      <c r="G51" s="76">
        <v>4821</v>
      </c>
      <c r="H51" s="77"/>
      <c r="I51" s="82" t="s">
        <v>3371</v>
      </c>
      <c r="J51" s="83"/>
      <c r="K51" s="70"/>
      <c r="L51" s="78"/>
      <c r="M51" s="117"/>
    </row>
    <row r="52" spans="1:13" ht="33" customHeight="1" x14ac:dyDescent="0.2">
      <c r="A52" s="70">
        <v>50</v>
      </c>
      <c r="B52" s="71" t="s">
        <v>306</v>
      </c>
      <c r="C52" s="72" t="s" ph="1">
        <v>2145</v>
      </c>
      <c r="D52" s="73" ph="1"/>
      <c r="E52" s="74" t="s">
        <v>2092</v>
      </c>
      <c r="F52" s="75"/>
      <c r="G52" s="76">
        <v>5789</v>
      </c>
      <c r="H52" s="77"/>
      <c r="I52" s="82" t="s">
        <v>3372</v>
      </c>
      <c r="J52" s="83"/>
      <c r="K52" s="70"/>
      <c r="L52" s="78"/>
      <c r="M52" s="116" t="s">
        <v>2096</v>
      </c>
    </row>
    <row r="53" spans="1:13" ht="33" customHeight="1" x14ac:dyDescent="0.2">
      <c r="A53" s="70">
        <v>51</v>
      </c>
      <c r="B53" s="71" t="s">
        <v>305</v>
      </c>
      <c r="C53" s="72" t="s" ph="1">
        <v>2146</v>
      </c>
      <c r="D53" s="73" ph="1"/>
      <c r="E53" s="74" t="s">
        <v>2093</v>
      </c>
      <c r="F53" s="75"/>
      <c r="G53" s="76">
        <v>10564</v>
      </c>
      <c r="H53" s="77"/>
      <c r="I53" s="82" t="s">
        <v>3458</v>
      </c>
      <c r="J53" s="83"/>
      <c r="K53" s="70" t="s">
        <v>2094</v>
      </c>
      <c r="L53" s="81">
        <v>1.1000000000000001</v>
      </c>
      <c r="M53" s="117"/>
    </row>
    <row r="54" spans="1:13" ht="33" customHeight="1" x14ac:dyDescent="0.2">
      <c r="A54" s="428" t="s">
        <v>227</v>
      </c>
      <c r="B54" s="429"/>
      <c r="C54" s="157">
        <f ca="1">IF(COUNTIF(M:M,"*~**")&gt;=1, "("&amp;COUNTIF(M:M,"*~**")&amp;")"&amp;CHAR(10)&amp;COUNT(A:A)-COUNTIF(M:M,"*~**"), COUNT(A:A))</f>
        <v>51</v>
      </c>
      <c r="D54" s="82"/>
      <c r="E54" s="82" t="s">
        <v>2213</v>
      </c>
      <c r="F54" s="91"/>
      <c r="G54" s="76">
        <f>SUM(G2:G53)</f>
        <v>435060</v>
      </c>
      <c r="H54" s="77"/>
      <c r="I54" s="82"/>
      <c r="J54" s="82"/>
      <c r="K54" s="82"/>
      <c r="L54" s="82"/>
      <c r="M54" s="225"/>
    </row>
    <row r="55" spans="1:13" x14ac:dyDescent="0.2">
      <c r="H55" s="121"/>
    </row>
    <row r="56" spans="1:13" x14ac:dyDescent="0.2">
      <c r="H56" s="121"/>
    </row>
    <row r="57" spans="1:13" x14ac:dyDescent="0.2">
      <c r="H57" s="121"/>
    </row>
    <row r="58" spans="1:13" ht="22.5" x14ac:dyDescent="0.2">
      <c r="C58" s="93" ph="1"/>
      <c r="D58" s="93" ph="1"/>
    </row>
    <row r="59" spans="1:13" ht="22.5" x14ac:dyDescent="0.2">
      <c r="C59" s="93" ph="1"/>
      <c r="D59" s="93" ph="1"/>
    </row>
    <row r="60" spans="1:13" ht="22.5" x14ac:dyDescent="0.2">
      <c r="C60" s="93" ph="1"/>
      <c r="D60" s="93" ph="1"/>
    </row>
    <row r="61" spans="1:13" ht="22.5" x14ac:dyDescent="0.2">
      <c r="C61" s="93" ph="1"/>
      <c r="D61" s="93" ph="1"/>
    </row>
    <row r="62" spans="1:13" ht="22.5" x14ac:dyDescent="0.2">
      <c r="C62" s="93" ph="1"/>
      <c r="D62" s="93" ph="1"/>
    </row>
    <row r="63" spans="1:13" ht="22.5" x14ac:dyDescent="0.2">
      <c r="C63" s="93" ph="1"/>
      <c r="D63" s="93" ph="1"/>
    </row>
  </sheetData>
  <mergeCells count="2">
    <mergeCell ref="A1:M1"/>
    <mergeCell ref="A54:B54"/>
  </mergeCells>
  <phoneticPr fontId="2"/>
  <pageMargins left="0.70866141732283472" right="0.70866141732283472" top="0.94488188976377963" bottom="0.94488188976377963" header="0" footer="0.31496062992125984"/>
  <pageSetup paperSize="9" scale="96" orientation="portrait" r:id="rId1"/>
  <headerFooter>
    <oddFooter>&amp;C&amp;"ＭＳ 明朝,標準"-&amp;P--</oddFooter>
    <firstHeader>&amp;L&amp;"メイリオ,レギュラー"&amp;18Ⅳ 開設公園&amp;16
&amp;A</firstHeader>
    <firstFooter>&amp;C-&amp;P--</first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T65"/>
  <sheetViews>
    <sheetView view="pageBreakPreview" zoomScale="96" zoomScaleNormal="115" zoomScaleSheetLayoutView="96" workbookViewId="0">
      <selection activeCell="N50" sqref="N50"/>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08203125"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30" customHeight="1" x14ac:dyDescent="0.2">
      <c r="A1" s="430" t="str">
        <f ca="1">RIGHT(CELL("filename",A1),LEN(CELL("filename",A1))-FIND("]",CELL("filename",A1)))</f>
        <v>21.住吉区</v>
      </c>
      <c r="B1" s="430"/>
      <c r="C1" s="430"/>
      <c r="D1" s="430"/>
      <c r="E1" s="430"/>
      <c r="F1" s="430"/>
      <c r="G1" s="430"/>
      <c r="H1" s="430"/>
      <c r="I1" s="430"/>
      <c r="J1" s="430"/>
      <c r="K1" s="430"/>
      <c r="L1" s="430"/>
      <c r="M1" s="430"/>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O2" s="2" t="s">
        <v>146</v>
      </c>
      <c r="P2" s="3" t="s">
        <v>146</v>
      </c>
      <c r="Q2" s="4" t="s">
        <v>284</v>
      </c>
      <c r="R2" s="2" t="s">
        <v>3054</v>
      </c>
      <c r="S2" s="3" t="s">
        <v>3500</v>
      </c>
      <c r="T2" s="3" t="s">
        <v>3505</v>
      </c>
    </row>
    <row r="3" spans="1:20" ht="33" customHeight="1" x14ac:dyDescent="0.2">
      <c r="A3" s="40">
        <v>1</v>
      </c>
      <c r="B3" s="41" t="s">
        <v>306</v>
      </c>
      <c r="C3" s="31" t="s" ph="1">
        <v>2214</v>
      </c>
      <c r="D3" s="42" ph="1"/>
      <c r="E3" s="43" t="s">
        <v>2147</v>
      </c>
      <c r="F3" s="44"/>
      <c r="G3" s="45">
        <v>3054</v>
      </c>
      <c r="H3" s="46"/>
      <c r="I3" s="43" t="s">
        <v>3465</v>
      </c>
      <c r="J3" s="47"/>
      <c r="K3" s="40" t="s">
        <v>2148</v>
      </c>
      <c r="L3" s="51">
        <v>0.3</v>
      </c>
      <c r="M3" s="112"/>
      <c r="O3" s="5" t="s">
        <v>3055</v>
      </c>
      <c r="P3" s="6" t="s">
        <v>285</v>
      </c>
      <c r="Q3" s="7">
        <f>COUNTIF(B:B,"街")</f>
        <v>39</v>
      </c>
      <c r="R3" s="7">
        <f>SUMIF(B:B,"街",G:G)</f>
        <v>104536</v>
      </c>
      <c r="S3" s="7">
        <f>COUNTIFS(B:B,"街",M:M,"*~**")</f>
        <v>1</v>
      </c>
      <c r="T3" s="7">
        <f>Q3-S3</f>
        <v>38</v>
      </c>
    </row>
    <row r="4" spans="1:20" ht="33" customHeight="1" x14ac:dyDescent="0.2">
      <c r="A4" s="40">
        <v>2</v>
      </c>
      <c r="B4" s="41" t="s">
        <v>306</v>
      </c>
      <c r="C4" s="40" t="s" ph="1">
        <v>2215</v>
      </c>
      <c r="D4" s="49" ph="1"/>
      <c r="E4" s="43" t="s">
        <v>2149</v>
      </c>
      <c r="F4" s="44"/>
      <c r="G4" s="45">
        <v>4042</v>
      </c>
      <c r="H4" s="46"/>
      <c r="I4" s="43" t="s">
        <v>3436</v>
      </c>
      <c r="J4" s="44"/>
      <c r="K4" s="33" t="s">
        <v>2209</v>
      </c>
      <c r="L4" s="51">
        <v>0.4</v>
      </c>
      <c r="M4" s="112" t="s">
        <v>2202</v>
      </c>
      <c r="O4" s="5" t="s">
        <v>3055</v>
      </c>
      <c r="P4" s="6" t="s">
        <v>286</v>
      </c>
      <c r="Q4" s="7">
        <f>COUNTIF(B:B,"近")</f>
        <v>1</v>
      </c>
      <c r="R4" s="7">
        <f>SUMIF(B:B,"近",G:G)</f>
        <v>25454</v>
      </c>
      <c r="S4" s="7">
        <f>COUNTIFS(B:B,"近",M:M,"*~**")</f>
        <v>0</v>
      </c>
      <c r="T4" s="7">
        <f t="shared" ref="T4:T5" si="0">Q4-S4</f>
        <v>1</v>
      </c>
    </row>
    <row r="5" spans="1:20" ht="33" customHeight="1" x14ac:dyDescent="0.2">
      <c r="A5" s="40">
        <v>3</v>
      </c>
      <c r="B5" s="41" t="s">
        <v>306</v>
      </c>
      <c r="C5" s="31" t="s" ph="1">
        <v>2216</v>
      </c>
      <c r="D5" s="49" ph="1"/>
      <c r="E5" s="43" t="s">
        <v>2147</v>
      </c>
      <c r="F5" s="44"/>
      <c r="G5" s="45">
        <v>3897</v>
      </c>
      <c r="H5" s="46"/>
      <c r="I5" s="43" t="s">
        <v>3466</v>
      </c>
      <c r="J5" s="44"/>
      <c r="K5" s="33" t="s">
        <v>2150</v>
      </c>
      <c r="L5" s="51">
        <v>0.39</v>
      </c>
      <c r="M5" s="113"/>
      <c r="O5" s="5" t="s">
        <v>3055</v>
      </c>
      <c r="P5" s="6" t="s">
        <v>287</v>
      </c>
      <c r="Q5" s="7">
        <f>COUNTIF(B:B,"地")</f>
        <v>2</v>
      </c>
      <c r="R5" s="7">
        <f>SUMIF(B:B,"地",G:G)</f>
        <v>78604</v>
      </c>
      <c r="S5" s="7">
        <f>COUNTIFS(B:B,"地",M:M,"*~**")</f>
        <v>0</v>
      </c>
      <c r="T5" s="7">
        <f t="shared" si="0"/>
        <v>2</v>
      </c>
    </row>
    <row r="6" spans="1:20" ht="33" customHeight="1" x14ac:dyDescent="0.2">
      <c r="A6" s="40">
        <v>4</v>
      </c>
      <c r="B6" s="41" t="s">
        <v>388</v>
      </c>
      <c r="C6" s="31" t="s" ph="1">
        <v>2217</v>
      </c>
      <c r="D6" s="49" ph="1"/>
      <c r="E6" s="43" t="s">
        <v>2151</v>
      </c>
      <c r="F6" s="44"/>
      <c r="G6" s="45">
        <v>44116</v>
      </c>
      <c r="H6" s="46"/>
      <c r="I6" s="43" t="s">
        <v>3467</v>
      </c>
      <c r="J6" s="50"/>
      <c r="K6" s="40" t="s">
        <v>2152</v>
      </c>
      <c r="L6" s="48">
        <v>4.4000000000000004</v>
      </c>
      <c r="M6" s="113"/>
      <c r="O6" s="1" t="s">
        <v>290</v>
      </c>
      <c r="P6" s="8" t="s">
        <v>3056</v>
      </c>
      <c r="Q6" s="9">
        <f>SUM(Q3:Q5)</f>
        <v>42</v>
      </c>
      <c r="R6" s="9">
        <f>SUM(R3:R5)</f>
        <v>208594</v>
      </c>
      <c r="S6" s="9">
        <f>SUM(S3:S5)</f>
        <v>1</v>
      </c>
      <c r="T6" s="9">
        <f>SUM(T3:T5)</f>
        <v>41</v>
      </c>
    </row>
    <row r="7" spans="1:20" ht="33" customHeight="1" x14ac:dyDescent="0.2">
      <c r="A7" s="40">
        <v>5</v>
      </c>
      <c r="B7" s="41" t="s">
        <v>305</v>
      </c>
      <c r="C7" s="31" t="s" ph="1">
        <v>2218</v>
      </c>
      <c r="D7" s="49" ph="1"/>
      <c r="E7" s="43" t="s">
        <v>2153</v>
      </c>
      <c r="F7" s="44"/>
      <c r="G7" s="45">
        <v>25454</v>
      </c>
      <c r="H7" s="46"/>
      <c r="I7" s="43" t="s">
        <v>3448</v>
      </c>
      <c r="J7" s="50"/>
      <c r="K7" s="40" t="s">
        <v>2154</v>
      </c>
      <c r="L7" s="48">
        <v>2.5</v>
      </c>
      <c r="M7" s="112"/>
      <c r="O7" s="13" t="s">
        <v>3057</v>
      </c>
      <c r="P7" s="14" t="s">
        <v>288</v>
      </c>
      <c r="Q7" s="15">
        <f>COUNTIF(B:B,"総")</f>
        <v>0</v>
      </c>
      <c r="R7" s="15">
        <f>SUMIF(B:B,"総",G:G)</f>
        <v>0</v>
      </c>
      <c r="S7" s="15">
        <f>COUNTIFS(B:B,"総",M:M,"*~**")</f>
        <v>0</v>
      </c>
      <c r="T7" s="15">
        <f>Q7-S7</f>
        <v>0</v>
      </c>
    </row>
    <row r="8" spans="1:20" ht="33" customHeight="1" x14ac:dyDescent="0.2">
      <c r="A8" s="40">
        <v>6</v>
      </c>
      <c r="B8" s="41" t="s">
        <v>306</v>
      </c>
      <c r="C8" s="31" t="s" ph="1">
        <v>2219</v>
      </c>
      <c r="D8" s="49" ph="1"/>
      <c r="E8" s="43" t="s">
        <v>2155</v>
      </c>
      <c r="F8" s="44"/>
      <c r="G8" s="45">
        <v>9024</v>
      </c>
      <c r="H8" s="46"/>
      <c r="I8" s="43" t="s">
        <v>3468</v>
      </c>
      <c r="J8" s="50"/>
      <c r="K8" s="33" t="s">
        <v>2156</v>
      </c>
      <c r="L8" s="51">
        <v>0.9</v>
      </c>
      <c r="M8" s="113"/>
      <c r="O8" s="13" t="s">
        <v>3057</v>
      </c>
      <c r="P8" s="14" t="s">
        <v>289</v>
      </c>
      <c r="Q8" s="15">
        <f>COUNTIF(B:B,"運")</f>
        <v>1</v>
      </c>
      <c r="R8" s="15">
        <f>SUMIF(B:B,"運",G:G)</f>
        <v>1950</v>
      </c>
      <c r="S8" s="15">
        <f>COUNTIFS(B:B,"運",M:M,"*~**")</f>
        <v>1</v>
      </c>
      <c r="T8" s="15">
        <f>Q8-S8</f>
        <v>0</v>
      </c>
    </row>
    <row r="9" spans="1:20" ht="33" customHeight="1" x14ac:dyDescent="0.2">
      <c r="A9" s="40">
        <v>7</v>
      </c>
      <c r="B9" s="41" t="s">
        <v>306</v>
      </c>
      <c r="C9" s="31" t="s" ph="1">
        <v>2220</v>
      </c>
      <c r="D9" s="49" ph="1"/>
      <c r="E9" s="43" t="s">
        <v>2157</v>
      </c>
      <c r="F9" s="44"/>
      <c r="G9" s="45">
        <v>4263</v>
      </c>
      <c r="H9" s="46"/>
      <c r="I9" s="43" t="s">
        <v>3468</v>
      </c>
      <c r="J9" s="50"/>
      <c r="K9" s="40" t="s">
        <v>2158</v>
      </c>
      <c r="L9" s="51">
        <v>0.46</v>
      </c>
      <c r="M9" s="113"/>
      <c r="O9" s="22" t="s">
        <v>290</v>
      </c>
      <c r="P9" s="23" t="s">
        <v>3058</v>
      </c>
      <c r="Q9" s="24">
        <f>SUM(Q7:Q8)</f>
        <v>1</v>
      </c>
      <c r="R9" s="24">
        <f>SUM(R7:R8)</f>
        <v>1950</v>
      </c>
      <c r="S9" s="24">
        <f>SUM(S7:S8)</f>
        <v>1</v>
      </c>
      <c r="T9" s="24">
        <f>SUM(T7:T8)</f>
        <v>0</v>
      </c>
    </row>
    <row r="10" spans="1:20" ht="33" customHeight="1" x14ac:dyDescent="0.2">
      <c r="A10" s="40">
        <v>8</v>
      </c>
      <c r="B10" s="41" t="s">
        <v>306</v>
      </c>
      <c r="C10" s="40" t="s" ph="1">
        <v>2221</v>
      </c>
      <c r="D10" s="49" ph="1"/>
      <c r="E10" s="43" t="s">
        <v>2159</v>
      </c>
      <c r="F10" s="44"/>
      <c r="G10" s="45">
        <v>2251</v>
      </c>
      <c r="H10" s="46"/>
      <c r="I10" s="52" t="s">
        <v>3469</v>
      </c>
      <c r="J10" s="50"/>
      <c r="K10" s="33" t="s">
        <v>2160</v>
      </c>
      <c r="L10" s="51">
        <v>0.23</v>
      </c>
      <c r="M10" s="112" t="s">
        <v>2203</v>
      </c>
      <c r="O10" s="19" t="s">
        <v>290</v>
      </c>
      <c r="P10" s="20" t="s">
        <v>3059</v>
      </c>
      <c r="Q10" s="21">
        <f>Q6+Q9</f>
        <v>43</v>
      </c>
      <c r="R10" s="21">
        <f>R6+R9</f>
        <v>210544</v>
      </c>
      <c r="S10" s="21">
        <f>S6+S9</f>
        <v>2</v>
      </c>
      <c r="T10" s="21">
        <f>T6+T9</f>
        <v>41</v>
      </c>
    </row>
    <row r="11" spans="1:20" ht="33" customHeight="1" x14ac:dyDescent="0.2">
      <c r="A11" s="40">
        <v>9</v>
      </c>
      <c r="B11" s="41" t="s">
        <v>306</v>
      </c>
      <c r="C11" s="31" t="s" ph="1">
        <v>2222</v>
      </c>
      <c r="D11" s="49" ph="1"/>
      <c r="E11" s="43" t="s">
        <v>2161</v>
      </c>
      <c r="F11" s="47"/>
      <c r="G11" s="45">
        <v>5715</v>
      </c>
      <c r="H11" s="46"/>
      <c r="I11" s="52" t="s">
        <v>3470</v>
      </c>
      <c r="J11" s="50"/>
      <c r="K11" s="33" t="s">
        <v>2162</v>
      </c>
      <c r="L11" s="51">
        <v>0.56999999999999995</v>
      </c>
      <c r="M11" s="112"/>
      <c r="O11" s="10" t="s">
        <v>291</v>
      </c>
      <c r="P11" s="11" t="s">
        <v>292</v>
      </c>
      <c r="Q11" s="12">
        <f>COUNTIF(B:B,"風")</f>
        <v>0</v>
      </c>
      <c r="R11" s="12">
        <f>SUMIF(B:B,"風",G:G)</f>
        <v>0</v>
      </c>
      <c r="S11" s="12">
        <f>COUNTIFS(B:B,"風",M:M,"*~**")</f>
        <v>0</v>
      </c>
      <c r="T11" s="12">
        <f>Q11-S11</f>
        <v>0</v>
      </c>
    </row>
    <row r="12" spans="1:20" ht="33" customHeight="1" x14ac:dyDescent="0.2">
      <c r="A12" s="40">
        <v>10</v>
      </c>
      <c r="B12" s="41" t="s">
        <v>306</v>
      </c>
      <c r="C12" s="31" t="s" ph="1">
        <v>2223</v>
      </c>
      <c r="D12" s="49" ph="1"/>
      <c r="E12" s="43" t="s">
        <v>2163</v>
      </c>
      <c r="F12" s="44"/>
      <c r="G12" s="45">
        <v>2793</v>
      </c>
      <c r="H12" s="46"/>
      <c r="I12" s="52" t="s">
        <v>3471</v>
      </c>
      <c r="J12" s="50"/>
      <c r="K12" s="40" t="s">
        <v>2164</v>
      </c>
      <c r="L12" s="51">
        <v>0.28000000000000003</v>
      </c>
      <c r="M12" s="113"/>
      <c r="O12" s="10" t="s">
        <v>291</v>
      </c>
      <c r="P12" s="11" t="s">
        <v>293</v>
      </c>
      <c r="Q12" s="12">
        <f>COUNTIF(B:B,"動")</f>
        <v>0</v>
      </c>
      <c r="R12" s="12">
        <f>SUMIF(B:B,"動",G:G)</f>
        <v>0</v>
      </c>
      <c r="S12" s="12">
        <f>COUNTIFS(B:B,"動",M:M,"*~**")</f>
        <v>0</v>
      </c>
      <c r="T12" s="12">
        <f t="shared" ref="T12" si="1">Q12-S12</f>
        <v>0</v>
      </c>
    </row>
    <row r="13" spans="1:20" ht="33" customHeight="1" x14ac:dyDescent="0.2">
      <c r="A13" s="40">
        <v>11</v>
      </c>
      <c r="B13" s="41" t="s">
        <v>306</v>
      </c>
      <c r="C13" s="31" t="s" ph="1">
        <v>2236</v>
      </c>
      <c r="D13" s="49" ph="1"/>
      <c r="E13" s="43" t="s">
        <v>2165</v>
      </c>
      <c r="F13" s="44"/>
      <c r="G13" s="45">
        <v>978</v>
      </c>
      <c r="H13" s="46"/>
      <c r="I13" s="52" t="s">
        <v>3472</v>
      </c>
      <c r="J13" s="50"/>
      <c r="K13" s="40" t="s">
        <v>2166</v>
      </c>
      <c r="L13" s="51">
        <v>0.1</v>
      </c>
      <c r="M13" s="112"/>
      <c r="O13" s="10" t="s">
        <v>291</v>
      </c>
      <c r="P13" s="11" t="s">
        <v>294</v>
      </c>
      <c r="Q13" s="12">
        <f>COUNTIF(B:B,"歴")</f>
        <v>0</v>
      </c>
      <c r="R13" s="12">
        <f>SUMIF(B:B,"歴",G:G)</f>
        <v>0</v>
      </c>
      <c r="S13" s="12">
        <f>COUNTIFS(B:B,"歴",M:M,"*~**")</f>
        <v>0</v>
      </c>
      <c r="T13" s="12">
        <f>Q13-S13</f>
        <v>0</v>
      </c>
    </row>
    <row r="14" spans="1:20" ht="33" customHeight="1" x14ac:dyDescent="0.2">
      <c r="A14" s="40">
        <v>12</v>
      </c>
      <c r="B14" s="41" t="s">
        <v>306</v>
      </c>
      <c r="C14" s="31" t="s" ph="1">
        <v>2224</v>
      </c>
      <c r="D14" s="49" ph="1"/>
      <c r="E14" s="43" t="s">
        <v>2167</v>
      </c>
      <c r="F14" s="44"/>
      <c r="G14" s="45">
        <v>1947</v>
      </c>
      <c r="H14" s="46"/>
      <c r="I14" s="52" t="s">
        <v>3345</v>
      </c>
      <c r="J14" s="50"/>
      <c r="K14" s="33" t="s">
        <v>2168</v>
      </c>
      <c r="L14" s="51">
        <v>0.1</v>
      </c>
      <c r="M14" s="113"/>
      <c r="O14" s="16" t="s">
        <v>290</v>
      </c>
      <c r="P14" s="17" t="s">
        <v>3060</v>
      </c>
      <c r="Q14" s="18">
        <f>SUM(Q11:Q13)</f>
        <v>0</v>
      </c>
      <c r="R14" s="18">
        <f>SUM(R11:R13)</f>
        <v>0</v>
      </c>
      <c r="S14" s="18">
        <f>SUM(S11:S13)</f>
        <v>0</v>
      </c>
      <c r="T14" s="18">
        <f>SUM(T11:T13)</f>
        <v>0</v>
      </c>
    </row>
    <row r="15" spans="1:20" ht="33" customHeight="1" x14ac:dyDescent="0.2">
      <c r="A15" s="40">
        <v>13</v>
      </c>
      <c r="B15" s="41" t="s">
        <v>306</v>
      </c>
      <c r="C15" s="31" t="s" ph="1">
        <v>2225</v>
      </c>
      <c r="D15" s="49" ph="1"/>
      <c r="E15" s="43" t="s">
        <v>2169</v>
      </c>
      <c r="F15" s="44"/>
      <c r="G15" s="45">
        <v>646</v>
      </c>
      <c r="H15" s="46"/>
      <c r="I15" s="52" t="s">
        <v>3345</v>
      </c>
      <c r="J15" s="50"/>
      <c r="K15" s="33"/>
      <c r="L15" s="51"/>
      <c r="M15" s="113"/>
      <c r="O15" s="25" t="s">
        <v>295</v>
      </c>
      <c r="P15" s="26" t="s">
        <v>296</v>
      </c>
      <c r="Q15" s="27">
        <f>COUNTIF(B:B,"広")</f>
        <v>0</v>
      </c>
      <c r="R15" s="27">
        <f>SUMIF(B:B,"広",G:G)</f>
        <v>0</v>
      </c>
      <c r="S15" s="27">
        <f>COUNTIFS(B:B,"広",M:M,"*~**")</f>
        <v>0</v>
      </c>
      <c r="T15" s="27">
        <f>Q15-S15</f>
        <v>0</v>
      </c>
    </row>
    <row r="16" spans="1:20" ht="33" customHeight="1" x14ac:dyDescent="0.2">
      <c r="A16" s="40">
        <v>14</v>
      </c>
      <c r="B16" s="41" t="s">
        <v>306</v>
      </c>
      <c r="C16" s="31" t="s" ph="1">
        <v>2237</v>
      </c>
      <c r="D16" s="49" ph="1"/>
      <c r="E16" s="43" t="s">
        <v>2170</v>
      </c>
      <c r="F16" s="44"/>
      <c r="G16" s="45">
        <v>991</v>
      </c>
      <c r="H16" s="46"/>
      <c r="I16" s="52" t="s">
        <v>3444</v>
      </c>
      <c r="J16" s="50"/>
      <c r="K16" s="40" t="s">
        <v>2171</v>
      </c>
      <c r="L16" s="51">
        <v>0.1</v>
      </c>
      <c r="M16" s="113"/>
      <c r="O16" s="25" t="s">
        <v>297</v>
      </c>
      <c r="P16" s="25" t="s">
        <v>290</v>
      </c>
      <c r="Q16" s="27">
        <f>COUNTIF(B:B,"緑道")</f>
        <v>0</v>
      </c>
      <c r="R16" s="27">
        <f>SUMIF(B:B,"緑道",G:G)</f>
        <v>0</v>
      </c>
      <c r="S16" s="27">
        <f>COUNTIFS(B:B,"緑道",M:M,"*~**")</f>
        <v>0</v>
      </c>
      <c r="T16" s="27">
        <f t="shared" ref="T16:T17" si="2">Q16-S16</f>
        <v>0</v>
      </c>
    </row>
    <row r="17" spans="1:20" ht="33" customHeight="1" x14ac:dyDescent="0.2">
      <c r="A17" s="40">
        <v>15</v>
      </c>
      <c r="B17" s="41" t="s">
        <v>306</v>
      </c>
      <c r="C17" s="31" t="s" ph="1">
        <v>2226</v>
      </c>
      <c r="D17" s="49" ph="1"/>
      <c r="E17" s="43" t="s">
        <v>2172</v>
      </c>
      <c r="F17" s="44"/>
      <c r="G17" s="45">
        <v>3345</v>
      </c>
      <c r="H17" s="46"/>
      <c r="I17" s="52" t="s">
        <v>3444</v>
      </c>
      <c r="J17" s="50"/>
      <c r="K17" s="33" t="s">
        <v>2204</v>
      </c>
      <c r="L17" s="48">
        <v>36.200000000000003</v>
      </c>
      <c r="M17" s="113"/>
      <c r="O17" s="25" t="s">
        <v>106</v>
      </c>
      <c r="P17" s="25" t="s">
        <v>290</v>
      </c>
      <c r="Q17" s="27">
        <f>COUNTIF(B:B,"都緑")</f>
        <v>0</v>
      </c>
      <c r="R17" s="27">
        <f>SUMIF(B:B,"都緑",G:G)</f>
        <v>0</v>
      </c>
      <c r="S17" s="27">
        <f>COUNTIFS(B:B,"都緑",M:M,"*~**")</f>
        <v>0</v>
      </c>
      <c r="T17" s="27">
        <f t="shared" si="2"/>
        <v>0</v>
      </c>
    </row>
    <row r="18" spans="1:20" ht="33" customHeight="1" x14ac:dyDescent="0.2">
      <c r="A18" s="40">
        <v>16</v>
      </c>
      <c r="B18" s="41" t="s">
        <v>306</v>
      </c>
      <c r="C18" s="31" t="s" ph="1">
        <v>2227</v>
      </c>
      <c r="D18" s="49" ph="1"/>
      <c r="E18" s="43" t="s">
        <v>2173</v>
      </c>
      <c r="F18" s="44"/>
      <c r="G18" s="45">
        <v>2880</v>
      </c>
      <c r="H18" s="46"/>
      <c r="I18" s="52" t="s">
        <v>3473</v>
      </c>
      <c r="J18" s="50"/>
      <c r="K18" s="40" t="s">
        <v>2174</v>
      </c>
      <c r="L18" s="51">
        <v>0.27</v>
      </c>
      <c r="M18" s="113"/>
      <c r="O18" s="28" t="s">
        <v>290</v>
      </c>
      <c r="P18" s="29" t="s">
        <v>298</v>
      </c>
      <c r="Q18" s="30">
        <f>Q10+Q14+Q15+Q17+Q16</f>
        <v>43</v>
      </c>
      <c r="R18" s="30">
        <f>R10+R14+R15+R17+R16</f>
        <v>210544</v>
      </c>
      <c r="S18" s="30">
        <f>S10+S14+S15+S17+S16</f>
        <v>2</v>
      </c>
      <c r="T18" s="30">
        <f>T10+T14+T15+T17+T16</f>
        <v>41</v>
      </c>
    </row>
    <row r="19" spans="1:20" ht="33" customHeight="1" x14ac:dyDescent="0.2">
      <c r="A19" s="40">
        <v>17</v>
      </c>
      <c r="B19" s="41" t="s">
        <v>306</v>
      </c>
      <c r="C19" s="31" t="s" ph="1">
        <v>2228</v>
      </c>
      <c r="D19" s="49" ph="1"/>
      <c r="E19" s="43" t="s">
        <v>2175</v>
      </c>
      <c r="F19" s="44"/>
      <c r="G19" s="45">
        <v>404</v>
      </c>
      <c r="H19" s="46"/>
      <c r="I19" s="52" t="s">
        <v>3474</v>
      </c>
      <c r="J19" s="50"/>
      <c r="K19" s="33"/>
      <c r="L19" s="51"/>
      <c r="M19" s="113"/>
    </row>
    <row r="20" spans="1:20" ht="33" customHeight="1" x14ac:dyDescent="0.2">
      <c r="A20" s="40">
        <v>18</v>
      </c>
      <c r="B20" s="41" t="s">
        <v>306</v>
      </c>
      <c r="C20" s="31" t="s" ph="1">
        <v>2229</v>
      </c>
      <c r="D20" s="49" ph="1"/>
      <c r="E20" s="43" t="s">
        <v>2176</v>
      </c>
      <c r="F20" s="44"/>
      <c r="G20" s="45">
        <v>1540</v>
      </c>
      <c r="H20" s="46"/>
      <c r="I20" s="52" t="s">
        <v>3349</v>
      </c>
      <c r="J20" s="50"/>
      <c r="K20" s="33" t="s">
        <v>2177</v>
      </c>
      <c r="L20" s="51">
        <v>0.15</v>
      </c>
      <c r="M20" s="113"/>
      <c r="O20" s="214"/>
      <c r="P20" s="214"/>
      <c r="Q20" s="215"/>
      <c r="R20" s="215"/>
    </row>
    <row r="21" spans="1:20" ht="33" customHeight="1" x14ac:dyDescent="0.2">
      <c r="A21" s="53">
        <v>19</v>
      </c>
      <c r="B21" s="54" t="s">
        <v>306</v>
      </c>
      <c r="C21" s="55" t="s" ph="1">
        <v>2230</v>
      </c>
      <c r="D21" s="56" ph="1"/>
      <c r="E21" s="57" t="s">
        <v>2178</v>
      </c>
      <c r="F21" s="58"/>
      <c r="G21" s="59">
        <v>1364</v>
      </c>
      <c r="H21" s="60"/>
      <c r="I21" s="57" t="s">
        <v>3475</v>
      </c>
      <c r="J21" s="58"/>
      <c r="K21" s="62" t="s">
        <v>2205</v>
      </c>
      <c r="L21" s="61">
        <v>0.14000000000000001</v>
      </c>
      <c r="M21" s="114"/>
    </row>
    <row r="22" spans="1:20" ht="33" customHeight="1" x14ac:dyDescent="0.2">
      <c r="A22" s="53">
        <v>20</v>
      </c>
      <c r="B22" s="54" t="s">
        <v>306</v>
      </c>
      <c r="C22" s="55" t="s" ph="1">
        <v>2231</v>
      </c>
      <c r="D22" s="56" ph="1"/>
      <c r="E22" s="57" t="s">
        <v>2179</v>
      </c>
      <c r="F22" s="58"/>
      <c r="G22" s="59">
        <v>497</v>
      </c>
      <c r="H22" s="60"/>
      <c r="I22" s="57" t="s">
        <v>3475</v>
      </c>
      <c r="J22" s="58"/>
      <c r="K22" s="53"/>
      <c r="L22" s="61"/>
      <c r="M22" s="114"/>
    </row>
    <row r="23" spans="1:20" ht="33" customHeight="1" x14ac:dyDescent="0.2">
      <c r="A23" s="53">
        <v>21</v>
      </c>
      <c r="B23" s="54" t="s">
        <v>306</v>
      </c>
      <c r="C23" s="55" t="s" ph="1">
        <v>2238</v>
      </c>
      <c r="D23" s="56" ph="1"/>
      <c r="E23" s="57" t="s">
        <v>2180</v>
      </c>
      <c r="F23" s="58"/>
      <c r="G23" s="59">
        <v>1652</v>
      </c>
      <c r="H23" s="60"/>
      <c r="I23" s="57" t="s">
        <v>3351</v>
      </c>
      <c r="J23" s="58"/>
      <c r="K23" s="62" t="s">
        <v>2181</v>
      </c>
      <c r="L23" s="61">
        <v>0.17</v>
      </c>
      <c r="M23" s="114"/>
    </row>
    <row r="24" spans="1:20" ht="33" customHeight="1" x14ac:dyDescent="0.2">
      <c r="A24" s="53">
        <v>22</v>
      </c>
      <c r="B24" s="54" t="s">
        <v>306</v>
      </c>
      <c r="C24" s="55" t="s" ph="1">
        <v>2232</v>
      </c>
      <c r="D24" s="56" ph="1"/>
      <c r="E24" s="57" t="s">
        <v>2172</v>
      </c>
      <c r="F24" s="58"/>
      <c r="G24" s="59">
        <v>9271</v>
      </c>
      <c r="H24" s="60"/>
      <c r="I24" s="63" t="s">
        <v>3351</v>
      </c>
      <c r="J24" s="64"/>
      <c r="K24" s="62" t="s">
        <v>2204</v>
      </c>
      <c r="L24" s="66">
        <v>36.200000000000003</v>
      </c>
      <c r="M24" s="114"/>
    </row>
    <row r="25" spans="1:20" ht="33" customHeight="1" x14ac:dyDescent="0.2">
      <c r="A25" s="53">
        <v>23</v>
      </c>
      <c r="B25" s="54" t="s">
        <v>306</v>
      </c>
      <c r="C25" s="55" t="s" ph="1">
        <v>2233</v>
      </c>
      <c r="D25" s="56" ph="1"/>
      <c r="E25" s="57" t="s">
        <v>2182</v>
      </c>
      <c r="F25" s="58"/>
      <c r="G25" s="59">
        <v>1545</v>
      </c>
      <c r="H25" s="60"/>
      <c r="I25" s="63" t="s">
        <v>3476</v>
      </c>
      <c r="J25" s="64"/>
      <c r="K25" s="62" t="s">
        <v>2206</v>
      </c>
      <c r="L25" s="61">
        <v>0.16</v>
      </c>
      <c r="M25" s="115"/>
    </row>
    <row r="26" spans="1:20" ht="33" customHeight="1" x14ac:dyDescent="0.2">
      <c r="A26" s="53">
        <v>24</v>
      </c>
      <c r="B26" s="54" t="s">
        <v>306</v>
      </c>
      <c r="C26" s="55" t="s" ph="1">
        <v>2234</v>
      </c>
      <c r="D26" s="56" ph="1"/>
      <c r="E26" s="57" t="s">
        <v>2183</v>
      </c>
      <c r="F26" s="58"/>
      <c r="G26" s="59">
        <v>1676</v>
      </c>
      <c r="H26" s="60"/>
      <c r="I26" s="63" t="s">
        <v>3476</v>
      </c>
      <c r="J26" s="64"/>
      <c r="K26" s="53"/>
      <c r="L26" s="61"/>
      <c r="M26" s="114"/>
    </row>
    <row r="27" spans="1:20" ht="33" customHeight="1" x14ac:dyDescent="0.2">
      <c r="A27" s="53">
        <v>25</v>
      </c>
      <c r="B27" s="54" t="s">
        <v>306</v>
      </c>
      <c r="C27" s="65" t="s" ph="1">
        <v>2239</v>
      </c>
      <c r="D27" s="56" ph="1"/>
      <c r="E27" s="57" t="s">
        <v>2184</v>
      </c>
      <c r="F27" s="58"/>
      <c r="G27" s="59">
        <v>994</v>
      </c>
      <c r="H27" s="60"/>
      <c r="I27" s="63" t="s">
        <v>3390</v>
      </c>
      <c r="J27" s="64"/>
      <c r="K27" s="62" t="s">
        <v>2207</v>
      </c>
      <c r="L27" s="61">
        <v>0.1</v>
      </c>
      <c r="M27" s="114"/>
    </row>
    <row r="28" spans="1:20" ht="33" customHeight="1" x14ac:dyDescent="0.2">
      <c r="A28" s="53">
        <v>26</v>
      </c>
      <c r="B28" s="54" t="s">
        <v>306</v>
      </c>
      <c r="C28" s="55" t="s" ph="1">
        <v>2240</v>
      </c>
      <c r="D28" s="56" ph="1"/>
      <c r="E28" s="57" t="s">
        <v>2185</v>
      </c>
      <c r="F28" s="58"/>
      <c r="G28" s="59">
        <v>1364</v>
      </c>
      <c r="H28" s="60"/>
      <c r="I28" s="63" t="s">
        <v>3357</v>
      </c>
      <c r="J28" s="64"/>
      <c r="K28" s="62" t="s">
        <v>2186</v>
      </c>
      <c r="L28" s="61">
        <v>0.14000000000000001</v>
      </c>
      <c r="M28" s="115"/>
    </row>
    <row r="29" spans="1:20" ht="33" customHeight="1" x14ac:dyDescent="0.2">
      <c r="A29" s="53">
        <v>27</v>
      </c>
      <c r="B29" s="54" t="s">
        <v>306</v>
      </c>
      <c r="C29" s="65" t="s" ph="1">
        <v>2241</v>
      </c>
      <c r="D29" s="56" ph="1"/>
      <c r="E29" s="57" t="s">
        <v>2187</v>
      </c>
      <c r="F29" s="58"/>
      <c r="G29" s="59">
        <v>606</v>
      </c>
      <c r="H29" s="60"/>
      <c r="I29" s="63" t="s">
        <v>3359</v>
      </c>
      <c r="J29" s="64"/>
      <c r="K29" s="62"/>
      <c r="L29" s="61"/>
      <c r="M29" s="114"/>
    </row>
    <row r="30" spans="1:20" ht="33" customHeight="1" x14ac:dyDescent="0.2">
      <c r="A30" s="53">
        <v>28</v>
      </c>
      <c r="B30" s="54" t="s">
        <v>306</v>
      </c>
      <c r="C30" s="65" t="s" ph="1">
        <v>2242</v>
      </c>
      <c r="D30" s="56" ph="1"/>
      <c r="E30" s="57" t="s">
        <v>2188</v>
      </c>
      <c r="F30" s="58"/>
      <c r="G30" s="59">
        <v>1370</v>
      </c>
      <c r="H30" s="60"/>
      <c r="I30" s="63" t="s">
        <v>3360</v>
      </c>
      <c r="J30" s="64"/>
      <c r="K30" s="62" t="s">
        <v>2189</v>
      </c>
      <c r="L30" s="61">
        <v>0.14000000000000001</v>
      </c>
      <c r="M30" s="114"/>
    </row>
    <row r="31" spans="1:20" ht="33" customHeight="1" x14ac:dyDescent="0.2">
      <c r="A31" s="53">
        <v>29</v>
      </c>
      <c r="B31" s="54" t="s">
        <v>306</v>
      </c>
      <c r="C31" s="55" t="s" ph="1">
        <v>2243</v>
      </c>
      <c r="D31" s="56" ph="1"/>
      <c r="E31" s="57" t="s">
        <v>2190</v>
      </c>
      <c r="F31" s="58"/>
      <c r="G31" s="59">
        <v>10355</v>
      </c>
      <c r="H31" s="60"/>
      <c r="I31" s="63" t="s">
        <v>3362</v>
      </c>
      <c r="J31" s="64"/>
      <c r="K31" s="62" t="s">
        <v>2204</v>
      </c>
      <c r="L31" s="66">
        <v>36.200000000000003</v>
      </c>
      <c r="M31" s="115" t="s">
        <v>3520</v>
      </c>
    </row>
    <row r="32" spans="1:20" ht="33" customHeight="1" x14ac:dyDescent="0.2">
      <c r="A32" s="53">
        <v>30</v>
      </c>
      <c r="B32" s="54" t="s">
        <v>306</v>
      </c>
      <c r="C32" s="55" t="s" ph="1">
        <v>2244</v>
      </c>
      <c r="D32" s="56" ph="1"/>
      <c r="E32" s="57" t="s">
        <v>2191</v>
      </c>
      <c r="F32" s="58"/>
      <c r="G32" s="59">
        <v>489</v>
      </c>
      <c r="H32" s="60"/>
      <c r="I32" s="57" t="s">
        <v>3363</v>
      </c>
      <c r="J32" s="64"/>
      <c r="K32" s="62" t="s">
        <v>2204</v>
      </c>
      <c r="L32" s="66">
        <v>36.200000000000003</v>
      </c>
      <c r="M32" s="114"/>
    </row>
    <row r="33" spans="1:13" ht="33" customHeight="1" x14ac:dyDescent="0.2">
      <c r="A33" s="53">
        <v>31</v>
      </c>
      <c r="B33" s="54" t="s">
        <v>306</v>
      </c>
      <c r="C33" s="55" t="s" ph="1">
        <v>2245</v>
      </c>
      <c r="D33" s="56" ph="1"/>
      <c r="E33" s="57" t="s">
        <v>2192</v>
      </c>
      <c r="F33" s="58"/>
      <c r="G33" s="59">
        <v>433</v>
      </c>
      <c r="H33" s="60"/>
      <c r="I33" s="63" t="s">
        <v>3364</v>
      </c>
      <c r="J33" s="64"/>
      <c r="K33" s="62"/>
      <c r="L33" s="61"/>
      <c r="M33" s="114"/>
    </row>
    <row r="34" spans="1:13" ht="34" x14ac:dyDescent="0.2">
      <c r="A34" s="53">
        <v>32</v>
      </c>
      <c r="B34" s="54" t="s">
        <v>306</v>
      </c>
      <c r="C34" s="55" t="s" ph="1">
        <v>2246</v>
      </c>
      <c r="D34" s="56" ph="1"/>
      <c r="E34" s="57" t="s">
        <v>2193</v>
      </c>
      <c r="F34" s="58"/>
      <c r="G34" s="59">
        <v>928</v>
      </c>
      <c r="H34" s="60"/>
      <c r="I34" s="57" t="s">
        <v>3464</v>
      </c>
      <c r="J34" s="64"/>
      <c r="K34" s="62" t="s">
        <v>2031</v>
      </c>
      <c r="L34" s="61">
        <v>0.11</v>
      </c>
      <c r="M34" s="115" t="s">
        <v>2235</v>
      </c>
    </row>
    <row r="35" spans="1:13" ht="33" customHeight="1" x14ac:dyDescent="0.2">
      <c r="A35" s="53">
        <v>33</v>
      </c>
      <c r="B35" s="54" t="s">
        <v>306</v>
      </c>
      <c r="C35" s="55" t="s" ph="1">
        <v>2247</v>
      </c>
      <c r="D35" s="56" ph="1"/>
      <c r="E35" s="57" t="s">
        <v>2182</v>
      </c>
      <c r="F35" s="58"/>
      <c r="G35" s="59">
        <v>261</v>
      </c>
      <c r="H35" s="60"/>
      <c r="I35" s="57" t="s">
        <v>3463</v>
      </c>
      <c r="J35" s="67"/>
      <c r="K35" s="62" t="s">
        <v>2204</v>
      </c>
      <c r="L35" s="66">
        <v>36.200000000000003</v>
      </c>
      <c r="M35" s="114"/>
    </row>
    <row r="36" spans="1:13" ht="33" customHeight="1" x14ac:dyDescent="0.2">
      <c r="A36" s="53">
        <v>34</v>
      </c>
      <c r="B36" s="54" t="s">
        <v>306</v>
      </c>
      <c r="C36" s="55" t="s" ph="1">
        <v>2248</v>
      </c>
      <c r="D36" s="56" ph="1"/>
      <c r="E36" s="57" t="s">
        <v>2194</v>
      </c>
      <c r="F36" s="58"/>
      <c r="G36" s="68">
        <v>875</v>
      </c>
      <c r="H36" s="69"/>
      <c r="I36" s="57" t="s">
        <v>3397</v>
      </c>
      <c r="J36" s="67"/>
      <c r="K36" s="62"/>
      <c r="L36" s="66"/>
      <c r="M36" s="116"/>
    </row>
    <row r="37" spans="1:13" ht="33" customHeight="1" x14ac:dyDescent="0.2">
      <c r="A37" s="53">
        <v>35</v>
      </c>
      <c r="B37" s="54" t="s">
        <v>388</v>
      </c>
      <c r="C37" s="55" t="s" ph="1">
        <v>2249</v>
      </c>
      <c r="D37" s="56" ph="1"/>
      <c r="E37" s="57" t="s">
        <v>2191</v>
      </c>
      <c r="F37" s="58"/>
      <c r="G37" s="59">
        <v>34488</v>
      </c>
      <c r="H37" s="60"/>
      <c r="I37" s="57" t="s">
        <v>3462</v>
      </c>
      <c r="J37" s="58"/>
      <c r="K37" s="62" t="s">
        <v>2204</v>
      </c>
      <c r="L37" s="66">
        <v>36.200000000000003</v>
      </c>
      <c r="M37" s="114"/>
    </row>
    <row r="38" spans="1:13" ht="33" customHeight="1" x14ac:dyDescent="0.2">
      <c r="A38" s="53">
        <v>36</v>
      </c>
      <c r="B38" s="54" t="s">
        <v>306</v>
      </c>
      <c r="C38" s="55" t="s" ph="1">
        <v>2250</v>
      </c>
      <c r="D38" s="56" ph="1"/>
      <c r="E38" s="57" t="s">
        <v>2195</v>
      </c>
      <c r="F38" s="58"/>
      <c r="G38" s="59">
        <v>7269</v>
      </c>
      <c r="H38" s="60"/>
      <c r="I38" s="63" t="s">
        <v>3398</v>
      </c>
      <c r="J38" s="64"/>
      <c r="K38" s="62" t="s">
        <v>2208</v>
      </c>
      <c r="L38" s="61">
        <v>0.61</v>
      </c>
      <c r="M38" s="114"/>
    </row>
    <row r="39" spans="1:13" ht="33" customHeight="1" x14ac:dyDescent="0.2">
      <c r="A39" s="70">
        <v>37</v>
      </c>
      <c r="B39" s="71" t="s">
        <v>306</v>
      </c>
      <c r="C39" s="70" t="s" ph="1">
        <v>2251</v>
      </c>
      <c r="D39" s="73" ph="1"/>
      <c r="E39" s="74" t="s">
        <v>2196</v>
      </c>
      <c r="F39" s="75"/>
      <c r="G39" s="76">
        <v>717</v>
      </c>
      <c r="H39" s="77"/>
      <c r="I39" s="74" t="s">
        <v>3459</v>
      </c>
      <c r="J39" s="75"/>
      <c r="K39" s="70"/>
      <c r="L39" s="78"/>
      <c r="M39" s="117"/>
    </row>
    <row r="40" spans="1:13" ht="33" customHeight="1" x14ac:dyDescent="0.2">
      <c r="A40" s="70">
        <v>38</v>
      </c>
      <c r="B40" s="79" t="s">
        <v>306</v>
      </c>
      <c r="C40" s="80" t="s" ph="1">
        <v>2252</v>
      </c>
      <c r="D40" s="92" ph="1"/>
      <c r="E40" s="74" t="s">
        <v>2197</v>
      </c>
      <c r="F40" s="75"/>
      <c r="G40" s="76">
        <v>1552</v>
      </c>
      <c r="H40" s="77"/>
      <c r="I40" s="74" t="s">
        <v>3372</v>
      </c>
      <c r="J40" s="75"/>
      <c r="K40" s="80"/>
      <c r="L40" s="78"/>
      <c r="M40" s="116"/>
    </row>
    <row r="41" spans="1:13" ht="33" customHeight="1" x14ac:dyDescent="0.2">
      <c r="A41" s="70">
        <v>39</v>
      </c>
      <c r="B41" s="71" t="s">
        <v>306</v>
      </c>
      <c r="C41" s="72" t="s" ph="1">
        <v>2253</v>
      </c>
      <c r="D41" s="73" ph="1"/>
      <c r="E41" s="74" t="s">
        <v>2198</v>
      </c>
      <c r="F41" s="75"/>
      <c r="G41" s="76">
        <v>3354</v>
      </c>
      <c r="H41" s="77"/>
      <c r="I41" s="74" t="s">
        <v>3372</v>
      </c>
      <c r="J41" s="75"/>
      <c r="K41" s="80"/>
      <c r="L41" s="78"/>
      <c r="M41" s="118"/>
    </row>
    <row r="42" spans="1:13" ht="33" customHeight="1" x14ac:dyDescent="0.2">
      <c r="A42" s="70">
        <v>40</v>
      </c>
      <c r="B42" s="71" t="s">
        <v>306</v>
      </c>
      <c r="C42" s="70" t="s" ph="1">
        <v>2254</v>
      </c>
      <c r="D42" s="73" ph="1"/>
      <c r="E42" s="74" t="s">
        <v>2199</v>
      </c>
      <c r="F42" s="75"/>
      <c r="G42" s="76">
        <v>1397</v>
      </c>
      <c r="H42" s="77"/>
      <c r="I42" s="82" t="s">
        <v>3460</v>
      </c>
      <c r="J42" s="83"/>
      <c r="K42" s="70"/>
      <c r="L42" s="78"/>
      <c r="M42" s="117"/>
    </row>
    <row r="43" spans="1:13" ht="33" customHeight="1" x14ac:dyDescent="0.2">
      <c r="A43" s="70">
        <v>41</v>
      </c>
      <c r="B43" s="71" t="s">
        <v>306</v>
      </c>
      <c r="C43" s="72" t="s" ph="1">
        <v>2255</v>
      </c>
      <c r="D43" s="73" ph="1"/>
      <c r="E43" s="74" t="s">
        <v>2200</v>
      </c>
      <c r="F43" s="75"/>
      <c r="G43" s="84">
        <v>7764</v>
      </c>
      <c r="H43" s="85"/>
      <c r="I43" s="86" t="s">
        <v>3461</v>
      </c>
      <c r="J43" s="87"/>
      <c r="K43" s="88" t="s">
        <v>2201</v>
      </c>
      <c r="L43" s="144">
        <v>0.73</v>
      </c>
      <c r="M43" s="119"/>
    </row>
    <row r="44" spans="1:13" ht="81" customHeight="1" x14ac:dyDescent="0.2">
      <c r="A44" s="70">
        <v>42</v>
      </c>
      <c r="B44" s="41" t="s">
        <v>2266</v>
      </c>
      <c r="C44" s="31" t="s" ph="1">
        <v>2339</v>
      </c>
      <c r="D44" s="49" ph="1"/>
      <c r="E44" s="43" t="s">
        <v>3590</v>
      </c>
      <c r="F44" s="44"/>
      <c r="G44" s="45">
        <v>1950</v>
      </c>
      <c r="H44" s="46"/>
      <c r="I44" s="43" t="s">
        <v>3481</v>
      </c>
      <c r="J44" s="50"/>
      <c r="K44" s="40" t="s">
        <v>2267</v>
      </c>
      <c r="L44" s="48">
        <v>65.7</v>
      </c>
      <c r="M44" s="112" t="s">
        <v>3588</v>
      </c>
    </row>
    <row r="45" spans="1:13" ht="33" customHeight="1" x14ac:dyDescent="0.2">
      <c r="A45" s="70">
        <v>43</v>
      </c>
      <c r="B45" s="71" t="s">
        <v>306</v>
      </c>
      <c r="C45" s="72" t="s" ph="1">
        <v>3611</v>
      </c>
      <c r="D45" s="73" ph="1"/>
      <c r="E45" s="74" t="s">
        <v>3612</v>
      </c>
      <c r="F45" s="75"/>
      <c r="G45" s="84">
        <v>1033</v>
      </c>
      <c r="H45" s="85"/>
      <c r="I45" s="86" t="s">
        <v>3613</v>
      </c>
      <c r="J45" s="87"/>
      <c r="K45" s="88"/>
      <c r="L45" s="144"/>
      <c r="M45" s="119"/>
    </row>
    <row r="46" spans="1:13" ht="33" customHeight="1" x14ac:dyDescent="0.2">
      <c r="A46" s="428" t="s">
        <v>227</v>
      </c>
      <c r="B46" s="429"/>
      <c r="C46" s="157" t="str">
        <f ca="1">IF(COUNTIF(M:M,"*~**")&gt;=1, "("&amp;COUNTIF(M:M,"*~**")&amp;")"&amp;CHAR(10)&amp;COUNT(A:A)-COUNTIF(M:M,"*~**"), COUNT(A:A))</f>
        <v>(2)
41</v>
      </c>
      <c r="D46" s="82"/>
      <c r="E46" s="82" t="s">
        <v>2213</v>
      </c>
      <c r="F46" s="91"/>
      <c r="G46" s="76">
        <f>SUM(G2:G45)</f>
        <v>210544</v>
      </c>
      <c r="H46" s="77"/>
      <c r="I46" s="82"/>
      <c r="J46" s="82"/>
      <c r="K46" s="82"/>
      <c r="L46" s="82"/>
      <c r="M46" s="225"/>
    </row>
    <row r="47" spans="1:13" x14ac:dyDescent="0.2">
      <c r="H47" s="121"/>
    </row>
    <row r="48" spans="1:13" x14ac:dyDescent="0.2">
      <c r="H48" s="121"/>
    </row>
    <row r="49" spans="3:8" x14ac:dyDescent="0.2">
      <c r="H49" s="121"/>
    </row>
    <row r="50" spans="3:8" ht="22.5" x14ac:dyDescent="0.2">
      <c r="C50" s="93" ph="1"/>
      <c r="D50" s="93" ph="1"/>
    </row>
    <row r="51" spans="3:8" ht="22.5" x14ac:dyDescent="0.2">
      <c r="C51" s="93" ph="1"/>
      <c r="D51" s="93" ph="1"/>
    </row>
    <row r="52" spans="3:8" ht="22.5" x14ac:dyDescent="0.2">
      <c r="C52" s="93" ph="1"/>
      <c r="D52" s="93" ph="1"/>
    </row>
    <row r="53" spans="3:8" ht="22.5" x14ac:dyDescent="0.2">
      <c r="C53" s="93" ph="1"/>
      <c r="D53" s="93" ph="1"/>
    </row>
    <row r="54" spans="3:8" ht="22.5" x14ac:dyDescent="0.2">
      <c r="C54" s="93" ph="1"/>
      <c r="D54" s="93" ph="1"/>
    </row>
    <row r="55" spans="3:8" ht="22.5" x14ac:dyDescent="0.2">
      <c r="C55" s="93" ph="1"/>
      <c r="D55" s="93" ph="1"/>
    </row>
    <row r="56" spans="3:8" ht="22.5" x14ac:dyDescent="0.2">
      <c r="C56" s="93" ph="1"/>
      <c r="D56" s="93" ph="1"/>
    </row>
    <row r="57" spans="3:8" ht="22.5" x14ac:dyDescent="0.2">
      <c r="C57" s="93" ph="1"/>
      <c r="D57" s="93" ph="1"/>
    </row>
    <row r="58" spans="3:8" ht="22.5" x14ac:dyDescent="0.2">
      <c r="C58" s="93" ph="1"/>
      <c r="D58" s="93" ph="1"/>
    </row>
    <row r="59" spans="3:8" ht="22.5" x14ac:dyDescent="0.2">
      <c r="C59" s="93" ph="1"/>
      <c r="D59" s="93" ph="1"/>
    </row>
    <row r="60" spans="3:8" ht="22.5" x14ac:dyDescent="0.2">
      <c r="C60" s="93" ph="1"/>
    </row>
    <row r="65" spans="3:4" ht="22.5" x14ac:dyDescent="0.2">
      <c r="C65" s="93" ph="1"/>
      <c r="D65" s="93" ph="1"/>
    </row>
  </sheetData>
  <mergeCells count="2">
    <mergeCell ref="A1:M1"/>
    <mergeCell ref="A46:B46"/>
  </mergeCells>
  <phoneticPr fontId="2"/>
  <pageMargins left="0.70866141732283472" right="0.70866141732283472" top="0.94488188976377963" bottom="0.94488188976377963" header="0" footer="0.31496062992125984"/>
  <pageSetup paperSize="9" scale="96" orientation="portrait" r:id="rId1"/>
  <headerFooter>
    <oddFooter>&amp;C&amp;"ＭＳ 明朝,標準"-&amp;P--</oddFooter>
    <firstHeader>&amp;L&amp;"メイリオ,レギュラー"&amp;18Ⅳ 開設公園&amp;16
&amp;A</firstHeader>
    <firstFooter>&amp;C-&amp;P--</first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T63"/>
  <sheetViews>
    <sheetView view="pageBreakPreview" topLeftCell="A4" zoomScale="130" zoomScaleNormal="115" zoomScaleSheetLayoutView="130" workbookViewId="0">
      <selection activeCell="O37" sqref="O37"/>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08203125"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30" customHeight="1" x14ac:dyDescent="0.2">
      <c r="A1" s="430" t="str">
        <f ca="1">RIGHT(CELL("filename",A1),LEN(CELL("filename",A1))-FIND("]",CELL("filename",A1)))</f>
        <v>22.東住吉区</v>
      </c>
      <c r="B1" s="430"/>
      <c r="C1" s="430"/>
      <c r="D1" s="430"/>
      <c r="E1" s="430"/>
      <c r="F1" s="430"/>
      <c r="G1" s="430"/>
      <c r="H1" s="430"/>
      <c r="I1" s="430"/>
      <c r="J1" s="430"/>
      <c r="K1" s="430"/>
      <c r="L1" s="430"/>
      <c r="M1" s="430"/>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O2" s="2" t="s">
        <v>146</v>
      </c>
      <c r="P2" s="3" t="s">
        <v>146</v>
      </c>
      <c r="Q2" s="4" t="s">
        <v>284</v>
      </c>
      <c r="R2" s="2" t="s">
        <v>3054</v>
      </c>
      <c r="S2" s="3" t="s">
        <v>3500</v>
      </c>
      <c r="T2" s="3" t="s">
        <v>3505</v>
      </c>
    </row>
    <row r="3" spans="1:20" ht="33" customHeight="1" x14ac:dyDescent="0.2">
      <c r="A3" s="40">
        <v>1</v>
      </c>
      <c r="B3" s="41" t="s">
        <v>306</v>
      </c>
      <c r="C3" s="31" t="s" ph="1">
        <v>2331</v>
      </c>
      <c r="D3" s="42" ph="1"/>
      <c r="E3" s="43" t="s">
        <v>2256</v>
      </c>
      <c r="F3" s="44"/>
      <c r="G3" s="45">
        <v>5590</v>
      </c>
      <c r="H3" s="46"/>
      <c r="I3" s="43" t="s">
        <v>3434</v>
      </c>
      <c r="J3" s="47"/>
      <c r="K3" s="33" t="s">
        <v>2322</v>
      </c>
      <c r="L3" s="48">
        <v>6.1</v>
      </c>
      <c r="M3" s="112"/>
      <c r="O3" s="5" t="s">
        <v>3055</v>
      </c>
      <c r="P3" s="6" t="s">
        <v>285</v>
      </c>
      <c r="Q3" s="7">
        <f>COUNTIF(B:B,"街")</f>
        <v>42</v>
      </c>
      <c r="R3" s="7">
        <f>SUMIF(B:B,"街",G:G)</f>
        <v>101885</v>
      </c>
      <c r="S3" s="7">
        <f>COUNTIFS(B:B,"街",M:M,"*~**")</f>
        <v>0</v>
      </c>
      <c r="T3" s="7">
        <f>Q3-S3</f>
        <v>42</v>
      </c>
    </row>
    <row r="4" spans="1:20" ht="33" customHeight="1" x14ac:dyDescent="0.2">
      <c r="A4" s="40">
        <v>2</v>
      </c>
      <c r="B4" s="41" t="s">
        <v>306</v>
      </c>
      <c r="C4" s="31" t="s" ph="1">
        <v>2334</v>
      </c>
      <c r="D4" s="49" ph="1"/>
      <c r="E4" s="43" t="s">
        <v>2257</v>
      </c>
      <c r="F4" s="44"/>
      <c r="G4" s="45">
        <v>4191</v>
      </c>
      <c r="H4" s="46"/>
      <c r="I4" s="43" t="s">
        <v>3477</v>
      </c>
      <c r="J4" s="44"/>
      <c r="K4" s="33" t="s">
        <v>2324</v>
      </c>
      <c r="L4" s="51">
        <v>0.4</v>
      </c>
      <c r="M4" s="113"/>
      <c r="O4" s="5" t="s">
        <v>3055</v>
      </c>
      <c r="P4" s="6" t="s">
        <v>286</v>
      </c>
      <c r="Q4" s="7">
        <f>COUNTIF(B:B,"近")</f>
        <v>2</v>
      </c>
      <c r="R4" s="7">
        <f>SUMIF(B:B,"近",G:G)</f>
        <v>25134</v>
      </c>
      <c r="S4" s="7">
        <f>COUNTIFS(B:B,"近",M:M,"*~**")</f>
        <v>0</v>
      </c>
      <c r="T4" s="7">
        <f t="shared" ref="T4:T5" si="0">Q4-S4</f>
        <v>2</v>
      </c>
    </row>
    <row r="5" spans="1:20" ht="33" customHeight="1" x14ac:dyDescent="0.2">
      <c r="A5" s="40">
        <v>3</v>
      </c>
      <c r="B5" s="41" t="s">
        <v>388</v>
      </c>
      <c r="C5" s="31" t="s" ph="1">
        <v>2335</v>
      </c>
      <c r="D5" s="49" ph="1"/>
      <c r="E5" s="43" t="s">
        <v>2258</v>
      </c>
      <c r="F5" s="44"/>
      <c r="G5" s="45">
        <v>37940</v>
      </c>
      <c r="H5" s="46"/>
      <c r="I5" s="43" t="s">
        <v>3478</v>
      </c>
      <c r="J5" s="44"/>
      <c r="K5" s="33" t="s">
        <v>2259</v>
      </c>
      <c r="L5" s="48">
        <v>3.7</v>
      </c>
      <c r="M5" s="113"/>
      <c r="O5" s="5" t="s">
        <v>3055</v>
      </c>
      <c r="P5" s="6" t="s">
        <v>287</v>
      </c>
      <c r="Q5" s="7">
        <f>COUNTIF(B:B,"地")</f>
        <v>2</v>
      </c>
      <c r="R5" s="7">
        <f>SUMIF(B:B,"地",G:G)</f>
        <v>61198</v>
      </c>
      <c r="S5" s="7">
        <f>COUNTIFS(B:B,"地",M:M,"*~**")</f>
        <v>0</v>
      </c>
      <c r="T5" s="7">
        <f t="shared" si="0"/>
        <v>2</v>
      </c>
    </row>
    <row r="6" spans="1:20" ht="33" customHeight="1" x14ac:dyDescent="0.2">
      <c r="A6" s="40">
        <v>4</v>
      </c>
      <c r="B6" s="41" t="s">
        <v>306</v>
      </c>
      <c r="C6" s="31" t="s" ph="1">
        <v>2336</v>
      </c>
      <c r="D6" s="49" ph="1"/>
      <c r="E6" s="43" t="s">
        <v>2260</v>
      </c>
      <c r="F6" s="44"/>
      <c r="G6" s="45">
        <v>3080</v>
      </c>
      <c r="H6" s="46"/>
      <c r="I6" s="43" t="s">
        <v>3479</v>
      </c>
      <c r="J6" s="50"/>
      <c r="K6" s="40" t="s">
        <v>2261</v>
      </c>
      <c r="L6" s="51">
        <v>0.31</v>
      </c>
      <c r="M6" s="113"/>
      <c r="O6" s="1" t="s">
        <v>290</v>
      </c>
      <c r="P6" s="8" t="s">
        <v>3056</v>
      </c>
      <c r="Q6" s="9">
        <f>SUM(Q3:Q5)</f>
        <v>46</v>
      </c>
      <c r="R6" s="9">
        <f>SUM(R3:R5)</f>
        <v>188217</v>
      </c>
      <c r="S6" s="9">
        <f>SUM(S3:S5)</f>
        <v>0</v>
      </c>
      <c r="T6" s="9">
        <f>SUM(T3:T5)</f>
        <v>46</v>
      </c>
    </row>
    <row r="7" spans="1:20" ht="33" customHeight="1" x14ac:dyDescent="0.2">
      <c r="A7" s="40">
        <v>5</v>
      </c>
      <c r="B7" s="41" t="s">
        <v>306</v>
      </c>
      <c r="C7" s="31" t="s" ph="1">
        <v>2337</v>
      </c>
      <c r="D7" s="49" ph="1"/>
      <c r="E7" s="43" t="s">
        <v>2262</v>
      </c>
      <c r="F7" s="44"/>
      <c r="G7" s="45">
        <v>5108</v>
      </c>
      <c r="H7" s="46"/>
      <c r="I7" s="43" t="s">
        <v>3468</v>
      </c>
      <c r="J7" s="50"/>
      <c r="K7" s="40" t="s">
        <v>2263</v>
      </c>
      <c r="L7" s="51">
        <v>0.5</v>
      </c>
      <c r="M7" s="112"/>
      <c r="O7" s="13" t="s">
        <v>3057</v>
      </c>
      <c r="P7" s="14" t="s">
        <v>288</v>
      </c>
      <c r="Q7" s="15">
        <f>COUNTIF(B:B,"総")</f>
        <v>0</v>
      </c>
      <c r="R7" s="15">
        <f>SUMIF(B:B,"総",G:G)</f>
        <v>0</v>
      </c>
      <c r="S7" s="15">
        <f>COUNTIFS(B:B,"総",M:M,"*~**")</f>
        <v>0</v>
      </c>
      <c r="T7" s="15">
        <f>Q7-S7</f>
        <v>0</v>
      </c>
    </row>
    <row r="8" spans="1:20" ht="33" customHeight="1" x14ac:dyDescent="0.2">
      <c r="A8" s="40">
        <v>6</v>
      </c>
      <c r="B8" s="41" t="s">
        <v>306</v>
      </c>
      <c r="C8" s="31" t="s" ph="1">
        <v>2338</v>
      </c>
      <c r="D8" s="49" ph="1"/>
      <c r="E8" s="43" t="s">
        <v>2264</v>
      </c>
      <c r="F8" s="44"/>
      <c r="G8" s="45">
        <v>3028</v>
      </c>
      <c r="H8" s="46"/>
      <c r="I8" s="43" t="s">
        <v>3480</v>
      </c>
      <c r="J8" s="50"/>
      <c r="K8" s="33" t="s">
        <v>2265</v>
      </c>
      <c r="L8" s="51">
        <v>0.3</v>
      </c>
      <c r="M8" s="113"/>
      <c r="O8" s="13" t="s">
        <v>3057</v>
      </c>
      <c r="P8" s="14" t="s">
        <v>289</v>
      </c>
      <c r="Q8" s="15">
        <f>COUNTIF(B:B,"運")</f>
        <v>1</v>
      </c>
      <c r="R8" s="15">
        <f>SUMIF(B:B,"運",G:G)</f>
        <v>661132</v>
      </c>
      <c r="S8" s="15">
        <f>COUNTIFS(B:B,"運",M:M,"*~**")</f>
        <v>0</v>
      </c>
      <c r="T8" s="15">
        <f>Q8-S8</f>
        <v>1</v>
      </c>
    </row>
    <row r="9" spans="1:20" ht="82.5" customHeight="1" x14ac:dyDescent="0.2">
      <c r="A9" s="40">
        <v>7</v>
      </c>
      <c r="B9" s="41" t="s">
        <v>2266</v>
      </c>
      <c r="C9" s="31" t="s" ph="1">
        <v>2339</v>
      </c>
      <c r="D9" s="49" ph="1"/>
      <c r="E9" s="43" t="s">
        <v>3586</v>
      </c>
      <c r="F9" s="44"/>
      <c r="G9" s="45">
        <v>661132</v>
      </c>
      <c r="H9" s="46"/>
      <c r="I9" s="43" t="s">
        <v>3481</v>
      </c>
      <c r="J9" s="50"/>
      <c r="K9" s="40" t="s">
        <v>2267</v>
      </c>
      <c r="L9" s="48">
        <v>65.7</v>
      </c>
      <c r="M9" s="112" t="s">
        <v>3587</v>
      </c>
      <c r="O9" s="22" t="s">
        <v>290</v>
      </c>
      <c r="P9" s="23" t="s">
        <v>3058</v>
      </c>
      <c r="Q9" s="24">
        <f>SUM(Q7:Q8)</f>
        <v>1</v>
      </c>
      <c r="R9" s="24">
        <f>SUM(R7:R8)</f>
        <v>661132</v>
      </c>
      <c r="S9" s="24">
        <f>SUM(S7:S8)</f>
        <v>0</v>
      </c>
      <c r="T9" s="24">
        <f>SUM(T7:T8)</f>
        <v>1</v>
      </c>
    </row>
    <row r="10" spans="1:20" ht="33" customHeight="1" x14ac:dyDescent="0.2">
      <c r="A10" s="40">
        <v>8</v>
      </c>
      <c r="B10" s="41" t="s">
        <v>306</v>
      </c>
      <c r="C10" s="31" t="s" ph="1">
        <v>2340</v>
      </c>
      <c r="D10" s="49" ph="1"/>
      <c r="E10" s="43" t="s">
        <v>2268</v>
      </c>
      <c r="F10" s="44"/>
      <c r="G10" s="45">
        <v>1709</v>
      </c>
      <c r="H10" s="46"/>
      <c r="I10" s="52" t="s">
        <v>3482</v>
      </c>
      <c r="J10" s="50"/>
      <c r="K10" s="40" t="s">
        <v>2269</v>
      </c>
      <c r="L10" s="51">
        <v>0.17</v>
      </c>
      <c r="M10" s="113"/>
      <c r="O10" s="19" t="s">
        <v>290</v>
      </c>
      <c r="P10" s="20" t="s">
        <v>3059</v>
      </c>
      <c r="Q10" s="21">
        <f>Q6+Q9</f>
        <v>47</v>
      </c>
      <c r="R10" s="21">
        <f>R6+R9</f>
        <v>849349</v>
      </c>
      <c r="S10" s="21">
        <f>S6+S9</f>
        <v>0</v>
      </c>
      <c r="T10" s="21">
        <f>T6+T9</f>
        <v>47</v>
      </c>
    </row>
    <row r="11" spans="1:20" ht="33" customHeight="1" x14ac:dyDescent="0.2">
      <c r="A11" s="40">
        <v>9</v>
      </c>
      <c r="B11" s="41" t="s">
        <v>306</v>
      </c>
      <c r="C11" s="31" t="s" ph="1">
        <v>2341</v>
      </c>
      <c r="D11" s="49" ph="1"/>
      <c r="E11" s="43" t="s">
        <v>2270</v>
      </c>
      <c r="F11" s="47"/>
      <c r="G11" s="45">
        <v>1821</v>
      </c>
      <c r="H11" s="46"/>
      <c r="I11" s="52" t="s">
        <v>3483</v>
      </c>
      <c r="J11" s="50"/>
      <c r="K11" s="33" t="s">
        <v>2271</v>
      </c>
      <c r="L11" s="51">
        <v>0.18</v>
      </c>
      <c r="M11" s="112"/>
      <c r="O11" s="10" t="s">
        <v>291</v>
      </c>
      <c r="P11" s="11" t="s">
        <v>292</v>
      </c>
      <c r="Q11" s="12">
        <f>COUNTIF(B:B,"風")</f>
        <v>0</v>
      </c>
      <c r="R11" s="12">
        <f>SUMIF(B:B,"風",G:G)</f>
        <v>0</v>
      </c>
      <c r="S11" s="12">
        <f>COUNTIFS(B:B,"風",M:M,"*~**")</f>
        <v>0</v>
      </c>
      <c r="T11" s="12">
        <f>Q11-S11</f>
        <v>0</v>
      </c>
    </row>
    <row r="12" spans="1:20" ht="33" customHeight="1" x14ac:dyDescent="0.2">
      <c r="A12" s="40">
        <v>10</v>
      </c>
      <c r="B12" s="41" t="s">
        <v>306</v>
      </c>
      <c r="C12" s="31" t="s" ph="1">
        <v>2342</v>
      </c>
      <c r="D12" s="49" ph="1"/>
      <c r="E12" s="43" t="s">
        <v>2272</v>
      </c>
      <c r="F12" s="44"/>
      <c r="G12" s="45">
        <v>1695</v>
      </c>
      <c r="H12" s="46"/>
      <c r="I12" s="52" t="s">
        <v>3484</v>
      </c>
      <c r="J12" s="50"/>
      <c r="K12" s="40" t="s">
        <v>2273</v>
      </c>
      <c r="L12" s="51">
        <v>0.17</v>
      </c>
      <c r="M12" s="113"/>
      <c r="O12" s="10" t="s">
        <v>291</v>
      </c>
      <c r="P12" s="11" t="s">
        <v>293</v>
      </c>
      <c r="Q12" s="12">
        <f>COUNTIF(B:B,"動")</f>
        <v>0</v>
      </c>
      <c r="R12" s="12">
        <f>SUMIF(B:B,"動",G:G)</f>
        <v>0</v>
      </c>
      <c r="S12" s="12">
        <f>COUNTIFS(B:B,"動",M:M,"*~**")</f>
        <v>0</v>
      </c>
      <c r="T12" s="12">
        <f t="shared" ref="T12" si="1">Q12-S12</f>
        <v>0</v>
      </c>
    </row>
    <row r="13" spans="1:20" ht="33" customHeight="1" x14ac:dyDescent="0.2">
      <c r="A13" s="40">
        <v>11</v>
      </c>
      <c r="B13" s="41" t="s">
        <v>306</v>
      </c>
      <c r="C13" s="31" t="s" ph="1">
        <v>2343</v>
      </c>
      <c r="D13" s="49" ph="1"/>
      <c r="E13" s="43" t="s">
        <v>2274</v>
      </c>
      <c r="F13" s="44"/>
      <c r="G13" s="45">
        <v>1871</v>
      </c>
      <c r="H13" s="46"/>
      <c r="I13" s="52" t="s">
        <v>3485</v>
      </c>
      <c r="J13" s="50"/>
      <c r="K13" s="40" t="s">
        <v>2275</v>
      </c>
      <c r="L13" s="51">
        <v>0.18</v>
      </c>
      <c r="M13" s="112"/>
      <c r="O13" s="10" t="s">
        <v>291</v>
      </c>
      <c r="P13" s="11" t="s">
        <v>294</v>
      </c>
      <c r="Q13" s="12">
        <f>COUNTIF(B:B,"歴")</f>
        <v>0</v>
      </c>
      <c r="R13" s="12">
        <f>SUMIF(B:B,"歴",G:G)</f>
        <v>0</v>
      </c>
      <c r="S13" s="12">
        <f>COUNTIFS(B:B,"歴",M:M,"*~**")</f>
        <v>0</v>
      </c>
      <c r="T13" s="12">
        <f>Q13-S13</f>
        <v>0</v>
      </c>
    </row>
    <row r="14" spans="1:20" ht="33" customHeight="1" x14ac:dyDescent="0.2">
      <c r="A14" s="40">
        <v>12</v>
      </c>
      <c r="B14" s="41" t="s">
        <v>306</v>
      </c>
      <c r="C14" s="31" t="s" ph="1">
        <v>2344</v>
      </c>
      <c r="D14" s="49" ph="1"/>
      <c r="E14" s="43" t="s">
        <v>2276</v>
      </c>
      <c r="F14" s="44"/>
      <c r="G14" s="45">
        <v>6393</v>
      </c>
      <c r="H14" s="46"/>
      <c r="I14" s="43" t="s">
        <v>3486</v>
      </c>
      <c r="J14" s="50"/>
      <c r="K14" s="33" t="s">
        <v>2321</v>
      </c>
      <c r="L14" s="48">
        <v>8.5</v>
      </c>
      <c r="M14" s="113"/>
      <c r="O14" s="16" t="s">
        <v>290</v>
      </c>
      <c r="P14" s="17" t="s">
        <v>3060</v>
      </c>
      <c r="Q14" s="18">
        <f>SUM(Q11:Q13)</f>
        <v>0</v>
      </c>
      <c r="R14" s="18">
        <f>SUM(R11:R13)</f>
        <v>0</v>
      </c>
      <c r="S14" s="18">
        <f>SUM(S11:S13)</f>
        <v>0</v>
      </c>
      <c r="T14" s="18">
        <f>SUM(T11:T13)</f>
        <v>0</v>
      </c>
    </row>
    <row r="15" spans="1:20" ht="33" customHeight="1" x14ac:dyDescent="0.2">
      <c r="A15" s="40">
        <v>13</v>
      </c>
      <c r="B15" s="41" t="s">
        <v>306</v>
      </c>
      <c r="C15" s="31" t="s" ph="1">
        <v>2345</v>
      </c>
      <c r="D15" s="49" ph="1"/>
      <c r="E15" s="43" t="s">
        <v>2277</v>
      </c>
      <c r="F15" s="44"/>
      <c r="G15" s="45">
        <v>3708</v>
      </c>
      <c r="H15" s="46"/>
      <c r="I15" s="43" t="s">
        <v>2323</v>
      </c>
      <c r="J15" s="50"/>
      <c r="K15" s="33" t="s">
        <v>2321</v>
      </c>
      <c r="L15" s="48">
        <v>8.5</v>
      </c>
      <c r="M15" s="113"/>
      <c r="O15" s="25" t="s">
        <v>295</v>
      </c>
      <c r="P15" s="26" t="s">
        <v>296</v>
      </c>
      <c r="Q15" s="27">
        <f>COUNTIF(B:B,"広")</f>
        <v>0</v>
      </c>
      <c r="R15" s="27">
        <f>SUMIF(B:B,"広",G:G)</f>
        <v>0</v>
      </c>
      <c r="S15" s="27">
        <f>COUNTIFS(B:B,"広",M:M,"*~**")</f>
        <v>0</v>
      </c>
      <c r="T15" s="27">
        <f>Q15-S15</f>
        <v>0</v>
      </c>
    </row>
    <row r="16" spans="1:20" ht="33" customHeight="1" x14ac:dyDescent="0.2">
      <c r="A16" s="40">
        <v>14</v>
      </c>
      <c r="B16" s="41" t="s">
        <v>306</v>
      </c>
      <c r="C16" s="31" t="s" ph="1">
        <v>2346</v>
      </c>
      <c r="D16" s="49" ph="1"/>
      <c r="E16" s="43" t="s">
        <v>2278</v>
      </c>
      <c r="F16" s="44"/>
      <c r="G16" s="45">
        <v>1544</v>
      </c>
      <c r="H16" s="46"/>
      <c r="I16" s="43" t="s">
        <v>2323</v>
      </c>
      <c r="J16" s="50"/>
      <c r="K16" s="33" t="s">
        <v>2321</v>
      </c>
      <c r="L16" s="48">
        <v>8.5</v>
      </c>
      <c r="M16" s="113"/>
      <c r="O16" s="25" t="s">
        <v>297</v>
      </c>
      <c r="P16" s="25" t="s">
        <v>290</v>
      </c>
      <c r="Q16" s="27">
        <f>COUNTIF(B:B,"緑道")</f>
        <v>1</v>
      </c>
      <c r="R16" s="27">
        <f>SUMIF(B:B,"緑道",G:G)</f>
        <v>21432</v>
      </c>
      <c r="S16" s="27">
        <f>COUNTIFS(B:B,"緑道",M:M,"*~**")</f>
        <v>0</v>
      </c>
      <c r="T16" s="27">
        <f t="shared" ref="T16:T17" si="2">Q16-S16</f>
        <v>1</v>
      </c>
    </row>
    <row r="17" spans="1:20" ht="33" customHeight="1" x14ac:dyDescent="0.2">
      <c r="A17" s="40">
        <v>15</v>
      </c>
      <c r="B17" s="41" t="s">
        <v>306</v>
      </c>
      <c r="C17" s="31" t="s" ph="1">
        <v>2347</v>
      </c>
      <c r="D17" s="49" ph="1"/>
      <c r="E17" s="43" t="s">
        <v>2279</v>
      </c>
      <c r="F17" s="44"/>
      <c r="G17" s="45">
        <v>7923</v>
      </c>
      <c r="H17" s="46"/>
      <c r="I17" s="52" t="s">
        <v>3342</v>
      </c>
      <c r="J17" s="50"/>
      <c r="K17" s="40" t="s">
        <v>2280</v>
      </c>
      <c r="L17" s="51">
        <v>0.79</v>
      </c>
      <c r="M17" s="113"/>
      <c r="O17" s="25" t="s">
        <v>106</v>
      </c>
      <c r="P17" s="25" t="s">
        <v>290</v>
      </c>
      <c r="Q17" s="27">
        <f>COUNTIF(B:B,"都緑")</f>
        <v>0</v>
      </c>
      <c r="R17" s="27">
        <f>SUMIF(B:B,"都緑",G:G)</f>
        <v>0</v>
      </c>
      <c r="S17" s="27">
        <f>COUNTIFS(B:B,"都緑",M:M,"*~**")</f>
        <v>0</v>
      </c>
      <c r="T17" s="27">
        <f t="shared" si="2"/>
        <v>0</v>
      </c>
    </row>
    <row r="18" spans="1:20" ht="33" customHeight="1" x14ac:dyDescent="0.2">
      <c r="A18" s="40">
        <v>16</v>
      </c>
      <c r="B18" s="41" t="s">
        <v>306</v>
      </c>
      <c r="C18" s="31" t="s" ph="1">
        <v>2348</v>
      </c>
      <c r="D18" s="49" ph="1"/>
      <c r="E18" s="43" t="s">
        <v>2281</v>
      </c>
      <c r="F18" s="44"/>
      <c r="G18" s="45">
        <v>9179</v>
      </c>
      <c r="H18" s="46"/>
      <c r="I18" s="52" t="s">
        <v>3342</v>
      </c>
      <c r="J18" s="50"/>
      <c r="K18" s="40" t="s">
        <v>2282</v>
      </c>
      <c r="L18" s="51">
        <v>0.85</v>
      </c>
      <c r="M18" s="113"/>
      <c r="O18" s="28" t="s">
        <v>290</v>
      </c>
      <c r="P18" s="29" t="s">
        <v>298</v>
      </c>
      <c r="Q18" s="30">
        <f>Q10+Q14+Q15+Q17+Q16</f>
        <v>48</v>
      </c>
      <c r="R18" s="30">
        <f>R10+R14+R15+R17+R16</f>
        <v>870781</v>
      </c>
      <c r="S18" s="30">
        <f>S10+S14+S15+S17+S16</f>
        <v>0</v>
      </c>
      <c r="T18" s="30">
        <f>T10+T14+T15+T17+T16</f>
        <v>48</v>
      </c>
    </row>
    <row r="19" spans="1:20" ht="33" customHeight="1" x14ac:dyDescent="0.2">
      <c r="A19" s="40">
        <v>17</v>
      </c>
      <c r="B19" s="41" t="s">
        <v>306</v>
      </c>
      <c r="C19" s="31" t="s" ph="1">
        <v>2349</v>
      </c>
      <c r="D19" s="49" ph="1"/>
      <c r="E19" s="43" t="s">
        <v>2283</v>
      </c>
      <c r="F19" s="44"/>
      <c r="G19" s="45">
        <v>3220</v>
      </c>
      <c r="H19" s="46"/>
      <c r="I19" s="52" t="s">
        <v>3487</v>
      </c>
      <c r="J19" s="50"/>
      <c r="K19" s="33" t="s">
        <v>2284</v>
      </c>
      <c r="L19" s="51">
        <v>0.23</v>
      </c>
      <c r="M19" s="113"/>
    </row>
    <row r="20" spans="1:20" ht="33" customHeight="1" x14ac:dyDescent="0.2">
      <c r="A20" s="40">
        <v>18</v>
      </c>
      <c r="B20" s="41" t="s">
        <v>306</v>
      </c>
      <c r="C20" s="31" t="s" ph="1">
        <v>2350</v>
      </c>
      <c r="D20" s="49" ph="1"/>
      <c r="E20" s="43" t="s">
        <v>2285</v>
      </c>
      <c r="F20" s="44"/>
      <c r="G20" s="45">
        <v>961</v>
      </c>
      <c r="H20" s="46"/>
      <c r="I20" s="52" t="s">
        <v>3344</v>
      </c>
      <c r="J20" s="50"/>
      <c r="K20" s="33" t="s">
        <v>2286</v>
      </c>
      <c r="L20" s="51">
        <v>0.1</v>
      </c>
      <c r="M20" s="113"/>
      <c r="O20" s="214"/>
      <c r="P20" s="214"/>
      <c r="Q20" s="215"/>
      <c r="R20" s="215"/>
    </row>
    <row r="21" spans="1:20" ht="33" customHeight="1" x14ac:dyDescent="0.2">
      <c r="A21" s="53">
        <v>19</v>
      </c>
      <c r="B21" s="54" t="s">
        <v>306</v>
      </c>
      <c r="C21" s="55" t="s" ph="1">
        <v>2351</v>
      </c>
      <c r="D21" s="56" ph="1"/>
      <c r="E21" s="57" t="s">
        <v>2287</v>
      </c>
      <c r="F21" s="58"/>
      <c r="G21" s="59">
        <v>1000</v>
      </c>
      <c r="H21" s="60"/>
      <c r="I21" s="57" t="s">
        <v>3453</v>
      </c>
      <c r="J21" s="58"/>
      <c r="K21" s="62" t="s">
        <v>2288</v>
      </c>
      <c r="L21" s="61">
        <v>0.1</v>
      </c>
      <c r="M21" s="114"/>
    </row>
    <row r="22" spans="1:20" ht="33" customHeight="1" x14ac:dyDescent="0.2">
      <c r="A22" s="53">
        <v>20</v>
      </c>
      <c r="B22" s="54" t="s">
        <v>306</v>
      </c>
      <c r="C22" s="55" t="s" ph="1">
        <v>2352</v>
      </c>
      <c r="D22" s="56" ph="1"/>
      <c r="E22" s="57" t="s">
        <v>2289</v>
      </c>
      <c r="F22" s="58"/>
      <c r="G22" s="59">
        <v>991</v>
      </c>
      <c r="H22" s="60"/>
      <c r="I22" s="57" t="s">
        <v>3444</v>
      </c>
      <c r="J22" s="58"/>
      <c r="K22" s="53" t="s">
        <v>2290</v>
      </c>
      <c r="L22" s="61">
        <v>0.1</v>
      </c>
      <c r="M22" s="114"/>
    </row>
    <row r="23" spans="1:20" ht="33" customHeight="1" x14ac:dyDescent="0.2">
      <c r="A23" s="53">
        <v>21</v>
      </c>
      <c r="B23" s="54" t="s">
        <v>306</v>
      </c>
      <c r="C23" s="53" t="s" ph="1">
        <v>2353</v>
      </c>
      <c r="D23" s="56" ph="1"/>
      <c r="E23" s="57" t="s">
        <v>2291</v>
      </c>
      <c r="F23" s="58"/>
      <c r="G23" s="59">
        <v>942</v>
      </c>
      <c r="H23" s="60"/>
      <c r="I23" s="57" t="s">
        <v>3473</v>
      </c>
      <c r="J23" s="58"/>
      <c r="K23" s="62" t="s">
        <v>2292</v>
      </c>
      <c r="L23" s="61">
        <v>0.1</v>
      </c>
      <c r="M23" s="114"/>
    </row>
    <row r="24" spans="1:20" ht="33" customHeight="1" x14ac:dyDescent="0.2">
      <c r="A24" s="53">
        <v>22</v>
      </c>
      <c r="B24" s="54" t="s">
        <v>306</v>
      </c>
      <c r="C24" s="55" t="s" ph="1">
        <v>2354</v>
      </c>
      <c r="D24" s="56" ph="1"/>
      <c r="E24" s="57" t="s">
        <v>2293</v>
      </c>
      <c r="F24" s="58"/>
      <c r="G24" s="59">
        <v>2621</v>
      </c>
      <c r="H24" s="60"/>
      <c r="I24" s="63" t="s">
        <v>3474</v>
      </c>
      <c r="J24" s="64"/>
      <c r="K24" s="53" t="s">
        <v>2294</v>
      </c>
      <c r="L24" s="61">
        <v>0.11</v>
      </c>
      <c r="M24" s="114"/>
    </row>
    <row r="25" spans="1:20" ht="33" customHeight="1" x14ac:dyDescent="0.2">
      <c r="A25" s="53">
        <v>23</v>
      </c>
      <c r="B25" s="54" t="s">
        <v>306</v>
      </c>
      <c r="C25" s="55" t="s" ph="1">
        <v>2355</v>
      </c>
      <c r="D25" s="56" ph="1"/>
      <c r="E25" s="57" t="s">
        <v>2295</v>
      </c>
      <c r="F25" s="58"/>
      <c r="G25" s="59">
        <v>703</v>
      </c>
      <c r="H25" s="60"/>
      <c r="I25" s="63" t="s">
        <v>3488</v>
      </c>
      <c r="J25" s="64"/>
      <c r="K25" s="62" t="s">
        <v>2325</v>
      </c>
      <c r="L25" s="61">
        <v>7.0000000000000007E-2</v>
      </c>
      <c r="M25" s="115"/>
    </row>
    <row r="26" spans="1:20" ht="33" customHeight="1" x14ac:dyDescent="0.2">
      <c r="A26" s="53">
        <v>24</v>
      </c>
      <c r="B26" s="54" t="s">
        <v>306</v>
      </c>
      <c r="C26" s="55" t="s" ph="1">
        <v>2356</v>
      </c>
      <c r="D26" s="56" ph="1"/>
      <c r="E26" s="57" t="s">
        <v>2296</v>
      </c>
      <c r="F26" s="58"/>
      <c r="G26" s="59">
        <v>7598</v>
      </c>
      <c r="H26" s="60"/>
      <c r="I26" s="63" t="s">
        <v>3489</v>
      </c>
      <c r="J26" s="64"/>
      <c r="K26" s="62" t="s">
        <v>2326</v>
      </c>
      <c r="L26" s="61">
        <v>0.53</v>
      </c>
      <c r="M26" s="114"/>
    </row>
    <row r="27" spans="1:20" ht="33" customHeight="1" x14ac:dyDescent="0.2">
      <c r="A27" s="53">
        <v>25</v>
      </c>
      <c r="B27" s="54" t="s">
        <v>306</v>
      </c>
      <c r="C27" s="65" t="s" ph="1">
        <v>2357</v>
      </c>
      <c r="D27" s="56" ph="1"/>
      <c r="E27" s="57" t="s">
        <v>2297</v>
      </c>
      <c r="F27" s="58"/>
      <c r="G27" s="59">
        <v>1522</v>
      </c>
      <c r="H27" s="60"/>
      <c r="I27" s="63" t="s">
        <v>3475</v>
      </c>
      <c r="J27" s="64"/>
      <c r="K27" s="62" t="s">
        <v>2327</v>
      </c>
      <c r="L27" s="61">
        <v>0.15</v>
      </c>
      <c r="M27" s="114"/>
    </row>
    <row r="28" spans="1:20" ht="33" customHeight="1" x14ac:dyDescent="0.2">
      <c r="A28" s="53">
        <v>26</v>
      </c>
      <c r="B28" s="54" t="s">
        <v>306</v>
      </c>
      <c r="C28" s="55" t="s" ph="1">
        <v>2358</v>
      </c>
      <c r="D28" s="56" ph="1"/>
      <c r="E28" s="57" t="s">
        <v>2298</v>
      </c>
      <c r="F28" s="58"/>
      <c r="G28" s="59">
        <v>1120</v>
      </c>
      <c r="H28" s="60"/>
      <c r="I28" s="63" t="s">
        <v>3475</v>
      </c>
      <c r="J28" s="64"/>
      <c r="K28" s="62" t="s">
        <v>2328</v>
      </c>
      <c r="L28" s="61">
        <v>0.11</v>
      </c>
      <c r="M28" s="115"/>
    </row>
    <row r="29" spans="1:20" ht="33" customHeight="1" x14ac:dyDescent="0.2">
      <c r="A29" s="53">
        <v>27</v>
      </c>
      <c r="B29" s="54" t="s">
        <v>306</v>
      </c>
      <c r="C29" s="65" t="s" ph="1">
        <v>2359</v>
      </c>
      <c r="D29" s="56" ph="1"/>
      <c r="E29" s="57" t="s">
        <v>2299</v>
      </c>
      <c r="F29" s="58"/>
      <c r="G29" s="59">
        <v>435</v>
      </c>
      <c r="H29" s="60"/>
      <c r="I29" s="63" t="s">
        <v>3351</v>
      </c>
      <c r="J29" s="64"/>
      <c r="K29" s="62"/>
      <c r="L29" s="61"/>
      <c r="M29" s="114"/>
    </row>
    <row r="30" spans="1:20" ht="33" customHeight="1" x14ac:dyDescent="0.2">
      <c r="A30" s="53">
        <v>28</v>
      </c>
      <c r="B30" s="54" t="s">
        <v>306</v>
      </c>
      <c r="C30" s="62" t="s" ph="1">
        <v>2332</v>
      </c>
      <c r="D30" s="56" ph="1"/>
      <c r="E30" s="57" t="s">
        <v>2300</v>
      </c>
      <c r="F30" s="58"/>
      <c r="G30" s="59">
        <v>789</v>
      </c>
      <c r="H30" s="60"/>
      <c r="I30" s="63" t="s">
        <v>3353</v>
      </c>
      <c r="J30" s="64"/>
      <c r="K30" s="62"/>
      <c r="L30" s="61"/>
      <c r="M30" s="114"/>
    </row>
    <row r="31" spans="1:20" ht="33" customHeight="1" x14ac:dyDescent="0.2">
      <c r="A31" s="53">
        <v>29</v>
      </c>
      <c r="B31" s="54" t="s">
        <v>306</v>
      </c>
      <c r="C31" s="53" t="s" ph="1">
        <v>2360</v>
      </c>
      <c r="D31" s="56" ph="1"/>
      <c r="E31" s="57" t="s">
        <v>2301</v>
      </c>
      <c r="F31" s="58"/>
      <c r="G31" s="59">
        <v>2398</v>
      </c>
      <c r="H31" s="60"/>
      <c r="I31" s="63" t="s">
        <v>3476</v>
      </c>
      <c r="J31" s="64"/>
      <c r="K31" s="62" t="s">
        <v>2329</v>
      </c>
      <c r="L31" s="61">
        <v>0.24</v>
      </c>
      <c r="M31" s="115"/>
    </row>
    <row r="32" spans="1:20" ht="33" customHeight="1" x14ac:dyDescent="0.2">
      <c r="A32" s="53">
        <v>30</v>
      </c>
      <c r="B32" s="54" t="s">
        <v>306</v>
      </c>
      <c r="C32" s="55" t="s" ph="1">
        <v>2333</v>
      </c>
      <c r="D32" s="56" ph="1"/>
      <c r="E32" s="57" t="s">
        <v>2300</v>
      </c>
      <c r="F32" s="58"/>
      <c r="G32" s="59">
        <v>3518</v>
      </c>
      <c r="H32" s="60"/>
      <c r="I32" s="63" t="s">
        <v>3355</v>
      </c>
      <c r="J32" s="64"/>
      <c r="K32" s="62" t="s">
        <v>2321</v>
      </c>
      <c r="L32" s="66">
        <v>8.5</v>
      </c>
      <c r="M32" s="114"/>
    </row>
    <row r="33" spans="1:13" ht="33" customHeight="1" x14ac:dyDescent="0.2">
      <c r="A33" s="53">
        <v>31</v>
      </c>
      <c r="B33" s="54" t="s">
        <v>306</v>
      </c>
      <c r="C33" s="55" t="s" ph="1">
        <v>2361</v>
      </c>
      <c r="D33" s="56" ph="1"/>
      <c r="E33" s="57" t="s">
        <v>2302</v>
      </c>
      <c r="F33" s="58"/>
      <c r="G33" s="59">
        <v>1302</v>
      </c>
      <c r="H33" s="60"/>
      <c r="I33" s="63" t="s">
        <v>3356</v>
      </c>
      <c r="J33" s="64"/>
      <c r="K33" s="62" t="s">
        <v>2330</v>
      </c>
      <c r="L33" s="61">
        <v>0.13</v>
      </c>
      <c r="M33" s="114"/>
    </row>
    <row r="34" spans="1:13" ht="33" customHeight="1" x14ac:dyDescent="0.2">
      <c r="A34" s="53">
        <v>32</v>
      </c>
      <c r="B34" s="54" t="s">
        <v>306</v>
      </c>
      <c r="C34" s="55" t="s" ph="1">
        <v>2362</v>
      </c>
      <c r="D34" s="56" ph="1"/>
      <c r="E34" s="57" t="s">
        <v>2303</v>
      </c>
      <c r="F34" s="58"/>
      <c r="G34" s="59">
        <v>832</v>
      </c>
      <c r="H34" s="60"/>
      <c r="I34" s="63" t="s">
        <v>3490</v>
      </c>
      <c r="J34" s="64"/>
      <c r="K34" s="62"/>
      <c r="L34" s="61"/>
      <c r="M34" s="114"/>
    </row>
    <row r="35" spans="1:13" ht="71.25" customHeight="1" x14ac:dyDescent="0.2">
      <c r="A35" s="53">
        <v>33</v>
      </c>
      <c r="B35" s="54" t="s">
        <v>319</v>
      </c>
      <c r="C35" s="55" t="s" ph="1">
        <v>2363</v>
      </c>
      <c r="D35" s="56" ph="1"/>
      <c r="E35" s="57" t="s">
        <v>3561</v>
      </c>
      <c r="F35" s="58"/>
      <c r="G35" s="59">
        <v>21432</v>
      </c>
      <c r="H35" s="60"/>
      <c r="I35" s="57" t="s">
        <v>3490</v>
      </c>
      <c r="J35" s="67"/>
      <c r="K35" s="62" t="s">
        <v>2321</v>
      </c>
      <c r="L35" s="66">
        <v>8.5</v>
      </c>
      <c r="M35" s="114"/>
    </row>
    <row r="36" spans="1:13" ht="33" customHeight="1" x14ac:dyDescent="0.2">
      <c r="A36" s="53">
        <v>34</v>
      </c>
      <c r="B36" s="54" t="s">
        <v>306</v>
      </c>
      <c r="C36" s="55" t="s" ph="1">
        <v>2364</v>
      </c>
      <c r="D36" s="56" ph="1"/>
      <c r="E36" s="57" t="s">
        <v>2304</v>
      </c>
      <c r="F36" s="58"/>
      <c r="G36" s="68">
        <v>799</v>
      </c>
      <c r="H36" s="69"/>
      <c r="I36" s="57" t="s">
        <v>3390</v>
      </c>
      <c r="J36" s="67"/>
      <c r="K36" s="62"/>
      <c r="L36" s="158"/>
      <c r="M36" s="116"/>
    </row>
    <row r="37" spans="1:13" ht="33" customHeight="1" x14ac:dyDescent="0.2">
      <c r="A37" s="53">
        <v>35</v>
      </c>
      <c r="B37" s="54" t="s">
        <v>305</v>
      </c>
      <c r="C37" s="53" t="s" ph="1">
        <v>2365</v>
      </c>
      <c r="D37" s="56" ph="1"/>
      <c r="E37" s="57" t="s">
        <v>2305</v>
      </c>
      <c r="F37" s="58"/>
      <c r="G37" s="59">
        <v>12582</v>
      </c>
      <c r="H37" s="60"/>
      <c r="I37" s="57" t="s">
        <v>3359</v>
      </c>
      <c r="J37" s="58"/>
      <c r="K37" s="53" t="s">
        <v>2306</v>
      </c>
      <c r="L37" s="66">
        <v>1.4</v>
      </c>
      <c r="M37" s="115" t="s">
        <v>3529</v>
      </c>
    </row>
    <row r="38" spans="1:13" ht="33" customHeight="1" x14ac:dyDescent="0.2">
      <c r="A38" s="53">
        <v>36</v>
      </c>
      <c r="B38" s="54" t="s">
        <v>306</v>
      </c>
      <c r="C38" s="55" t="s" ph="1">
        <v>2366</v>
      </c>
      <c r="D38" s="56" ph="1"/>
      <c r="E38" s="57" t="s">
        <v>2307</v>
      </c>
      <c r="F38" s="58"/>
      <c r="G38" s="59">
        <v>2383</v>
      </c>
      <c r="H38" s="60"/>
      <c r="I38" s="57" t="s">
        <v>3359</v>
      </c>
      <c r="J38" s="64"/>
      <c r="K38" s="62" t="s">
        <v>2308</v>
      </c>
      <c r="L38" s="61">
        <v>0.11</v>
      </c>
      <c r="M38" s="114"/>
    </row>
    <row r="39" spans="1:13" ht="33" customHeight="1" x14ac:dyDescent="0.2">
      <c r="A39" s="70">
        <v>37</v>
      </c>
      <c r="B39" s="71" t="s">
        <v>305</v>
      </c>
      <c r="C39" s="70" t="s" ph="1">
        <v>2367</v>
      </c>
      <c r="D39" s="73" ph="1"/>
      <c r="E39" s="74" t="s">
        <v>2309</v>
      </c>
      <c r="F39" s="75"/>
      <c r="G39" s="76">
        <v>12552</v>
      </c>
      <c r="H39" s="77"/>
      <c r="I39" s="74" t="s">
        <v>3491</v>
      </c>
      <c r="J39" s="75"/>
      <c r="K39" s="70"/>
      <c r="L39" s="78"/>
      <c r="M39" s="117"/>
    </row>
    <row r="40" spans="1:13" ht="33" customHeight="1" x14ac:dyDescent="0.2">
      <c r="A40" s="70">
        <v>38</v>
      </c>
      <c r="B40" s="79" t="s">
        <v>306</v>
      </c>
      <c r="C40" s="132" t="s" ph="1">
        <v>2368</v>
      </c>
      <c r="D40" s="134" ph="1"/>
      <c r="E40" s="74" t="s">
        <v>2310</v>
      </c>
      <c r="F40" s="75"/>
      <c r="G40" s="76">
        <v>1018</v>
      </c>
      <c r="H40" s="77"/>
      <c r="I40" s="74" t="s">
        <v>3362</v>
      </c>
      <c r="J40" s="75"/>
      <c r="K40" s="80" t="s">
        <v>2311</v>
      </c>
      <c r="L40" s="78">
        <v>0.1</v>
      </c>
      <c r="M40" s="116"/>
    </row>
    <row r="41" spans="1:13" ht="33" customHeight="1" x14ac:dyDescent="0.2">
      <c r="A41" s="70">
        <v>39</v>
      </c>
      <c r="B41" s="71" t="s">
        <v>306</v>
      </c>
      <c r="C41" s="72" t="s" ph="1">
        <v>2369</v>
      </c>
      <c r="D41" s="73" ph="1"/>
      <c r="E41" s="74" t="s">
        <v>2312</v>
      </c>
      <c r="F41" s="75"/>
      <c r="G41" s="76">
        <v>1500</v>
      </c>
      <c r="H41" s="77"/>
      <c r="I41" s="74" t="s">
        <v>3492</v>
      </c>
      <c r="J41" s="75"/>
      <c r="K41" s="80" t="s">
        <v>2313</v>
      </c>
      <c r="L41" s="78">
        <v>0.13</v>
      </c>
      <c r="M41" s="118"/>
    </row>
    <row r="42" spans="1:13" ht="33" customHeight="1" x14ac:dyDescent="0.2">
      <c r="A42" s="70">
        <v>40</v>
      </c>
      <c r="B42" s="71" t="s">
        <v>306</v>
      </c>
      <c r="C42" s="72" t="s" ph="1">
        <v>2370</v>
      </c>
      <c r="D42" s="73" ph="1"/>
      <c r="E42" s="74" t="s">
        <v>2314</v>
      </c>
      <c r="F42" s="75"/>
      <c r="G42" s="76">
        <v>659</v>
      </c>
      <c r="H42" s="77"/>
      <c r="I42" s="82" t="s">
        <v>3493</v>
      </c>
      <c r="J42" s="83"/>
      <c r="K42" s="70"/>
      <c r="L42" s="78"/>
      <c r="M42" s="117"/>
    </row>
    <row r="43" spans="1:13" ht="33" customHeight="1" x14ac:dyDescent="0.2">
      <c r="A43" s="70">
        <v>41</v>
      </c>
      <c r="B43" s="71" t="s">
        <v>306</v>
      </c>
      <c r="C43" s="72" t="s" ph="1">
        <v>3560</v>
      </c>
      <c r="D43" s="73" ph="1"/>
      <c r="E43" s="74" t="s">
        <v>2371</v>
      </c>
      <c r="F43" s="75"/>
      <c r="G43" s="84">
        <v>1806</v>
      </c>
      <c r="H43" s="85"/>
      <c r="I43" s="86" t="s">
        <v>3396</v>
      </c>
      <c r="J43" s="87"/>
      <c r="K43" s="88"/>
      <c r="L43" s="144"/>
      <c r="M43" s="119"/>
    </row>
    <row r="44" spans="1:13" ht="33" customHeight="1" x14ac:dyDescent="0.2">
      <c r="A44" s="70">
        <v>42</v>
      </c>
      <c r="B44" s="71" t="s">
        <v>306</v>
      </c>
      <c r="C44" s="72" t="s" ph="1">
        <v>2372</v>
      </c>
      <c r="D44" s="73" ph="1"/>
      <c r="E44" s="74" t="s">
        <v>2315</v>
      </c>
      <c r="F44" s="75"/>
      <c r="G44" s="76">
        <v>1135</v>
      </c>
      <c r="H44" s="77"/>
      <c r="I44" s="74" t="s">
        <v>3396</v>
      </c>
      <c r="J44" s="75"/>
      <c r="K44" s="80" t="s">
        <v>2316</v>
      </c>
      <c r="L44" s="78">
        <v>0.11</v>
      </c>
      <c r="M44" s="116"/>
    </row>
    <row r="45" spans="1:13" ht="33" customHeight="1" x14ac:dyDescent="0.2">
      <c r="A45" s="70">
        <v>43</v>
      </c>
      <c r="B45" s="71" t="s">
        <v>306</v>
      </c>
      <c r="C45" s="70" t="s" ph="1">
        <v>2373</v>
      </c>
      <c r="D45" s="73" ph="1"/>
      <c r="E45" s="74" t="s">
        <v>2310</v>
      </c>
      <c r="F45" s="75"/>
      <c r="G45" s="76">
        <v>1339</v>
      </c>
      <c r="H45" s="77"/>
      <c r="I45" s="74" t="s">
        <v>3494</v>
      </c>
      <c r="J45" s="75"/>
      <c r="K45" s="80" t="s">
        <v>2317</v>
      </c>
      <c r="L45" s="78">
        <v>0.13</v>
      </c>
      <c r="M45" s="117"/>
    </row>
    <row r="46" spans="1:13" ht="33" customHeight="1" x14ac:dyDescent="0.2">
      <c r="A46" s="70">
        <v>44</v>
      </c>
      <c r="B46" s="71" t="s">
        <v>306</v>
      </c>
      <c r="C46" s="72" t="s" ph="1">
        <v>2374</v>
      </c>
      <c r="D46" s="73" ph="1"/>
      <c r="E46" s="74" t="s">
        <v>2318</v>
      </c>
      <c r="F46" s="75"/>
      <c r="G46" s="76">
        <v>1624</v>
      </c>
      <c r="H46" s="77"/>
      <c r="I46" s="74" t="s">
        <v>3372</v>
      </c>
      <c r="J46" s="83"/>
      <c r="K46" s="70"/>
      <c r="L46" s="78"/>
      <c r="M46" s="117"/>
    </row>
    <row r="47" spans="1:13" ht="33" customHeight="1" x14ac:dyDescent="0.2">
      <c r="A47" s="70">
        <v>45</v>
      </c>
      <c r="B47" s="71" t="s">
        <v>306</v>
      </c>
      <c r="C47" s="70" t="s" ph="1">
        <v>2375</v>
      </c>
      <c r="D47" s="73" ph="1"/>
      <c r="E47" s="74" t="s">
        <v>2319</v>
      </c>
      <c r="F47" s="75"/>
      <c r="G47" s="76">
        <v>851</v>
      </c>
      <c r="H47" s="77"/>
      <c r="I47" s="82" t="s">
        <v>3495</v>
      </c>
      <c r="J47" s="83"/>
      <c r="K47" s="70"/>
      <c r="L47" s="78"/>
      <c r="M47" s="117"/>
    </row>
    <row r="48" spans="1:13" ht="33" customHeight="1" x14ac:dyDescent="0.2">
      <c r="A48" s="70">
        <v>46</v>
      </c>
      <c r="B48" s="71" t="s">
        <v>388</v>
      </c>
      <c r="C48" s="72" t="s" ph="1">
        <v>2376</v>
      </c>
      <c r="D48" s="73" ph="1"/>
      <c r="E48" s="74" t="s">
        <v>2293</v>
      </c>
      <c r="F48" s="75"/>
      <c r="G48" s="76">
        <v>23258</v>
      </c>
      <c r="H48" s="77"/>
      <c r="I48" s="82" t="s">
        <v>3495</v>
      </c>
      <c r="J48" s="83"/>
      <c r="K48" s="70"/>
      <c r="L48" s="81"/>
      <c r="M48" s="117"/>
    </row>
    <row r="49" spans="1:13" ht="33" customHeight="1" x14ac:dyDescent="0.2">
      <c r="A49" s="70">
        <v>47</v>
      </c>
      <c r="B49" s="71" t="s">
        <v>306</v>
      </c>
      <c r="C49" s="72" t="s" ph="1">
        <v>2377</v>
      </c>
      <c r="D49" s="73" ph="1"/>
      <c r="E49" s="74" t="s">
        <v>3559</v>
      </c>
      <c r="F49" s="75"/>
      <c r="G49" s="76">
        <v>1240</v>
      </c>
      <c r="H49" s="77"/>
      <c r="I49" s="82" t="s">
        <v>3496</v>
      </c>
      <c r="J49" s="83"/>
      <c r="K49" s="70"/>
      <c r="L49" s="78"/>
      <c r="M49" s="117"/>
    </row>
    <row r="50" spans="1:13" ht="33" customHeight="1" x14ac:dyDescent="0.2">
      <c r="A50" s="70">
        <v>48</v>
      </c>
      <c r="B50" s="71" t="s">
        <v>306</v>
      </c>
      <c r="C50" s="72" t="s" ph="1">
        <v>2378</v>
      </c>
      <c r="D50" s="73" ph="1"/>
      <c r="E50" s="74" t="s">
        <v>2320</v>
      </c>
      <c r="F50" s="75"/>
      <c r="G50" s="76">
        <v>739</v>
      </c>
      <c r="H50" s="77"/>
      <c r="I50" s="82" t="s">
        <v>3497</v>
      </c>
      <c r="J50" s="83"/>
      <c r="K50" s="80" t="s">
        <v>2321</v>
      </c>
      <c r="L50" s="81">
        <v>8.5</v>
      </c>
      <c r="M50" s="117"/>
    </row>
    <row r="51" spans="1:13" ht="33" customHeight="1" x14ac:dyDescent="0.2">
      <c r="A51" s="428" t="s">
        <v>227</v>
      </c>
      <c r="B51" s="429"/>
      <c r="C51" s="157">
        <f ca="1">IF(COUNTIF(M:M,"*~**")&gt;=1,"("&amp;COUNTIF(M:M,"*~**")&amp;")"&amp;CHAR(10)&amp;COUNT(A:A)-COUNTIF(M:M,"*~**"),COUNT(A:A))</f>
        <v>48</v>
      </c>
      <c r="D51" s="82"/>
      <c r="E51" s="82" t="s">
        <v>2213</v>
      </c>
      <c r="F51" s="91"/>
      <c r="G51" s="76">
        <f>SUM(G2:G50)</f>
        <v>870781</v>
      </c>
      <c r="H51" s="77"/>
      <c r="I51" s="82"/>
      <c r="J51" s="82"/>
      <c r="K51" s="82"/>
      <c r="L51" s="82"/>
      <c r="M51" s="225"/>
    </row>
    <row r="52" spans="1:13" x14ac:dyDescent="0.2">
      <c r="H52" s="121"/>
    </row>
    <row r="53" spans="1:13" x14ac:dyDescent="0.2">
      <c r="H53" s="121"/>
    </row>
    <row r="54" spans="1:13" x14ac:dyDescent="0.2">
      <c r="H54" s="121"/>
    </row>
    <row r="55" spans="1:13" ht="22.5" x14ac:dyDescent="0.2">
      <c r="C55" s="93" ph="1"/>
      <c r="D55" s="93" ph="1"/>
    </row>
    <row r="56" spans="1:13" ht="22.5" x14ac:dyDescent="0.2">
      <c r="C56" s="93" ph="1"/>
      <c r="D56" s="93" ph="1"/>
    </row>
    <row r="57" spans="1:13" ht="22.5" x14ac:dyDescent="0.2">
      <c r="C57" s="93" ph="1"/>
      <c r="D57" s="93" ph="1"/>
    </row>
    <row r="58" spans="1:13" ht="22.5" x14ac:dyDescent="0.2">
      <c r="C58" s="93" ph="1"/>
      <c r="D58" s="93" ph="1"/>
    </row>
    <row r="59" spans="1:13" ht="22.5" x14ac:dyDescent="0.2">
      <c r="C59" s="93" ph="1"/>
      <c r="D59" s="93" ph="1"/>
    </row>
    <row r="60" spans="1:13" ht="22.5" x14ac:dyDescent="0.2">
      <c r="C60" s="93" ph="1"/>
      <c r="D60" s="93" ph="1"/>
    </row>
    <row r="61" spans="1:13" ht="22.5" x14ac:dyDescent="0.2">
      <c r="C61" s="93" ph="1"/>
      <c r="D61" s="93" ph="1"/>
    </row>
    <row r="62" spans="1:13" ht="22.5" x14ac:dyDescent="0.2">
      <c r="C62" s="93" ph="1"/>
      <c r="D62" s="93" ph="1"/>
    </row>
    <row r="63" spans="1:13" ht="22.5" x14ac:dyDescent="0.2">
      <c r="C63" s="93" ph="1"/>
    </row>
  </sheetData>
  <mergeCells count="2">
    <mergeCell ref="A1:M1"/>
    <mergeCell ref="A51:B51"/>
  </mergeCells>
  <phoneticPr fontId="2"/>
  <pageMargins left="0.70866141732283472" right="0.70866141732283472" top="0.94488188976377963" bottom="0.94488188976377963" header="0" footer="0.31496062992125984"/>
  <pageSetup paperSize="9" scale="96" orientation="portrait" r:id="rId1"/>
  <headerFooter>
    <oddFooter>&amp;C&amp;"ＭＳ 明朝,標準"-&amp;P--</oddFooter>
    <firstHeader>&amp;L&amp;"メイリオ,レギュラー"&amp;18Ⅳ 開設公園&amp;16
&amp;A</firstHeader>
    <firstFooter>&amp;C-&amp;P--</first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T80"/>
  <sheetViews>
    <sheetView view="pageBreakPreview" zoomScale="130" zoomScaleNormal="115" zoomScaleSheetLayoutView="130" workbookViewId="0">
      <selection activeCell="G71" sqref="G71"/>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08203125"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30" customHeight="1" x14ac:dyDescent="0.2">
      <c r="A1" s="430" t="str">
        <f ca="1">RIGHT(CELL("filename",A1),LEN(CELL("filename",A1))-FIND("]",CELL("filename",A1)))</f>
        <v>23.平野区</v>
      </c>
      <c r="B1" s="430"/>
      <c r="C1" s="430"/>
      <c r="D1" s="430"/>
      <c r="E1" s="430"/>
      <c r="F1" s="430"/>
      <c r="G1" s="430"/>
      <c r="H1" s="430"/>
      <c r="I1" s="430"/>
      <c r="J1" s="430"/>
      <c r="K1" s="430"/>
      <c r="L1" s="430"/>
      <c r="M1" s="430"/>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O2" s="2" t="s">
        <v>146</v>
      </c>
      <c r="P2" s="3" t="s">
        <v>146</v>
      </c>
      <c r="Q2" s="4" t="s">
        <v>284</v>
      </c>
      <c r="R2" s="2" t="s">
        <v>3054</v>
      </c>
      <c r="S2" s="3" t="s">
        <v>3500</v>
      </c>
      <c r="T2" s="3" t="s">
        <v>3505</v>
      </c>
    </row>
    <row r="3" spans="1:20" ht="33" customHeight="1" x14ac:dyDescent="0.2">
      <c r="A3" s="40">
        <v>1</v>
      </c>
      <c r="B3" s="41" t="s">
        <v>305</v>
      </c>
      <c r="C3" s="31" t="s" ph="1">
        <v>2473</v>
      </c>
      <c r="D3" s="42" ph="1"/>
      <c r="E3" s="43" t="s">
        <v>2379</v>
      </c>
      <c r="F3" s="44"/>
      <c r="G3" s="45">
        <v>23940</v>
      </c>
      <c r="H3" s="46"/>
      <c r="I3" s="43" t="s">
        <v>3377</v>
      </c>
      <c r="J3" s="47"/>
      <c r="K3" s="40" t="s">
        <v>2380</v>
      </c>
      <c r="L3" s="48">
        <v>2.2999999999999998</v>
      </c>
      <c r="M3" s="112"/>
      <c r="O3" s="5" t="s">
        <v>3055</v>
      </c>
      <c r="P3" s="6" t="s">
        <v>285</v>
      </c>
      <c r="Q3" s="7">
        <f>COUNTIF(B:B,"街")</f>
        <v>57</v>
      </c>
      <c r="R3" s="7">
        <f>SUMIF(B:B,"街",G:G)</f>
        <v>127398</v>
      </c>
      <c r="S3" s="7">
        <f>COUNTIFS(B:B,"街",M:M,"*~**")</f>
        <v>0</v>
      </c>
      <c r="T3" s="7">
        <f>Q3-S3</f>
        <v>57</v>
      </c>
    </row>
    <row r="4" spans="1:20" ht="33" customHeight="1" x14ac:dyDescent="0.2">
      <c r="A4" s="40">
        <v>2</v>
      </c>
      <c r="B4" s="41" t="s">
        <v>306</v>
      </c>
      <c r="C4" s="31" t="s" ph="1">
        <v>2476</v>
      </c>
      <c r="D4" s="49" ph="1"/>
      <c r="E4" s="43" t="s">
        <v>2381</v>
      </c>
      <c r="F4" s="44"/>
      <c r="G4" s="45">
        <v>1266</v>
      </c>
      <c r="H4" s="46"/>
      <c r="I4" s="43" t="s">
        <v>3378</v>
      </c>
      <c r="J4" s="44"/>
      <c r="K4" s="40" t="s">
        <v>2382</v>
      </c>
      <c r="L4" s="51">
        <v>0.13</v>
      </c>
      <c r="M4" s="113"/>
      <c r="O4" s="5" t="s">
        <v>3055</v>
      </c>
      <c r="P4" s="6" t="s">
        <v>286</v>
      </c>
      <c r="Q4" s="7">
        <f>COUNTIF(B:B,"近")</f>
        <v>8</v>
      </c>
      <c r="R4" s="7">
        <f>SUMIF(B:B,"近",G:G)</f>
        <v>110104</v>
      </c>
      <c r="S4" s="7">
        <f>COUNTIFS(B:B,"近",M:M,"*~**")</f>
        <v>0</v>
      </c>
      <c r="T4" s="7">
        <f t="shared" ref="T4:T5" si="0">Q4-S4</f>
        <v>8</v>
      </c>
    </row>
    <row r="5" spans="1:20" ht="33" customHeight="1" x14ac:dyDescent="0.2">
      <c r="A5" s="40">
        <v>3</v>
      </c>
      <c r="B5" s="41" t="s">
        <v>306</v>
      </c>
      <c r="C5" s="31" t="s" ph="1">
        <v>2477</v>
      </c>
      <c r="D5" s="49" ph="1"/>
      <c r="E5" s="43" t="s">
        <v>2383</v>
      </c>
      <c r="F5" s="44"/>
      <c r="G5" s="45">
        <v>4943</v>
      </c>
      <c r="H5" s="46"/>
      <c r="I5" s="43" t="s">
        <v>3379</v>
      </c>
      <c r="J5" s="44"/>
      <c r="K5" s="33" t="s">
        <v>2384</v>
      </c>
      <c r="L5" s="51">
        <v>0.49</v>
      </c>
      <c r="M5" s="113"/>
      <c r="O5" s="5" t="s">
        <v>3055</v>
      </c>
      <c r="P5" s="6" t="s">
        <v>287</v>
      </c>
      <c r="Q5" s="7">
        <f>COUNTIF(B:B,"地")</f>
        <v>2</v>
      </c>
      <c r="R5" s="7">
        <f>SUMIF(B:B,"地",G:G)</f>
        <v>68103</v>
      </c>
      <c r="S5" s="7">
        <f>COUNTIFS(B:B,"地",M:M,"*~**")</f>
        <v>0</v>
      </c>
      <c r="T5" s="7">
        <f t="shared" si="0"/>
        <v>2</v>
      </c>
    </row>
    <row r="6" spans="1:20" ht="33" customHeight="1" x14ac:dyDescent="0.2">
      <c r="A6" s="40">
        <v>4</v>
      </c>
      <c r="B6" s="41" t="s">
        <v>388</v>
      </c>
      <c r="C6" s="31" t="s" ph="1">
        <v>2478</v>
      </c>
      <c r="D6" s="49" ph="1"/>
      <c r="E6" s="43" t="s">
        <v>2463</v>
      </c>
      <c r="F6" s="44"/>
      <c r="G6" s="45">
        <v>12665</v>
      </c>
      <c r="H6" s="46"/>
      <c r="I6" s="43" t="s">
        <v>3342</v>
      </c>
      <c r="J6" s="50"/>
      <c r="K6" s="40" t="s">
        <v>2385</v>
      </c>
      <c r="L6" s="48">
        <v>0.7</v>
      </c>
      <c r="M6" s="113"/>
      <c r="O6" s="1" t="s">
        <v>290</v>
      </c>
      <c r="P6" s="8" t="s">
        <v>3056</v>
      </c>
      <c r="Q6" s="9">
        <f>SUM(Q3:Q5)</f>
        <v>67</v>
      </c>
      <c r="R6" s="9">
        <f>SUM(R3:R5)</f>
        <v>305605</v>
      </c>
      <c r="S6" s="9">
        <f>SUM(S3:S5)</f>
        <v>0</v>
      </c>
      <c r="T6" s="9">
        <f>SUM(T3:T5)</f>
        <v>67</v>
      </c>
    </row>
    <row r="7" spans="1:20" ht="33" customHeight="1" x14ac:dyDescent="0.2">
      <c r="A7" s="40">
        <v>5</v>
      </c>
      <c r="B7" s="41" t="s">
        <v>306</v>
      </c>
      <c r="C7" s="31" t="s" ph="1">
        <v>2479</v>
      </c>
      <c r="D7" s="49" ph="1"/>
      <c r="E7" s="43" t="s">
        <v>2386</v>
      </c>
      <c r="F7" s="44"/>
      <c r="G7" s="45">
        <v>1827</v>
      </c>
      <c r="H7" s="46"/>
      <c r="I7" s="43" t="s">
        <v>3343</v>
      </c>
      <c r="J7" s="50"/>
      <c r="K7" s="40" t="s">
        <v>2387</v>
      </c>
      <c r="L7" s="51">
        <v>0.18</v>
      </c>
      <c r="M7" s="112"/>
      <c r="O7" s="13" t="s">
        <v>3057</v>
      </c>
      <c r="P7" s="14" t="s">
        <v>288</v>
      </c>
      <c r="Q7" s="15">
        <f>COUNTIF(B:B,"総")</f>
        <v>0</v>
      </c>
      <c r="R7" s="15">
        <f>SUMIF(B:B,"総",G:G)</f>
        <v>0</v>
      </c>
      <c r="S7" s="15">
        <f>COUNTIFS(B:B,"総",M:M,"*~**")</f>
        <v>0</v>
      </c>
      <c r="T7" s="15">
        <f>Q7-S7</f>
        <v>0</v>
      </c>
    </row>
    <row r="8" spans="1:20" ht="33" customHeight="1" x14ac:dyDescent="0.2">
      <c r="A8" s="40">
        <v>6</v>
      </c>
      <c r="B8" s="41" t="s">
        <v>305</v>
      </c>
      <c r="C8" s="31" t="s" ph="1">
        <v>2480</v>
      </c>
      <c r="D8" s="49" ph="1"/>
      <c r="E8" s="43" t="s">
        <v>2388</v>
      </c>
      <c r="F8" s="44"/>
      <c r="G8" s="45">
        <v>10347</v>
      </c>
      <c r="H8" s="46"/>
      <c r="I8" s="43" t="s">
        <v>3380</v>
      </c>
      <c r="J8" s="50"/>
      <c r="K8" s="33" t="s">
        <v>2389</v>
      </c>
      <c r="L8" s="48">
        <v>1.2</v>
      </c>
      <c r="M8" s="112" t="s">
        <v>3530</v>
      </c>
      <c r="O8" s="13" t="s">
        <v>3057</v>
      </c>
      <c r="P8" s="14" t="s">
        <v>289</v>
      </c>
      <c r="Q8" s="15">
        <f>COUNTIF(B:B,"運")</f>
        <v>0</v>
      </c>
      <c r="R8" s="15">
        <f>SUMIF(B:B,"運",G:G)</f>
        <v>0</v>
      </c>
      <c r="S8" s="15">
        <f>COUNTIFS(B:B,"運",M:M,"*~**")</f>
        <v>0</v>
      </c>
      <c r="T8" s="15">
        <f>Q8-S8</f>
        <v>0</v>
      </c>
    </row>
    <row r="9" spans="1:20" ht="33" customHeight="1" x14ac:dyDescent="0.2">
      <c r="A9" s="40">
        <v>7</v>
      </c>
      <c r="B9" s="41" t="s">
        <v>306</v>
      </c>
      <c r="C9" s="31" t="s" ph="1">
        <v>2481</v>
      </c>
      <c r="D9" s="49" ph="1"/>
      <c r="E9" s="43" t="s">
        <v>2390</v>
      </c>
      <c r="F9" s="44"/>
      <c r="G9" s="45">
        <v>3831</v>
      </c>
      <c r="H9" s="46"/>
      <c r="I9" s="43" t="s">
        <v>3345</v>
      </c>
      <c r="J9" s="50"/>
      <c r="K9" s="33" t="s">
        <v>2464</v>
      </c>
      <c r="L9" s="51">
        <v>0.5</v>
      </c>
      <c r="M9" s="112" t="s">
        <v>2465</v>
      </c>
      <c r="O9" s="22" t="s">
        <v>290</v>
      </c>
      <c r="P9" s="23" t="s">
        <v>3058</v>
      </c>
      <c r="Q9" s="24">
        <f>SUM(Q7:Q8)</f>
        <v>0</v>
      </c>
      <c r="R9" s="24">
        <f>SUM(R7:R8)</f>
        <v>0</v>
      </c>
      <c r="S9" s="24">
        <f>SUM(S7:S8)</f>
        <v>0</v>
      </c>
      <c r="T9" s="24">
        <f>SUM(T7:T8)</f>
        <v>0</v>
      </c>
    </row>
    <row r="10" spans="1:20" ht="33" customHeight="1" x14ac:dyDescent="0.2">
      <c r="A10" s="40">
        <v>8</v>
      </c>
      <c r="B10" s="41" t="s">
        <v>306</v>
      </c>
      <c r="C10" s="31" t="s" ph="1">
        <v>2482</v>
      </c>
      <c r="D10" s="49" ph="1"/>
      <c r="E10" s="43" t="s">
        <v>2391</v>
      </c>
      <c r="F10" s="44"/>
      <c r="G10" s="45">
        <v>1101</v>
      </c>
      <c r="H10" s="46"/>
      <c r="I10" s="52" t="s">
        <v>3345</v>
      </c>
      <c r="J10" s="50"/>
      <c r="K10" s="40" t="s">
        <v>2392</v>
      </c>
      <c r="L10" s="51">
        <v>0.11</v>
      </c>
      <c r="M10" s="113"/>
      <c r="O10" s="19" t="s">
        <v>290</v>
      </c>
      <c r="P10" s="20" t="s">
        <v>3059</v>
      </c>
      <c r="Q10" s="21">
        <f>Q6+Q9</f>
        <v>67</v>
      </c>
      <c r="R10" s="21">
        <f>R6+R9</f>
        <v>305605</v>
      </c>
      <c r="S10" s="21">
        <f>S6+S9</f>
        <v>0</v>
      </c>
      <c r="T10" s="21">
        <f>T6+T9</f>
        <v>67</v>
      </c>
    </row>
    <row r="11" spans="1:20" ht="33" customHeight="1" x14ac:dyDescent="0.2">
      <c r="A11" s="40">
        <v>9</v>
      </c>
      <c r="B11" s="41" t="s">
        <v>306</v>
      </c>
      <c r="C11" s="31" t="s" ph="1">
        <v>2483</v>
      </c>
      <c r="D11" s="49" ph="1"/>
      <c r="E11" s="43" t="s">
        <v>2393</v>
      </c>
      <c r="F11" s="47"/>
      <c r="G11" s="45">
        <v>3203</v>
      </c>
      <c r="H11" s="46"/>
      <c r="I11" s="52" t="s">
        <v>3345</v>
      </c>
      <c r="J11" s="50"/>
      <c r="K11" s="33" t="s">
        <v>2394</v>
      </c>
      <c r="L11" s="51">
        <v>0.32</v>
      </c>
      <c r="M11" s="112"/>
      <c r="O11" s="10" t="s">
        <v>291</v>
      </c>
      <c r="P11" s="11" t="s">
        <v>292</v>
      </c>
      <c r="Q11" s="12">
        <f>COUNTIF(B:B,"風")</f>
        <v>0</v>
      </c>
      <c r="R11" s="12">
        <f>SUMIF(B:B,"風",G:G)</f>
        <v>0</v>
      </c>
      <c r="S11" s="12">
        <f>COUNTIFS(B:B,"風",M:M,"*~**")</f>
        <v>0</v>
      </c>
      <c r="T11" s="12">
        <f>Q11-S11</f>
        <v>0</v>
      </c>
    </row>
    <row r="12" spans="1:20" ht="33" customHeight="1" x14ac:dyDescent="0.2">
      <c r="A12" s="40">
        <v>10</v>
      </c>
      <c r="B12" s="41" t="s">
        <v>306</v>
      </c>
      <c r="C12" s="31" t="s" ph="1">
        <v>2484</v>
      </c>
      <c r="D12" s="49" ph="1"/>
      <c r="E12" s="43" t="s">
        <v>2395</v>
      </c>
      <c r="F12" s="44"/>
      <c r="G12" s="45">
        <v>3581</v>
      </c>
      <c r="H12" s="46"/>
      <c r="I12" s="52" t="s">
        <v>3381</v>
      </c>
      <c r="J12" s="50"/>
      <c r="K12" s="40" t="s">
        <v>2396</v>
      </c>
      <c r="L12" s="51">
        <v>0.37</v>
      </c>
      <c r="M12" s="112" t="s">
        <v>3520</v>
      </c>
      <c r="O12" s="10" t="s">
        <v>291</v>
      </c>
      <c r="P12" s="11" t="s">
        <v>293</v>
      </c>
      <c r="Q12" s="12">
        <f>COUNTIF(B:B,"動")</f>
        <v>0</v>
      </c>
      <c r="R12" s="12">
        <f>SUMIF(B:B,"動",G:G)</f>
        <v>0</v>
      </c>
      <c r="S12" s="12">
        <f>COUNTIFS(B:B,"動",M:M,"*~**")</f>
        <v>0</v>
      </c>
      <c r="T12" s="12">
        <f t="shared" ref="T12" si="1">Q12-S12</f>
        <v>0</v>
      </c>
    </row>
    <row r="13" spans="1:20" ht="33" customHeight="1" x14ac:dyDescent="0.2">
      <c r="A13" s="40">
        <v>11</v>
      </c>
      <c r="B13" s="41" t="s">
        <v>306</v>
      </c>
      <c r="C13" s="31" t="s" ph="1">
        <v>2485</v>
      </c>
      <c r="D13" s="49" ph="1"/>
      <c r="E13" s="43" t="s">
        <v>2397</v>
      </c>
      <c r="F13" s="44"/>
      <c r="G13" s="45">
        <v>3474</v>
      </c>
      <c r="H13" s="46"/>
      <c r="I13" s="52" t="s">
        <v>3382</v>
      </c>
      <c r="J13" s="50"/>
      <c r="K13" s="40" t="s">
        <v>2398</v>
      </c>
      <c r="L13" s="51">
        <v>0.34</v>
      </c>
      <c r="M13" s="112"/>
      <c r="O13" s="10" t="s">
        <v>291</v>
      </c>
      <c r="P13" s="11" t="s">
        <v>294</v>
      </c>
      <c r="Q13" s="12">
        <f>COUNTIF(B:B,"歴")</f>
        <v>0</v>
      </c>
      <c r="R13" s="12">
        <f>SUMIF(B:B,"歴",G:G)</f>
        <v>0</v>
      </c>
      <c r="S13" s="12">
        <f>COUNTIFS(B:B,"歴",M:M,"*~**")</f>
        <v>0</v>
      </c>
      <c r="T13" s="12">
        <f>Q13-S13</f>
        <v>0</v>
      </c>
    </row>
    <row r="14" spans="1:20" ht="33" customHeight="1" x14ac:dyDescent="0.2">
      <c r="A14" s="40">
        <v>12</v>
      </c>
      <c r="B14" s="41" t="s">
        <v>306</v>
      </c>
      <c r="C14" s="31" t="s" ph="1">
        <v>2486</v>
      </c>
      <c r="D14" s="49" ph="1"/>
      <c r="E14" s="43" t="s">
        <v>2399</v>
      </c>
      <c r="F14" s="44"/>
      <c r="G14" s="45">
        <v>2134</v>
      </c>
      <c r="H14" s="46"/>
      <c r="I14" s="52" t="s">
        <v>3346</v>
      </c>
      <c r="J14" s="50"/>
      <c r="K14" s="33" t="s">
        <v>2400</v>
      </c>
      <c r="L14" s="51">
        <v>0.21</v>
      </c>
      <c r="M14" s="113"/>
      <c r="O14" s="16" t="s">
        <v>290</v>
      </c>
      <c r="P14" s="17" t="s">
        <v>3060</v>
      </c>
      <c r="Q14" s="18">
        <f>SUM(Q11:Q13)</f>
        <v>0</v>
      </c>
      <c r="R14" s="18">
        <f>SUM(R11:R13)</f>
        <v>0</v>
      </c>
      <c r="S14" s="18">
        <f>SUM(S11:S13)</f>
        <v>0</v>
      </c>
      <c r="T14" s="18">
        <f>SUM(T11:T13)</f>
        <v>0</v>
      </c>
    </row>
    <row r="15" spans="1:20" ht="33" customHeight="1" x14ac:dyDescent="0.2">
      <c r="A15" s="40">
        <v>13</v>
      </c>
      <c r="B15" s="41" t="s">
        <v>306</v>
      </c>
      <c r="C15" s="31" t="s" ph="1">
        <v>2487</v>
      </c>
      <c r="D15" s="49" ph="1"/>
      <c r="E15" s="43" t="s">
        <v>2401</v>
      </c>
      <c r="F15" s="44"/>
      <c r="G15" s="45">
        <v>575</v>
      </c>
      <c r="H15" s="46"/>
      <c r="I15" s="52" t="s">
        <v>3346</v>
      </c>
      <c r="J15" s="50"/>
      <c r="K15" s="33"/>
      <c r="L15" s="48"/>
      <c r="M15" s="113"/>
      <c r="O15" s="25" t="s">
        <v>295</v>
      </c>
      <c r="P15" s="26" t="s">
        <v>296</v>
      </c>
      <c r="Q15" s="27">
        <f>COUNTIF(B:B,"広")</f>
        <v>0</v>
      </c>
      <c r="R15" s="27">
        <f>SUMIF(B:B,"広",G:G)</f>
        <v>0</v>
      </c>
      <c r="S15" s="27">
        <f>COUNTIFS(B:B,"広",M:M,"*~**")</f>
        <v>0</v>
      </c>
      <c r="T15" s="27">
        <f>Q15-S15</f>
        <v>0</v>
      </c>
    </row>
    <row r="16" spans="1:20" ht="33" customHeight="1" x14ac:dyDescent="0.2">
      <c r="A16" s="40">
        <v>14</v>
      </c>
      <c r="B16" s="41" t="s">
        <v>305</v>
      </c>
      <c r="C16" s="31" t="s" ph="1">
        <v>2488</v>
      </c>
      <c r="D16" s="49" ph="1"/>
      <c r="E16" s="43" t="s">
        <v>2402</v>
      </c>
      <c r="F16" s="44"/>
      <c r="G16" s="45">
        <v>11536</v>
      </c>
      <c r="H16" s="46"/>
      <c r="I16" s="52" t="s">
        <v>3347</v>
      </c>
      <c r="J16" s="50"/>
      <c r="K16" s="33" t="s">
        <v>2403</v>
      </c>
      <c r="L16" s="48">
        <v>1.1000000000000001</v>
      </c>
      <c r="M16" s="113"/>
      <c r="O16" s="25" t="s">
        <v>297</v>
      </c>
      <c r="P16" s="25" t="s">
        <v>290</v>
      </c>
      <c r="Q16" s="27">
        <f>COUNTIF(B:B,"緑道")</f>
        <v>1</v>
      </c>
      <c r="R16" s="27">
        <f>SUMIF(B:B,"緑道",G:G)</f>
        <v>2790</v>
      </c>
      <c r="S16" s="27">
        <f>COUNTIFS(B:B,"緑道",M:M,"*~**")</f>
        <v>0</v>
      </c>
      <c r="T16" s="27">
        <f t="shared" ref="T16:T17" si="2">Q16-S16</f>
        <v>1</v>
      </c>
    </row>
    <row r="17" spans="1:20" ht="33" customHeight="1" x14ac:dyDescent="0.2">
      <c r="A17" s="40">
        <v>15</v>
      </c>
      <c r="B17" s="41" t="s">
        <v>306</v>
      </c>
      <c r="C17" s="31" t="s" ph="1">
        <v>2489</v>
      </c>
      <c r="D17" s="49" ph="1"/>
      <c r="E17" s="43" t="s">
        <v>2404</v>
      </c>
      <c r="F17" s="44"/>
      <c r="G17" s="45">
        <v>1073</v>
      </c>
      <c r="H17" s="46"/>
      <c r="I17" s="52" t="s">
        <v>3347</v>
      </c>
      <c r="J17" s="50"/>
      <c r="K17" s="33" t="s">
        <v>2405</v>
      </c>
      <c r="L17" s="51">
        <v>0.11</v>
      </c>
      <c r="M17" s="113"/>
      <c r="O17" s="25" t="s">
        <v>106</v>
      </c>
      <c r="P17" s="25" t="s">
        <v>290</v>
      </c>
      <c r="Q17" s="27">
        <f>COUNTIF(B:B,"都緑")</f>
        <v>0</v>
      </c>
      <c r="R17" s="27">
        <f>SUMIF(B:B,"都緑",G:G)</f>
        <v>0</v>
      </c>
      <c r="S17" s="27">
        <f>COUNTIFS(B:B,"都緑",M:M,"*~**")</f>
        <v>0</v>
      </c>
      <c r="T17" s="27">
        <f t="shared" si="2"/>
        <v>0</v>
      </c>
    </row>
    <row r="18" spans="1:20" ht="34" x14ac:dyDescent="0.2">
      <c r="A18" s="40">
        <v>16</v>
      </c>
      <c r="B18" s="41" t="s">
        <v>306</v>
      </c>
      <c r="C18" s="31" t="s" ph="1">
        <v>2490</v>
      </c>
      <c r="D18" s="49" ph="1"/>
      <c r="E18" s="43" t="s">
        <v>2406</v>
      </c>
      <c r="F18" s="44"/>
      <c r="G18" s="45">
        <v>2297</v>
      </c>
      <c r="H18" s="46"/>
      <c r="I18" s="52" t="s">
        <v>3347</v>
      </c>
      <c r="J18" s="50"/>
      <c r="K18" s="33" t="s">
        <v>2407</v>
      </c>
      <c r="L18" s="51">
        <v>0.23</v>
      </c>
      <c r="M18" s="112" t="s">
        <v>2466</v>
      </c>
      <c r="O18" s="28" t="s">
        <v>290</v>
      </c>
      <c r="P18" s="29" t="s">
        <v>298</v>
      </c>
      <c r="Q18" s="30">
        <f>Q10+Q14+Q15+Q17+Q16</f>
        <v>68</v>
      </c>
      <c r="R18" s="30">
        <f>R10+R14+R15+R17+R16</f>
        <v>308395</v>
      </c>
      <c r="S18" s="30">
        <f>S10+S14+S15+S17+S16</f>
        <v>0</v>
      </c>
      <c r="T18" s="30">
        <f>T10+T14+T15+T17+T16</f>
        <v>68</v>
      </c>
    </row>
    <row r="19" spans="1:20" ht="33" customHeight="1" x14ac:dyDescent="0.2">
      <c r="A19" s="40">
        <v>17</v>
      </c>
      <c r="B19" s="41" t="s">
        <v>306</v>
      </c>
      <c r="C19" s="31" t="s" ph="1">
        <v>2491</v>
      </c>
      <c r="D19" s="49" ph="1"/>
      <c r="E19" s="43" t="s">
        <v>2408</v>
      </c>
      <c r="F19" s="44"/>
      <c r="G19" s="45">
        <v>8802</v>
      </c>
      <c r="H19" s="46"/>
      <c r="I19" s="52" t="s">
        <v>3383</v>
      </c>
      <c r="J19" s="50"/>
      <c r="K19" s="33" t="s">
        <v>2467</v>
      </c>
      <c r="L19" s="51">
        <v>0.91</v>
      </c>
      <c r="M19" s="113"/>
    </row>
    <row r="20" spans="1:20" ht="33" customHeight="1" x14ac:dyDescent="0.2">
      <c r="A20" s="40">
        <v>18</v>
      </c>
      <c r="B20" s="41" t="s">
        <v>306</v>
      </c>
      <c r="C20" s="31" t="s" ph="1">
        <v>2492</v>
      </c>
      <c r="D20" s="49" ph="1"/>
      <c r="E20" s="43" t="s">
        <v>2409</v>
      </c>
      <c r="F20" s="44"/>
      <c r="G20" s="45">
        <v>1348</v>
      </c>
      <c r="H20" s="46"/>
      <c r="I20" s="52" t="s">
        <v>3384</v>
      </c>
      <c r="J20" s="50"/>
      <c r="K20" s="33" t="s">
        <v>2410</v>
      </c>
      <c r="L20" s="51">
        <v>0.13</v>
      </c>
      <c r="M20" s="113"/>
      <c r="O20" s="214"/>
      <c r="P20" s="214"/>
      <c r="Q20" s="215"/>
      <c r="R20" s="215"/>
    </row>
    <row r="21" spans="1:20" ht="33" customHeight="1" x14ac:dyDescent="0.2">
      <c r="A21" s="53">
        <v>19</v>
      </c>
      <c r="B21" s="54" t="s">
        <v>306</v>
      </c>
      <c r="C21" s="55" t="s" ph="1">
        <v>2493</v>
      </c>
      <c r="D21" s="56" ph="1"/>
      <c r="E21" s="57" t="s">
        <v>2411</v>
      </c>
      <c r="F21" s="58"/>
      <c r="G21" s="59">
        <v>1036</v>
      </c>
      <c r="H21" s="60"/>
      <c r="I21" s="57" t="s">
        <v>3383</v>
      </c>
      <c r="J21" s="58"/>
      <c r="K21" s="62" t="s">
        <v>2412</v>
      </c>
      <c r="L21" s="61">
        <v>0.1</v>
      </c>
      <c r="M21" s="114"/>
    </row>
    <row r="22" spans="1:20" ht="33" customHeight="1" x14ac:dyDescent="0.2">
      <c r="A22" s="53">
        <v>20</v>
      </c>
      <c r="B22" s="54" t="s">
        <v>306</v>
      </c>
      <c r="C22" s="55" t="s" ph="1">
        <v>2494</v>
      </c>
      <c r="D22" s="56" ph="1"/>
      <c r="E22" s="57" t="s">
        <v>2413</v>
      </c>
      <c r="F22" s="58"/>
      <c r="G22" s="59">
        <v>1459</v>
      </c>
      <c r="H22" s="60"/>
      <c r="I22" s="57" t="s">
        <v>3385</v>
      </c>
      <c r="J22" s="58"/>
      <c r="K22" s="53" t="s">
        <v>2414</v>
      </c>
      <c r="L22" s="61">
        <v>0.15</v>
      </c>
      <c r="M22" s="114"/>
    </row>
    <row r="23" spans="1:20" ht="33" customHeight="1" x14ac:dyDescent="0.2">
      <c r="A23" s="53">
        <v>21</v>
      </c>
      <c r="B23" s="54" t="s">
        <v>306</v>
      </c>
      <c r="C23" s="55" t="s" ph="1">
        <v>2495</v>
      </c>
      <c r="D23" s="56" ph="1"/>
      <c r="E23" s="57" t="s">
        <v>2415</v>
      </c>
      <c r="F23" s="58"/>
      <c r="G23" s="59">
        <v>1698</v>
      </c>
      <c r="H23" s="60"/>
      <c r="I23" s="57" t="s">
        <v>3386</v>
      </c>
      <c r="J23" s="58"/>
      <c r="K23" s="62" t="s">
        <v>2416</v>
      </c>
      <c r="L23" s="61">
        <v>0.17</v>
      </c>
      <c r="M23" s="114"/>
    </row>
    <row r="24" spans="1:20" ht="33" customHeight="1" x14ac:dyDescent="0.2">
      <c r="A24" s="53">
        <v>22</v>
      </c>
      <c r="B24" s="54" t="s">
        <v>306</v>
      </c>
      <c r="C24" s="55" t="s" ph="1">
        <v>2496</v>
      </c>
      <c r="D24" s="56" ph="1"/>
      <c r="E24" s="57" t="s">
        <v>2417</v>
      </c>
      <c r="F24" s="58"/>
      <c r="G24" s="59">
        <v>1000</v>
      </c>
      <c r="H24" s="60"/>
      <c r="I24" s="63" t="s">
        <v>3349</v>
      </c>
      <c r="J24" s="64"/>
      <c r="K24" s="53" t="s">
        <v>2418</v>
      </c>
      <c r="L24" s="61">
        <v>0.1</v>
      </c>
      <c r="M24" s="114"/>
    </row>
    <row r="25" spans="1:20" ht="33" customHeight="1" x14ac:dyDescent="0.2">
      <c r="A25" s="53">
        <v>23</v>
      </c>
      <c r="B25" s="54" t="s">
        <v>306</v>
      </c>
      <c r="C25" s="55" t="s" ph="1">
        <v>2497</v>
      </c>
      <c r="D25" s="56" ph="1"/>
      <c r="E25" s="57" t="s">
        <v>2419</v>
      </c>
      <c r="F25" s="58"/>
      <c r="G25" s="59">
        <v>1112</v>
      </c>
      <c r="H25" s="60"/>
      <c r="I25" s="63" t="s">
        <v>3350</v>
      </c>
      <c r="J25" s="64"/>
      <c r="K25" s="62" t="s">
        <v>2420</v>
      </c>
      <c r="L25" s="61">
        <v>0.11</v>
      </c>
      <c r="M25" s="115"/>
    </row>
    <row r="26" spans="1:20" ht="33" customHeight="1" x14ac:dyDescent="0.2">
      <c r="A26" s="53">
        <v>24</v>
      </c>
      <c r="B26" s="54" t="s">
        <v>306</v>
      </c>
      <c r="C26" s="55" t="s" ph="1">
        <v>2498</v>
      </c>
      <c r="D26" s="56" ph="1"/>
      <c r="E26" s="57" t="s">
        <v>2421</v>
      </c>
      <c r="F26" s="58"/>
      <c r="G26" s="59">
        <v>1186</v>
      </c>
      <c r="H26" s="60"/>
      <c r="I26" s="63" t="s">
        <v>3350</v>
      </c>
      <c r="J26" s="64"/>
      <c r="K26" s="62" t="s">
        <v>3387</v>
      </c>
      <c r="L26" s="61">
        <v>0.12</v>
      </c>
      <c r="M26" s="114"/>
    </row>
    <row r="27" spans="1:20" ht="33" customHeight="1" x14ac:dyDescent="0.2">
      <c r="A27" s="53">
        <v>25</v>
      </c>
      <c r="B27" s="54" t="s">
        <v>306</v>
      </c>
      <c r="C27" s="65" t="s" ph="1">
        <v>2499</v>
      </c>
      <c r="D27" s="56" ph="1"/>
      <c r="E27" s="57" t="s">
        <v>2422</v>
      </c>
      <c r="F27" s="58"/>
      <c r="G27" s="59">
        <v>2187</v>
      </c>
      <c r="H27" s="60"/>
      <c r="I27" s="63" t="s">
        <v>3350</v>
      </c>
      <c r="J27" s="64"/>
      <c r="K27" s="53" t="s">
        <v>2423</v>
      </c>
      <c r="L27" s="61">
        <v>0.17</v>
      </c>
      <c r="M27" s="114"/>
    </row>
    <row r="28" spans="1:20" ht="33" customHeight="1" x14ac:dyDescent="0.2">
      <c r="A28" s="53">
        <v>26</v>
      </c>
      <c r="B28" s="54" t="s">
        <v>306</v>
      </c>
      <c r="C28" s="55" t="s" ph="1">
        <v>2500</v>
      </c>
      <c r="D28" s="56" ph="1"/>
      <c r="E28" s="57" t="s">
        <v>2424</v>
      </c>
      <c r="F28" s="58"/>
      <c r="G28" s="59">
        <v>4865</v>
      </c>
      <c r="H28" s="60"/>
      <c r="I28" s="63" t="s">
        <v>3350</v>
      </c>
      <c r="J28" s="64"/>
      <c r="K28" s="62" t="s">
        <v>2469</v>
      </c>
      <c r="L28" s="61">
        <v>0.49</v>
      </c>
      <c r="M28" s="115"/>
    </row>
    <row r="29" spans="1:20" ht="33" customHeight="1" x14ac:dyDescent="0.2">
      <c r="A29" s="53">
        <v>27</v>
      </c>
      <c r="B29" s="54" t="s">
        <v>306</v>
      </c>
      <c r="C29" s="62" t="s" ph="1">
        <v>2501</v>
      </c>
      <c r="D29" s="56" ph="1"/>
      <c r="E29" s="57" t="s">
        <v>2425</v>
      </c>
      <c r="F29" s="58"/>
      <c r="G29" s="59">
        <v>1613</v>
      </c>
      <c r="H29" s="60"/>
      <c r="I29" s="63" t="s">
        <v>3388</v>
      </c>
      <c r="J29" s="64"/>
      <c r="K29" s="62" t="s">
        <v>2426</v>
      </c>
      <c r="L29" s="61">
        <v>0.16</v>
      </c>
      <c r="M29" s="114"/>
    </row>
    <row r="30" spans="1:20" ht="33" customHeight="1" x14ac:dyDescent="0.2">
      <c r="A30" s="53">
        <v>28</v>
      </c>
      <c r="B30" s="54" t="s">
        <v>306</v>
      </c>
      <c r="C30" s="65" t="s" ph="1">
        <v>2502</v>
      </c>
      <c r="D30" s="56" ph="1"/>
      <c r="E30" s="57" t="s">
        <v>2427</v>
      </c>
      <c r="F30" s="58"/>
      <c r="G30" s="59">
        <v>1180</v>
      </c>
      <c r="H30" s="60"/>
      <c r="I30" s="63" t="s">
        <v>3351</v>
      </c>
      <c r="J30" s="64"/>
      <c r="K30" s="62" t="s">
        <v>2428</v>
      </c>
      <c r="L30" s="61">
        <v>0.12</v>
      </c>
      <c r="M30" s="114"/>
    </row>
    <row r="31" spans="1:20" ht="33" customHeight="1" x14ac:dyDescent="0.2">
      <c r="A31" s="53">
        <v>29</v>
      </c>
      <c r="B31" s="54" t="s">
        <v>306</v>
      </c>
      <c r="C31" s="55" t="s">
        <v>2474</v>
      </c>
      <c r="D31" s="56"/>
      <c r="E31" s="57" t="s">
        <v>2429</v>
      </c>
      <c r="F31" s="58"/>
      <c r="G31" s="59">
        <v>1198</v>
      </c>
      <c r="H31" s="60"/>
      <c r="I31" s="63" t="s">
        <v>3351</v>
      </c>
      <c r="J31" s="64"/>
      <c r="K31" s="53"/>
      <c r="L31" s="66"/>
      <c r="M31" s="115"/>
    </row>
    <row r="32" spans="1:20" ht="33" customHeight="1" x14ac:dyDescent="0.2">
      <c r="A32" s="53">
        <v>30</v>
      </c>
      <c r="B32" s="54" t="s">
        <v>306</v>
      </c>
      <c r="C32" s="55" t="s" ph="1">
        <v>2503</v>
      </c>
      <c r="D32" s="56" ph="1"/>
      <c r="E32" s="57" t="s">
        <v>2430</v>
      </c>
      <c r="F32" s="58"/>
      <c r="G32" s="59">
        <v>1000</v>
      </c>
      <c r="H32" s="60"/>
      <c r="I32" s="63" t="s">
        <v>3351</v>
      </c>
      <c r="J32" s="64"/>
      <c r="K32" s="62" t="s">
        <v>2470</v>
      </c>
      <c r="L32" s="61">
        <v>0.1</v>
      </c>
      <c r="M32" s="114"/>
    </row>
    <row r="33" spans="1:13" ht="33" customHeight="1" x14ac:dyDescent="0.2">
      <c r="A33" s="53">
        <v>31</v>
      </c>
      <c r="B33" s="54" t="s">
        <v>306</v>
      </c>
      <c r="C33" s="55" t="s" ph="1">
        <v>2504</v>
      </c>
      <c r="D33" s="56" ph="1"/>
      <c r="E33" s="57" t="s">
        <v>2431</v>
      </c>
      <c r="F33" s="58"/>
      <c r="G33" s="59">
        <v>478</v>
      </c>
      <c r="H33" s="60"/>
      <c r="I33" s="63" t="s">
        <v>3355</v>
      </c>
      <c r="J33" s="64"/>
      <c r="K33" s="62"/>
      <c r="L33" s="61"/>
      <c r="M33" s="114"/>
    </row>
    <row r="34" spans="1:13" ht="33" customHeight="1" x14ac:dyDescent="0.2">
      <c r="A34" s="53">
        <v>32</v>
      </c>
      <c r="B34" s="54" t="s">
        <v>306</v>
      </c>
      <c r="C34" s="55" t="s" ph="1">
        <v>2505</v>
      </c>
      <c r="D34" s="56" ph="1"/>
      <c r="E34" s="57" t="s">
        <v>2432</v>
      </c>
      <c r="F34" s="58"/>
      <c r="G34" s="59">
        <v>862</v>
      </c>
      <c r="H34" s="60"/>
      <c r="I34" s="63" t="s">
        <v>3389</v>
      </c>
      <c r="J34" s="64"/>
      <c r="K34" s="62" t="s">
        <v>2471</v>
      </c>
      <c r="L34" s="61">
        <v>0.12</v>
      </c>
      <c r="M34" s="114"/>
    </row>
    <row r="35" spans="1:13" ht="33" customHeight="1" x14ac:dyDescent="0.2">
      <c r="A35" s="53">
        <v>33</v>
      </c>
      <c r="B35" s="54" t="s">
        <v>306</v>
      </c>
      <c r="C35" s="55" t="s" ph="1">
        <v>2506</v>
      </c>
      <c r="D35" s="56" ph="1"/>
      <c r="E35" s="57" t="s">
        <v>2433</v>
      </c>
      <c r="F35" s="58"/>
      <c r="G35" s="59">
        <v>2005</v>
      </c>
      <c r="H35" s="60"/>
      <c r="I35" s="57" t="s">
        <v>3356</v>
      </c>
      <c r="J35" s="67"/>
      <c r="K35" s="62" t="s">
        <v>2434</v>
      </c>
      <c r="L35" s="61">
        <v>0.2</v>
      </c>
      <c r="M35" s="114"/>
    </row>
    <row r="36" spans="1:13" ht="33" customHeight="1" x14ac:dyDescent="0.2">
      <c r="A36" s="53">
        <v>34</v>
      </c>
      <c r="B36" s="54" t="s">
        <v>306</v>
      </c>
      <c r="C36" s="55" t="s" ph="1">
        <v>2507</v>
      </c>
      <c r="D36" s="56" ph="1"/>
      <c r="E36" s="57" t="s">
        <v>2435</v>
      </c>
      <c r="F36" s="58"/>
      <c r="G36" s="68">
        <v>1257</v>
      </c>
      <c r="H36" s="69"/>
      <c r="I36" s="57" t="s">
        <v>3390</v>
      </c>
      <c r="J36" s="67"/>
      <c r="K36" s="62" t="s">
        <v>2436</v>
      </c>
      <c r="L36" s="158">
        <v>0.13</v>
      </c>
      <c r="M36" s="116"/>
    </row>
    <row r="37" spans="1:13" ht="33" customHeight="1" x14ac:dyDescent="0.2">
      <c r="A37" s="53">
        <v>35</v>
      </c>
      <c r="B37" s="54" t="s">
        <v>306</v>
      </c>
      <c r="C37" s="55" t="s" ph="1">
        <v>2508</v>
      </c>
      <c r="D37" s="56" ph="1"/>
      <c r="E37" s="57" t="s">
        <v>2437</v>
      </c>
      <c r="F37" s="58"/>
      <c r="G37" s="59">
        <v>640</v>
      </c>
      <c r="H37" s="60"/>
      <c r="I37" s="57" t="s">
        <v>3357</v>
      </c>
      <c r="J37" s="58"/>
      <c r="K37" s="53"/>
      <c r="L37" s="66"/>
      <c r="M37" s="114"/>
    </row>
    <row r="38" spans="1:13" ht="33" customHeight="1" x14ac:dyDescent="0.2">
      <c r="A38" s="53">
        <v>36</v>
      </c>
      <c r="B38" s="54" t="s">
        <v>306</v>
      </c>
      <c r="C38" s="55" t="s" ph="1">
        <v>2509</v>
      </c>
      <c r="D38" s="56" ph="1"/>
      <c r="E38" s="57" t="s">
        <v>2438</v>
      </c>
      <c r="F38" s="58"/>
      <c r="G38" s="59">
        <v>1447</v>
      </c>
      <c r="H38" s="60"/>
      <c r="I38" s="63" t="s">
        <v>3391</v>
      </c>
      <c r="J38" s="64"/>
      <c r="K38" s="62" t="s">
        <v>2472</v>
      </c>
      <c r="L38" s="158">
        <v>0.14000000000000001</v>
      </c>
      <c r="M38" s="114"/>
    </row>
    <row r="39" spans="1:13" ht="33" customHeight="1" x14ac:dyDescent="0.2">
      <c r="A39" s="70">
        <v>37</v>
      </c>
      <c r="B39" s="71" t="s">
        <v>306</v>
      </c>
      <c r="C39" s="159" t="s" ph="1">
        <v>2510</v>
      </c>
      <c r="D39" s="73" ph="1"/>
      <c r="E39" s="74" t="s">
        <v>2439</v>
      </c>
      <c r="F39" s="75"/>
      <c r="G39" s="76">
        <v>1903</v>
      </c>
      <c r="H39" s="77"/>
      <c r="I39" s="74" t="s">
        <v>3359</v>
      </c>
      <c r="J39" s="75"/>
      <c r="K39" s="70" t="s">
        <v>2440</v>
      </c>
      <c r="L39" s="78">
        <v>0.19</v>
      </c>
      <c r="M39" s="117"/>
    </row>
    <row r="40" spans="1:13" ht="33" customHeight="1" x14ac:dyDescent="0.2">
      <c r="A40" s="70">
        <v>38</v>
      </c>
      <c r="B40" s="79" t="s">
        <v>306</v>
      </c>
      <c r="C40" s="132" t="s" ph="1">
        <v>2511</v>
      </c>
      <c r="D40" s="134" ph="1"/>
      <c r="E40" s="74" t="s">
        <v>2441</v>
      </c>
      <c r="F40" s="75"/>
      <c r="G40" s="76">
        <v>534</v>
      </c>
      <c r="H40" s="77"/>
      <c r="I40" s="74" t="s">
        <v>3359</v>
      </c>
      <c r="J40" s="75"/>
      <c r="K40" s="80"/>
      <c r="L40" s="78"/>
      <c r="M40" s="116"/>
    </row>
    <row r="41" spans="1:13" ht="33" customHeight="1" x14ac:dyDescent="0.2">
      <c r="A41" s="70">
        <v>39</v>
      </c>
      <c r="B41" s="71" t="s">
        <v>306</v>
      </c>
      <c r="C41" s="72" t="s" ph="1">
        <v>2512</v>
      </c>
      <c r="D41" s="73" ph="1"/>
      <c r="E41" s="74" t="s">
        <v>2442</v>
      </c>
      <c r="F41" s="75"/>
      <c r="G41" s="76">
        <v>601</v>
      </c>
      <c r="H41" s="77"/>
      <c r="I41" s="74" t="s">
        <v>3392</v>
      </c>
      <c r="J41" s="75"/>
      <c r="K41" s="80"/>
      <c r="L41" s="78"/>
      <c r="M41" s="118"/>
    </row>
    <row r="42" spans="1:13" ht="33" customHeight="1" x14ac:dyDescent="0.2">
      <c r="A42" s="70">
        <v>40</v>
      </c>
      <c r="B42" s="71" t="s">
        <v>306</v>
      </c>
      <c r="C42" s="72" t="s" ph="1">
        <v>2513</v>
      </c>
      <c r="D42" s="73" ph="1"/>
      <c r="E42" s="74" t="s">
        <v>2443</v>
      </c>
      <c r="F42" s="75"/>
      <c r="G42" s="76">
        <v>1302</v>
      </c>
      <c r="H42" s="77"/>
      <c r="I42" s="82" t="s">
        <v>3359</v>
      </c>
      <c r="J42" s="83"/>
      <c r="K42" s="80" t="s">
        <v>2444</v>
      </c>
      <c r="L42" s="78">
        <v>0.13</v>
      </c>
      <c r="M42" s="117"/>
    </row>
    <row r="43" spans="1:13" ht="33" customHeight="1" x14ac:dyDescent="0.2">
      <c r="A43" s="70">
        <v>41</v>
      </c>
      <c r="B43" s="71" t="s">
        <v>306</v>
      </c>
      <c r="C43" s="72" t="s" ph="1">
        <v>2514</v>
      </c>
      <c r="D43" s="73" ph="1"/>
      <c r="E43" s="74" t="s">
        <v>2430</v>
      </c>
      <c r="F43" s="75"/>
      <c r="G43" s="84">
        <v>1176</v>
      </c>
      <c r="H43" s="85"/>
      <c r="I43" s="86" t="s">
        <v>3362</v>
      </c>
      <c r="J43" s="87"/>
      <c r="K43" s="88" t="s">
        <v>2445</v>
      </c>
      <c r="L43" s="144">
        <v>0.12</v>
      </c>
      <c r="M43" s="119"/>
    </row>
    <row r="44" spans="1:13" ht="33" customHeight="1" x14ac:dyDescent="0.2">
      <c r="A44" s="70">
        <v>42</v>
      </c>
      <c r="B44" s="71" t="s">
        <v>306</v>
      </c>
      <c r="C44" s="72" t="s" ph="1">
        <v>2515</v>
      </c>
      <c r="D44" s="73" ph="1"/>
      <c r="E44" s="74" t="s">
        <v>2446</v>
      </c>
      <c r="F44" s="75"/>
      <c r="G44" s="76">
        <v>18123</v>
      </c>
      <c r="H44" s="77"/>
      <c r="I44" s="74" t="s">
        <v>3363</v>
      </c>
      <c r="J44" s="75"/>
      <c r="K44" s="70"/>
      <c r="L44" s="78"/>
      <c r="M44" s="116"/>
    </row>
    <row r="45" spans="1:13" ht="33" customHeight="1" x14ac:dyDescent="0.2">
      <c r="A45" s="70">
        <v>43</v>
      </c>
      <c r="B45" s="71" t="s">
        <v>306</v>
      </c>
      <c r="C45" s="72" t="s">
        <v>2475</v>
      </c>
      <c r="D45" s="73"/>
      <c r="E45" s="74" t="s">
        <v>2447</v>
      </c>
      <c r="F45" s="75"/>
      <c r="G45" s="76">
        <v>1300</v>
      </c>
      <c r="H45" s="77"/>
      <c r="I45" s="74" t="s">
        <v>3393</v>
      </c>
      <c r="J45" s="75"/>
      <c r="K45" s="80" t="s">
        <v>2448</v>
      </c>
      <c r="L45" s="78">
        <v>0.13</v>
      </c>
      <c r="M45" s="117"/>
    </row>
    <row r="46" spans="1:13" ht="34" x14ac:dyDescent="0.2">
      <c r="A46" s="70">
        <v>44</v>
      </c>
      <c r="B46" s="71" t="s">
        <v>306</v>
      </c>
      <c r="C46" s="72" t="s" ph="1">
        <v>2516</v>
      </c>
      <c r="D46" s="73" ph="1"/>
      <c r="E46" s="74" t="s">
        <v>2449</v>
      </c>
      <c r="F46" s="75"/>
      <c r="G46" s="76">
        <v>850</v>
      </c>
      <c r="H46" s="77"/>
      <c r="I46" s="74" t="s">
        <v>3364</v>
      </c>
      <c r="J46" s="83"/>
      <c r="K46" s="70"/>
      <c r="L46" s="78"/>
      <c r="M46" s="116" t="s">
        <v>2468</v>
      </c>
    </row>
    <row r="47" spans="1:13" ht="33" customHeight="1" x14ac:dyDescent="0.2">
      <c r="A47" s="70">
        <v>45</v>
      </c>
      <c r="B47" s="71" t="s">
        <v>306</v>
      </c>
      <c r="C47" s="72" t="s" ph="1">
        <v>2517</v>
      </c>
      <c r="D47" s="73" ph="1"/>
      <c r="E47" s="74" t="s">
        <v>2450</v>
      </c>
      <c r="F47" s="75"/>
      <c r="G47" s="76">
        <v>1295</v>
      </c>
      <c r="H47" s="77"/>
      <c r="I47" s="82" t="s">
        <v>3394</v>
      </c>
      <c r="J47" s="83"/>
      <c r="K47" s="80" t="s">
        <v>2451</v>
      </c>
      <c r="L47" s="78">
        <v>0.13</v>
      </c>
      <c r="M47" s="117"/>
    </row>
    <row r="48" spans="1:13" ht="33" customHeight="1" x14ac:dyDescent="0.2">
      <c r="A48" s="70">
        <v>46</v>
      </c>
      <c r="B48" s="71" t="s">
        <v>306</v>
      </c>
      <c r="C48" s="72" t="s" ph="1">
        <v>2518</v>
      </c>
      <c r="D48" s="73" ph="1"/>
      <c r="E48" s="74" t="s">
        <v>2383</v>
      </c>
      <c r="F48" s="75"/>
      <c r="G48" s="76">
        <v>7368</v>
      </c>
      <c r="H48" s="77"/>
      <c r="I48" s="82" t="s">
        <v>3365</v>
      </c>
      <c r="J48" s="83"/>
      <c r="K48" s="70"/>
      <c r="L48" s="78"/>
      <c r="M48" s="117"/>
    </row>
    <row r="49" spans="1:13" ht="33" customHeight="1" x14ac:dyDescent="0.2">
      <c r="A49" s="70">
        <v>47</v>
      </c>
      <c r="B49" s="71" t="s">
        <v>306</v>
      </c>
      <c r="C49" s="72" t="s" ph="1">
        <v>2519</v>
      </c>
      <c r="D49" s="73" ph="1"/>
      <c r="E49" s="74" t="s">
        <v>2452</v>
      </c>
      <c r="F49" s="75"/>
      <c r="G49" s="76">
        <v>2275</v>
      </c>
      <c r="H49" s="77"/>
      <c r="I49" s="82" t="s">
        <v>3395</v>
      </c>
      <c r="J49" s="83"/>
      <c r="K49" s="80" t="s">
        <v>2453</v>
      </c>
      <c r="L49" s="78">
        <v>0.24</v>
      </c>
      <c r="M49" s="117"/>
    </row>
    <row r="50" spans="1:13" ht="33" customHeight="1" x14ac:dyDescent="0.2">
      <c r="A50" s="70">
        <v>48</v>
      </c>
      <c r="B50" s="71" t="s">
        <v>306</v>
      </c>
      <c r="C50" s="72" t="s" ph="1">
        <v>2520</v>
      </c>
      <c r="D50" s="73" ph="1"/>
      <c r="E50" s="74" t="s">
        <v>2454</v>
      </c>
      <c r="F50" s="75"/>
      <c r="G50" s="76">
        <v>1120</v>
      </c>
      <c r="H50" s="77"/>
      <c r="I50" s="82" t="s">
        <v>3395</v>
      </c>
      <c r="J50" s="83"/>
      <c r="K50" s="80" t="s">
        <v>2455</v>
      </c>
      <c r="L50" s="78">
        <v>0.11</v>
      </c>
      <c r="M50" s="117"/>
    </row>
    <row r="51" spans="1:13" ht="33" customHeight="1" x14ac:dyDescent="0.2">
      <c r="A51" s="70">
        <v>49</v>
      </c>
      <c r="B51" s="71" t="s">
        <v>306</v>
      </c>
      <c r="C51" s="72" t="s" ph="1">
        <v>2521</v>
      </c>
      <c r="D51" s="73" ph="1"/>
      <c r="E51" s="74" t="s">
        <v>2438</v>
      </c>
      <c r="F51" s="75"/>
      <c r="G51" s="76">
        <v>1130</v>
      </c>
      <c r="H51" s="77"/>
      <c r="I51" s="82" t="s">
        <v>3396</v>
      </c>
      <c r="J51" s="83"/>
      <c r="K51" s="70"/>
      <c r="L51" s="78"/>
      <c r="M51" s="117"/>
    </row>
    <row r="52" spans="1:13" ht="33" customHeight="1" x14ac:dyDescent="0.2">
      <c r="A52" s="70">
        <v>50</v>
      </c>
      <c r="B52" s="71" t="s">
        <v>306</v>
      </c>
      <c r="C52" s="72" t="s" ph="1">
        <v>2522</v>
      </c>
      <c r="D52" s="73" ph="1"/>
      <c r="E52" s="74" t="s">
        <v>2456</v>
      </c>
      <c r="F52" s="75"/>
      <c r="G52" s="76">
        <v>1699</v>
      </c>
      <c r="H52" s="77"/>
      <c r="I52" s="82" t="s">
        <v>3396</v>
      </c>
      <c r="J52" s="83"/>
      <c r="K52" s="80" t="s">
        <v>2457</v>
      </c>
      <c r="L52" s="78">
        <v>0.17</v>
      </c>
      <c r="M52" s="117"/>
    </row>
    <row r="53" spans="1:13" ht="33" customHeight="1" x14ac:dyDescent="0.2">
      <c r="A53" s="70">
        <v>51</v>
      </c>
      <c r="B53" s="71" t="s">
        <v>305</v>
      </c>
      <c r="C53" s="151" t="s" ph="1">
        <v>2523</v>
      </c>
      <c r="D53" s="73" ph="1"/>
      <c r="E53" s="74" t="s">
        <v>2458</v>
      </c>
      <c r="F53" s="75"/>
      <c r="G53" s="76">
        <v>10038</v>
      </c>
      <c r="H53" s="77"/>
      <c r="I53" s="82" t="s">
        <v>3397</v>
      </c>
      <c r="J53" s="83"/>
      <c r="K53" s="80" t="s">
        <v>2459</v>
      </c>
      <c r="L53" s="81">
        <v>1</v>
      </c>
      <c r="M53" s="117"/>
    </row>
    <row r="54" spans="1:13" ht="33" customHeight="1" x14ac:dyDescent="0.2">
      <c r="A54" s="70">
        <v>52</v>
      </c>
      <c r="B54" s="71" t="s">
        <v>306</v>
      </c>
      <c r="C54" s="142" t="s" ph="1">
        <v>3507</v>
      </c>
      <c r="D54" s="73" ph="1"/>
      <c r="E54" s="74" t="s">
        <v>2460</v>
      </c>
      <c r="F54" s="75"/>
      <c r="G54" s="76">
        <v>1000</v>
      </c>
      <c r="H54" s="77"/>
      <c r="I54" s="82" t="s">
        <v>3367</v>
      </c>
      <c r="J54" s="83"/>
      <c r="K54" s="80" t="s">
        <v>2461</v>
      </c>
      <c r="L54" s="78">
        <v>0.1</v>
      </c>
      <c r="M54" s="117"/>
    </row>
    <row r="55" spans="1:13" ht="33" customHeight="1" x14ac:dyDescent="0.2">
      <c r="A55" s="70">
        <v>53</v>
      </c>
      <c r="B55" s="71" t="s">
        <v>306</v>
      </c>
      <c r="C55" s="72" t="s" ph="1">
        <v>2524</v>
      </c>
      <c r="D55" s="73" ph="1"/>
      <c r="E55" s="74" t="s">
        <v>2443</v>
      </c>
      <c r="F55" s="75"/>
      <c r="G55" s="76">
        <v>1013</v>
      </c>
      <c r="H55" s="77"/>
      <c r="I55" s="82" t="s">
        <v>3367</v>
      </c>
      <c r="J55" s="83"/>
      <c r="K55" s="80" t="s">
        <v>3404</v>
      </c>
      <c r="L55" s="78">
        <v>0.1</v>
      </c>
      <c r="M55" s="117"/>
    </row>
    <row r="56" spans="1:13" ht="33" customHeight="1" x14ac:dyDescent="0.2">
      <c r="A56" s="70">
        <v>54</v>
      </c>
      <c r="B56" s="71" t="s">
        <v>306</v>
      </c>
      <c r="C56" s="72" t="s" ph="1">
        <v>2525</v>
      </c>
      <c r="D56" s="73" ph="1"/>
      <c r="E56" s="74" t="s">
        <v>2450</v>
      </c>
      <c r="F56" s="75"/>
      <c r="G56" s="76">
        <v>6023</v>
      </c>
      <c r="H56" s="77"/>
      <c r="I56" s="82" t="s">
        <v>3367</v>
      </c>
      <c r="J56" s="83"/>
      <c r="K56" s="80" t="s">
        <v>2462</v>
      </c>
      <c r="L56" s="78">
        <v>0.6</v>
      </c>
      <c r="M56" s="117"/>
    </row>
    <row r="57" spans="1:13" ht="33" customHeight="1" x14ac:dyDescent="0.2">
      <c r="A57" s="70">
        <v>55</v>
      </c>
      <c r="B57" s="71" t="s">
        <v>306</v>
      </c>
      <c r="C57" s="70" t="s" ph="1">
        <v>2544</v>
      </c>
      <c r="D57" s="73" ph="1"/>
      <c r="E57" s="74" t="s">
        <v>2399</v>
      </c>
      <c r="F57" s="75"/>
      <c r="G57" s="76">
        <v>2127</v>
      </c>
      <c r="H57" s="77"/>
      <c r="I57" s="74" t="s">
        <v>3398</v>
      </c>
      <c r="J57" s="83"/>
      <c r="K57" s="80" t="s">
        <v>2526</v>
      </c>
      <c r="L57" s="78">
        <v>0.21</v>
      </c>
      <c r="M57" s="117"/>
    </row>
    <row r="58" spans="1:13" ht="33" customHeight="1" x14ac:dyDescent="0.2">
      <c r="A58" s="70">
        <v>56</v>
      </c>
      <c r="B58" s="71" t="s">
        <v>305</v>
      </c>
      <c r="C58" s="72" t="s" ph="1">
        <v>2545</v>
      </c>
      <c r="D58" s="73" ph="1"/>
      <c r="E58" s="74" t="s">
        <v>2527</v>
      </c>
      <c r="F58" s="75"/>
      <c r="G58" s="76">
        <v>8923</v>
      </c>
      <c r="H58" s="77"/>
      <c r="I58" s="82" t="s">
        <v>3398</v>
      </c>
      <c r="J58" s="83"/>
      <c r="K58" s="80" t="s">
        <v>2528</v>
      </c>
      <c r="L58" s="81">
        <v>1</v>
      </c>
      <c r="M58" s="117"/>
    </row>
    <row r="59" spans="1:13" ht="33" customHeight="1" x14ac:dyDescent="0.2">
      <c r="A59" s="70">
        <v>57</v>
      </c>
      <c r="B59" s="71" t="s">
        <v>306</v>
      </c>
      <c r="C59" s="72" t="s" ph="1">
        <v>2546</v>
      </c>
      <c r="D59" s="73" ph="1"/>
      <c r="E59" s="74" t="s">
        <v>2529</v>
      </c>
      <c r="F59" s="75"/>
      <c r="G59" s="76">
        <v>1533</v>
      </c>
      <c r="H59" s="77"/>
      <c r="I59" s="82" t="s">
        <v>3398</v>
      </c>
      <c r="J59" s="83"/>
      <c r="K59" s="80" t="s">
        <v>2530</v>
      </c>
      <c r="L59" s="78">
        <v>0.11</v>
      </c>
      <c r="M59" s="117"/>
    </row>
    <row r="60" spans="1:13" ht="33" customHeight="1" x14ac:dyDescent="0.2">
      <c r="A60" s="70">
        <v>58</v>
      </c>
      <c r="B60" s="71" t="s">
        <v>306</v>
      </c>
      <c r="C60" s="160" t="s" ph="1">
        <v>2547</v>
      </c>
      <c r="D60" s="73" ph="1"/>
      <c r="E60" s="74" t="s">
        <v>2531</v>
      </c>
      <c r="F60" s="75"/>
      <c r="G60" s="76">
        <v>1675</v>
      </c>
      <c r="H60" s="77"/>
      <c r="I60" s="82" t="s">
        <v>3398</v>
      </c>
      <c r="J60" s="83"/>
      <c r="K60" s="80" t="s">
        <v>2532</v>
      </c>
      <c r="L60" s="78">
        <v>0.17</v>
      </c>
      <c r="M60" s="117"/>
    </row>
    <row r="61" spans="1:13" ht="33" customHeight="1" x14ac:dyDescent="0.2">
      <c r="A61" s="70">
        <v>59</v>
      </c>
      <c r="B61" s="71" t="s">
        <v>306</v>
      </c>
      <c r="C61" s="160" t="s" ph="1">
        <v>2548</v>
      </c>
      <c r="D61" s="73" ph="1"/>
      <c r="E61" s="74" t="s">
        <v>2531</v>
      </c>
      <c r="F61" s="75"/>
      <c r="G61" s="76">
        <v>1500</v>
      </c>
      <c r="H61" s="77"/>
      <c r="I61" s="82" t="s">
        <v>3398</v>
      </c>
      <c r="J61" s="83"/>
      <c r="K61" s="80" t="s">
        <v>2533</v>
      </c>
      <c r="L61" s="78">
        <v>0.15</v>
      </c>
      <c r="M61" s="117"/>
    </row>
    <row r="62" spans="1:13" ht="33" customHeight="1" x14ac:dyDescent="0.2">
      <c r="A62" s="70">
        <v>60</v>
      </c>
      <c r="B62" s="71" t="s">
        <v>319</v>
      </c>
      <c r="C62" s="151" t="s" ph="1">
        <v>2549</v>
      </c>
      <c r="D62" s="73" ph="1"/>
      <c r="E62" s="74" t="s">
        <v>2531</v>
      </c>
      <c r="F62" s="75"/>
      <c r="G62" s="76">
        <v>2790</v>
      </c>
      <c r="H62" s="77"/>
      <c r="I62" s="82" t="s">
        <v>3398</v>
      </c>
      <c r="J62" s="83"/>
      <c r="K62" s="80"/>
      <c r="L62" s="78"/>
      <c r="M62" s="117"/>
    </row>
    <row r="63" spans="1:13" ht="33" customHeight="1" x14ac:dyDescent="0.2">
      <c r="A63" s="70">
        <v>61</v>
      </c>
      <c r="B63" s="71" t="s">
        <v>305</v>
      </c>
      <c r="C63" s="72" t="s" ph="1">
        <v>3551</v>
      </c>
      <c r="D63" s="73" ph="1"/>
      <c r="E63" s="74" t="s">
        <v>2534</v>
      </c>
      <c r="F63" s="75"/>
      <c r="G63" s="76">
        <v>10000</v>
      </c>
      <c r="H63" s="77"/>
      <c r="I63" s="82" t="s">
        <v>3369</v>
      </c>
      <c r="J63" s="83"/>
      <c r="K63" s="80" t="s">
        <v>2535</v>
      </c>
      <c r="L63" s="81">
        <v>1</v>
      </c>
      <c r="M63" s="117"/>
    </row>
    <row r="64" spans="1:13" ht="33" customHeight="1" x14ac:dyDescent="0.2">
      <c r="A64" s="70">
        <v>62</v>
      </c>
      <c r="B64" s="71" t="s">
        <v>306</v>
      </c>
      <c r="C64" s="72" t="s" ph="1">
        <v>3552</v>
      </c>
      <c r="D64" s="73" ph="1"/>
      <c r="E64" s="74" t="s">
        <v>2536</v>
      </c>
      <c r="F64" s="75"/>
      <c r="G64" s="76">
        <v>1300</v>
      </c>
      <c r="H64" s="77"/>
      <c r="I64" s="82" t="s">
        <v>3399</v>
      </c>
      <c r="J64" s="83"/>
      <c r="K64" s="80" t="s">
        <v>2537</v>
      </c>
      <c r="L64" s="78">
        <v>0.13</v>
      </c>
      <c r="M64" s="117"/>
    </row>
    <row r="65" spans="1:13" ht="33" customHeight="1" x14ac:dyDescent="0.2">
      <c r="A65" s="70">
        <v>63</v>
      </c>
      <c r="B65" s="71" t="s">
        <v>388</v>
      </c>
      <c r="C65" s="70" t="s" ph="1">
        <v>3553</v>
      </c>
      <c r="D65" s="73" ph="1"/>
      <c r="E65" s="74" t="s">
        <v>2538</v>
      </c>
      <c r="F65" s="75"/>
      <c r="G65" s="76">
        <v>55438</v>
      </c>
      <c r="H65" s="77"/>
      <c r="I65" s="82" t="s">
        <v>3372</v>
      </c>
      <c r="J65" s="83"/>
      <c r="K65" s="80"/>
      <c r="L65" s="78"/>
      <c r="M65" s="117"/>
    </row>
    <row r="66" spans="1:13" ht="33" customHeight="1" x14ac:dyDescent="0.2">
      <c r="A66" s="70">
        <v>64</v>
      </c>
      <c r="B66" s="71" t="s">
        <v>305</v>
      </c>
      <c r="C66" s="72" t="s" ph="1">
        <v>3554</v>
      </c>
      <c r="D66" s="73" ph="1"/>
      <c r="E66" s="74" t="s">
        <v>2539</v>
      </c>
      <c r="F66" s="75"/>
      <c r="G66" s="76">
        <v>25320</v>
      </c>
      <c r="H66" s="77"/>
      <c r="I66" s="82" t="s">
        <v>3400</v>
      </c>
      <c r="J66" s="83"/>
      <c r="K66" s="80" t="s">
        <v>3376</v>
      </c>
      <c r="L66" s="81">
        <v>2.2999999999999998</v>
      </c>
      <c r="M66" s="117"/>
    </row>
    <row r="67" spans="1:13" ht="33" customHeight="1" x14ac:dyDescent="0.2">
      <c r="A67" s="70">
        <v>65</v>
      </c>
      <c r="B67" s="71" t="s">
        <v>306</v>
      </c>
      <c r="C67" s="72" t="s" ph="1">
        <v>3555</v>
      </c>
      <c r="D67" s="73" ph="1"/>
      <c r="E67" s="74" t="s">
        <v>2540</v>
      </c>
      <c r="F67" s="75"/>
      <c r="G67" s="76">
        <v>2499</v>
      </c>
      <c r="H67" s="77"/>
      <c r="I67" s="82" t="s">
        <v>3401</v>
      </c>
      <c r="J67" s="83"/>
      <c r="K67" s="80"/>
      <c r="L67" s="81"/>
      <c r="M67" s="117"/>
    </row>
    <row r="68" spans="1:13" ht="33" customHeight="1" x14ac:dyDescent="0.2">
      <c r="A68" s="70">
        <v>66</v>
      </c>
      <c r="B68" s="71" t="s">
        <v>305</v>
      </c>
      <c r="C68" s="72" t="s" ph="1">
        <v>3556</v>
      </c>
      <c r="D68" s="73" ph="1"/>
      <c r="E68" s="74" t="s">
        <v>2391</v>
      </c>
      <c r="F68" s="75"/>
      <c r="G68" s="76">
        <v>10000</v>
      </c>
      <c r="H68" s="77"/>
      <c r="I68" s="82" t="s">
        <v>3402</v>
      </c>
      <c r="J68" s="83"/>
      <c r="K68" s="80" t="s">
        <v>2541</v>
      </c>
      <c r="L68" s="81">
        <v>1</v>
      </c>
      <c r="M68" s="117"/>
    </row>
    <row r="69" spans="1:13" ht="33" customHeight="1" x14ac:dyDescent="0.2">
      <c r="A69" s="70">
        <v>67</v>
      </c>
      <c r="B69" s="71" t="s">
        <v>306</v>
      </c>
      <c r="C69" s="70" t="s" ph="1">
        <v>3557</v>
      </c>
      <c r="D69" s="73" ph="1"/>
      <c r="E69" s="74" t="s">
        <v>2542</v>
      </c>
      <c r="F69" s="75"/>
      <c r="G69" s="76">
        <v>1100</v>
      </c>
      <c r="H69" s="77"/>
      <c r="I69" s="82" t="s">
        <v>3403</v>
      </c>
      <c r="J69" s="83"/>
      <c r="K69" s="80" t="s">
        <v>2543</v>
      </c>
      <c r="L69" s="78">
        <v>0.11</v>
      </c>
      <c r="M69" s="117"/>
    </row>
    <row r="70" spans="1:13" ht="33" customHeight="1" x14ac:dyDescent="0.2">
      <c r="A70" s="70">
        <v>68</v>
      </c>
      <c r="B70" s="71" t="s">
        <v>306</v>
      </c>
      <c r="C70" s="70" t="s" ph="1">
        <v>3582</v>
      </c>
      <c r="D70" s="73" ph="1"/>
      <c r="E70" s="74" t="s">
        <v>3583</v>
      </c>
      <c r="F70" s="75"/>
      <c r="G70" s="76">
        <v>1274</v>
      </c>
      <c r="H70" s="77"/>
      <c r="I70" s="82" t="s">
        <v>3584</v>
      </c>
      <c r="J70" s="83"/>
      <c r="K70" s="80"/>
      <c r="L70" s="78"/>
      <c r="M70" s="117"/>
    </row>
    <row r="71" spans="1:13" ht="33" customHeight="1" x14ac:dyDescent="0.2">
      <c r="A71" s="428" t="s">
        <v>227</v>
      </c>
      <c r="B71" s="429"/>
      <c r="C71" s="157">
        <f ca="1">IF(COUNTIF(M:M,"*~**")&gt;=1,"("&amp;COUNTIF(M:M,"*~**")&amp;")"&amp;CHAR(10)&amp;COUNT(A:A)-COUNTIF(M:M,"*~**"),COUNT(A:A))</f>
        <v>68</v>
      </c>
      <c r="D71" s="82"/>
      <c r="E71" s="82" t="s">
        <v>2213</v>
      </c>
      <c r="F71" s="91"/>
      <c r="G71" s="76">
        <f>SUM(G2:G70)</f>
        <v>308395</v>
      </c>
      <c r="H71" s="77"/>
      <c r="I71" s="82"/>
      <c r="J71" s="82"/>
      <c r="K71" s="82"/>
      <c r="L71" s="82"/>
      <c r="M71" s="225"/>
    </row>
    <row r="72" spans="1:13" x14ac:dyDescent="0.2">
      <c r="H72" s="121"/>
    </row>
    <row r="73" spans="1:13" x14ac:dyDescent="0.2">
      <c r="H73" s="121"/>
    </row>
    <row r="74" spans="1:13" x14ac:dyDescent="0.2">
      <c r="H74" s="121"/>
    </row>
    <row r="75" spans="1:13" ht="22.5" x14ac:dyDescent="0.2">
      <c r="C75" s="93" ph="1"/>
      <c r="D75" s="93" ph="1"/>
    </row>
    <row r="76" spans="1:13" ht="22.5" x14ac:dyDescent="0.2">
      <c r="C76" s="93" ph="1"/>
      <c r="D76" s="93" ph="1"/>
    </row>
    <row r="77" spans="1:13" ht="22.5" x14ac:dyDescent="0.2">
      <c r="C77" s="93" ph="1"/>
      <c r="D77" s="93" ph="1"/>
    </row>
    <row r="78" spans="1:13" ht="22.5" x14ac:dyDescent="0.2">
      <c r="C78" s="93" ph="1"/>
      <c r="D78" s="93" ph="1"/>
    </row>
    <row r="79" spans="1:13" ht="22.5" x14ac:dyDescent="0.2">
      <c r="C79" s="93" ph="1"/>
      <c r="D79" s="93" ph="1"/>
    </row>
    <row r="80" spans="1:13" ht="22.5" x14ac:dyDescent="0.2">
      <c r="C80" s="93" ph="1"/>
      <c r="D80" s="93" ph="1"/>
    </row>
  </sheetData>
  <mergeCells count="2">
    <mergeCell ref="A1:M1"/>
    <mergeCell ref="A71:B71"/>
  </mergeCells>
  <phoneticPr fontId="2"/>
  <pageMargins left="0.70866141732283472" right="0.70866141732283472" top="0.94488188976377963" bottom="0.94488188976377963" header="0" footer="0.31496062992125984"/>
  <pageSetup paperSize="9" scale="96" orientation="portrait" r:id="rId1"/>
  <headerFooter>
    <oddFooter>&amp;C&amp;"ＭＳ 明朝,標準"-&amp;P--</oddFooter>
    <firstHeader>&amp;L&amp;"メイリオ,レギュラー"&amp;18Ⅳ 開設公園&amp;16
&amp;A</firstHeader>
    <firstFooter>&amp;C-&amp;P--</first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T86"/>
  <sheetViews>
    <sheetView view="pageBreakPreview" zoomScale="130" zoomScaleNormal="115" zoomScaleSheetLayoutView="130" workbookViewId="0">
      <selection activeCell="E84" sqref="E84"/>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08203125"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30" customHeight="1" x14ac:dyDescent="0.2">
      <c r="A1" s="430" t="str">
        <f ca="1">RIGHT(CELL("filename",A1),LEN(CELL("filename",A1))-FIND("]",CELL("filename",A1)))</f>
        <v>24.西成区</v>
      </c>
      <c r="B1" s="430"/>
      <c r="C1" s="430"/>
      <c r="D1" s="430"/>
      <c r="E1" s="430"/>
      <c r="F1" s="430"/>
      <c r="G1" s="430"/>
      <c r="H1" s="430"/>
      <c r="I1" s="430"/>
      <c r="J1" s="430"/>
      <c r="K1" s="430"/>
      <c r="L1" s="430"/>
      <c r="M1" s="430"/>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O2" s="2" t="s">
        <v>146</v>
      </c>
      <c r="P2" s="3" t="s">
        <v>146</v>
      </c>
      <c r="Q2" s="4" t="s">
        <v>284</v>
      </c>
      <c r="R2" s="2" t="s">
        <v>3054</v>
      </c>
      <c r="S2" s="3" t="s">
        <v>3500</v>
      </c>
      <c r="T2" s="3" t="s">
        <v>3505</v>
      </c>
    </row>
    <row r="3" spans="1:20" ht="33" customHeight="1" x14ac:dyDescent="0.2">
      <c r="A3" s="40">
        <v>1</v>
      </c>
      <c r="B3" s="41" t="s">
        <v>306</v>
      </c>
      <c r="C3" s="31" t="s" ph="1">
        <v>2711</v>
      </c>
      <c r="D3" s="42" ph="1"/>
      <c r="E3" s="43" t="s">
        <v>2558</v>
      </c>
      <c r="F3" s="44"/>
      <c r="G3" s="45">
        <v>8052</v>
      </c>
      <c r="H3" s="46"/>
      <c r="I3" s="43" t="s">
        <v>3331</v>
      </c>
      <c r="J3" s="47"/>
      <c r="K3" s="40" t="s">
        <v>2559</v>
      </c>
      <c r="L3" s="51">
        <v>0.81</v>
      </c>
      <c r="M3" s="112"/>
      <c r="O3" s="5" t="s">
        <v>3055</v>
      </c>
      <c r="P3" s="6" t="s">
        <v>285</v>
      </c>
      <c r="Q3" s="7">
        <f>COUNTIF(B:B,"街")</f>
        <v>65</v>
      </c>
      <c r="R3" s="7">
        <f>SUMIF(B:B,"街",G:G)</f>
        <v>132318</v>
      </c>
      <c r="S3" s="7">
        <f>COUNTIFS(B:B,"街",M:M,"*~**")</f>
        <v>0</v>
      </c>
      <c r="T3" s="7">
        <f>Q3-S3</f>
        <v>65</v>
      </c>
    </row>
    <row r="4" spans="1:20" ht="33" customHeight="1" x14ac:dyDescent="0.2">
      <c r="A4" s="40">
        <v>2</v>
      </c>
      <c r="B4" s="41" t="s">
        <v>306</v>
      </c>
      <c r="C4" s="31" t="s" ph="1">
        <v>2712</v>
      </c>
      <c r="D4" s="49" ph="1"/>
      <c r="E4" s="43" t="s">
        <v>2560</v>
      </c>
      <c r="F4" s="44"/>
      <c r="G4" s="45">
        <v>3939</v>
      </c>
      <c r="H4" s="46"/>
      <c r="I4" s="43" t="s">
        <v>3332</v>
      </c>
      <c r="J4" s="44"/>
      <c r="K4" s="40" t="s">
        <v>2561</v>
      </c>
      <c r="L4" s="51">
        <v>0.39</v>
      </c>
      <c r="M4" s="113"/>
      <c r="O4" s="5" t="s">
        <v>3055</v>
      </c>
      <c r="P4" s="6" t="s">
        <v>286</v>
      </c>
      <c r="Q4" s="7">
        <f>COUNTIF(B:B,"近")</f>
        <v>1</v>
      </c>
      <c r="R4" s="7">
        <f>SUMIF(B:B,"近",G:G)</f>
        <v>27722</v>
      </c>
      <c r="S4" s="7">
        <f>COUNTIFS(B:B,"近",M:M,"*~**")</f>
        <v>0</v>
      </c>
      <c r="T4" s="7">
        <f t="shared" ref="T4:T5" si="0">Q4-S4</f>
        <v>1</v>
      </c>
    </row>
    <row r="5" spans="1:20" ht="33" customHeight="1" x14ac:dyDescent="0.2">
      <c r="A5" s="40">
        <v>3</v>
      </c>
      <c r="B5" s="41" t="s">
        <v>306</v>
      </c>
      <c r="C5" s="31" t="s" ph="1">
        <v>2713</v>
      </c>
      <c r="D5" s="49" ph="1"/>
      <c r="E5" s="43" t="s">
        <v>2562</v>
      </c>
      <c r="F5" s="44"/>
      <c r="G5" s="45">
        <v>4160</v>
      </c>
      <c r="H5" s="46"/>
      <c r="I5" s="43" t="s">
        <v>3332</v>
      </c>
      <c r="J5" s="44"/>
      <c r="K5" s="33" t="s">
        <v>2563</v>
      </c>
      <c r="L5" s="51">
        <v>0.42</v>
      </c>
      <c r="M5" s="113"/>
      <c r="O5" s="5" t="s">
        <v>3055</v>
      </c>
      <c r="P5" s="6" t="s">
        <v>287</v>
      </c>
      <c r="Q5" s="7">
        <f>COUNTIF(B:B,"地")</f>
        <v>2</v>
      </c>
      <c r="R5" s="7">
        <f>SUMIF(B:B,"地",G:G)</f>
        <v>79892</v>
      </c>
      <c r="S5" s="7">
        <f>COUNTIFS(B:B,"地",M:M,"*~**")</f>
        <v>0</v>
      </c>
      <c r="T5" s="7">
        <f t="shared" si="0"/>
        <v>2</v>
      </c>
    </row>
    <row r="6" spans="1:20" ht="33" customHeight="1" x14ac:dyDescent="0.2">
      <c r="A6" s="40">
        <v>4</v>
      </c>
      <c r="B6" s="41" t="s">
        <v>306</v>
      </c>
      <c r="C6" s="31" t="s" ph="1">
        <v>2714</v>
      </c>
      <c r="D6" s="49" ph="1"/>
      <c r="E6" s="43" t="s">
        <v>2564</v>
      </c>
      <c r="F6" s="44"/>
      <c r="G6" s="45">
        <v>9806</v>
      </c>
      <c r="H6" s="46"/>
      <c r="I6" s="43" t="s">
        <v>3333</v>
      </c>
      <c r="J6" s="50"/>
      <c r="K6" s="40" t="s">
        <v>2565</v>
      </c>
      <c r="L6" s="51">
        <v>0.98</v>
      </c>
      <c r="M6" s="113"/>
      <c r="O6" s="1" t="s">
        <v>290</v>
      </c>
      <c r="P6" s="8" t="s">
        <v>3056</v>
      </c>
      <c r="Q6" s="9">
        <f>SUM(Q3:Q5)</f>
        <v>68</v>
      </c>
      <c r="R6" s="9">
        <f>SUM(R3:R5)</f>
        <v>239932</v>
      </c>
      <c r="S6" s="9">
        <f>SUM(S3:S5)</f>
        <v>0</v>
      </c>
      <c r="T6" s="9">
        <f>SUM(T3:T5)</f>
        <v>68</v>
      </c>
    </row>
    <row r="7" spans="1:20" ht="33" customHeight="1" x14ac:dyDescent="0.2">
      <c r="A7" s="40">
        <v>5</v>
      </c>
      <c r="B7" s="41" t="s">
        <v>306</v>
      </c>
      <c r="C7" s="31" t="s" ph="1">
        <v>2715</v>
      </c>
      <c r="D7" s="49" ph="1"/>
      <c r="E7" s="43" t="s">
        <v>2566</v>
      </c>
      <c r="F7" s="44"/>
      <c r="G7" s="45">
        <v>2712</v>
      </c>
      <c r="H7" s="46"/>
      <c r="I7" s="43" t="s">
        <v>3334</v>
      </c>
      <c r="J7" s="50"/>
      <c r="K7" s="40" t="s">
        <v>2567</v>
      </c>
      <c r="L7" s="51">
        <v>0.37</v>
      </c>
      <c r="M7" s="112"/>
      <c r="O7" s="13" t="s">
        <v>3057</v>
      </c>
      <c r="P7" s="14" t="s">
        <v>288</v>
      </c>
      <c r="Q7" s="15">
        <f>COUNTIF(B:B,"総")</f>
        <v>0</v>
      </c>
      <c r="R7" s="15">
        <f>SUMIF(B:B,"総",G:G)</f>
        <v>0</v>
      </c>
      <c r="S7" s="15">
        <f>COUNTIFS(B:B,"総",M:M,"*~**")</f>
        <v>0</v>
      </c>
      <c r="T7" s="15">
        <f>Q7-S7</f>
        <v>0</v>
      </c>
    </row>
    <row r="8" spans="1:20" ht="33" customHeight="1" x14ac:dyDescent="0.2">
      <c r="A8" s="40">
        <v>6</v>
      </c>
      <c r="B8" s="41" t="s">
        <v>306</v>
      </c>
      <c r="C8" s="31" t="s" ph="1">
        <v>2716</v>
      </c>
      <c r="D8" s="49" ph="1"/>
      <c r="E8" s="43" t="s">
        <v>2568</v>
      </c>
      <c r="F8" s="44"/>
      <c r="G8" s="45">
        <v>1373</v>
      </c>
      <c r="H8" s="46"/>
      <c r="I8" s="43" t="s">
        <v>3334</v>
      </c>
      <c r="J8" s="50"/>
      <c r="K8" s="33" t="s">
        <v>2569</v>
      </c>
      <c r="L8" s="51">
        <v>0.14000000000000001</v>
      </c>
      <c r="M8" s="113"/>
      <c r="O8" s="13" t="s">
        <v>3057</v>
      </c>
      <c r="P8" s="14" t="s">
        <v>289</v>
      </c>
      <c r="Q8" s="15">
        <f>COUNTIF(B:B,"運")</f>
        <v>0</v>
      </c>
      <c r="R8" s="15">
        <f>SUMIF(B:B,"運",G:G)</f>
        <v>0</v>
      </c>
      <c r="S8" s="15">
        <f>COUNTIFS(B:B,"運",M:M,"*~**")</f>
        <v>0</v>
      </c>
      <c r="T8" s="15">
        <f>Q8-S8</f>
        <v>0</v>
      </c>
    </row>
    <row r="9" spans="1:20" ht="33" customHeight="1" x14ac:dyDescent="0.2">
      <c r="A9" s="40">
        <v>7</v>
      </c>
      <c r="B9" s="41" t="s">
        <v>306</v>
      </c>
      <c r="C9" s="31" t="s" ph="1">
        <v>2717</v>
      </c>
      <c r="D9" s="49" ph="1"/>
      <c r="E9" s="43" t="s">
        <v>2570</v>
      </c>
      <c r="F9" s="44"/>
      <c r="G9" s="45">
        <v>2682</v>
      </c>
      <c r="H9" s="46"/>
      <c r="I9" s="43" t="s">
        <v>3334</v>
      </c>
      <c r="J9" s="50"/>
      <c r="K9" s="40" t="s">
        <v>2571</v>
      </c>
      <c r="L9" s="51">
        <v>0.27</v>
      </c>
      <c r="M9" s="113"/>
      <c r="O9" s="22" t="s">
        <v>290</v>
      </c>
      <c r="P9" s="23" t="s">
        <v>3058</v>
      </c>
      <c r="Q9" s="24">
        <f>SUM(Q7:Q8)</f>
        <v>0</v>
      </c>
      <c r="R9" s="24">
        <f>SUM(R7:R8)</f>
        <v>0</v>
      </c>
      <c r="S9" s="24">
        <f>SUM(S7:S8)</f>
        <v>0</v>
      </c>
      <c r="T9" s="24">
        <f>SUM(T7:T8)</f>
        <v>0</v>
      </c>
    </row>
    <row r="10" spans="1:20" ht="33" customHeight="1" x14ac:dyDescent="0.2">
      <c r="A10" s="40">
        <v>8</v>
      </c>
      <c r="B10" s="41" t="s">
        <v>306</v>
      </c>
      <c r="C10" s="31" t="s" ph="1">
        <v>2718</v>
      </c>
      <c r="D10" s="49" ph="1"/>
      <c r="E10" s="43" t="s">
        <v>2572</v>
      </c>
      <c r="F10" s="44"/>
      <c r="G10" s="45">
        <v>1575</v>
      </c>
      <c r="H10" s="46"/>
      <c r="I10" s="52" t="s">
        <v>3335</v>
      </c>
      <c r="J10" s="50"/>
      <c r="K10" s="40" t="s">
        <v>2573</v>
      </c>
      <c r="L10" s="51">
        <v>0.16</v>
      </c>
      <c r="M10" s="113"/>
      <c r="O10" s="19" t="s">
        <v>290</v>
      </c>
      <c r="P10" s="20" t="s">
        <v>3059</v>
      </c>
      <c r="Q10" s="21">
        <f>Q6+Q9</f>
        <v>68</v>
      </c>
      <c r="R10" s="21">
        <f>R6+R9</f>
        <v>239932</v>
      </c>
      <c r="S10" s="21">
        <f>S6+S9</f>
        <v>0</v>
      </c>
      <c r="T10" s="21">
        <f>T6+T9</f>
        <v>68</v>
      </c>
    </row>
    <row r="11" spans="1:20" ht="33" customHeight="1" x14ac:dyDescent="0.2">
      <c r="A11" s="40">
        <v>9</v>
      </c>
      <c r="B11" s="41" t="s">
        <v>306</v>
      </c>
      <c r="C11" s="31" t="s" ph="1">
        <v>2719</v>
      </c>
      <c r="D11" s="49" ph="1"/>
      <c r="E11" s="43" t="s">
        <v>2574</v>
      </c>
      <c r="F11" s="47"/>
      <c r="G11" s="45">
        <v>3038</v>
      </c>
      <c r="H11" s="46"/>
      <c r="I11" s="52" t="s">
        <v>3336</v>
      </c>
      <c r="J11" s="50"/>
      <c r="K11" s="33" t="s">
        <v>2575</v>
      </c>
      <c r="L11" s="51">
        <v>0.3</v>
      </c>
      <c r="M11" s="112"/>
      <c r="O11" s="10" t="s">
        <v>291</v>
      </c>
      <c r="P11" s="11" t="s">
        <v>292</v>
      </c>
      <c r="Q11" s="12">
        <f>COUNTIF(B:B,"風")</f>
        <v>0</v>
      </c>
      <c r="R11" s="12">
        <f>SUMIF(B:B,"風",G:G)</f>
        <v>0</v>
      </c>
      <c r="S11" s="12">
        <f>COUNTIFS(B:B,"風",M:M,"*~**")</f>
        <v>0</v>
      </c>
      <c r="T11" s="12">
        <f>Q11-S11</f>
        <v>0</v>
      </c>
    </row>
    <row r="12" spans="1:20" ht="33" customHeight="1" x14ac:dyDescent="0.2">
      <c r="A12" s="40">
        <v>10</v>
      </c>
      <c r="B12" s="41" t="s">
        <v>306</v>
      </c>
      <c r="C12" s="31" t="s" ph="1">
        <v>2720</v>
      </c>
      <c r="D12" s="49" ph="1"/>
      <c r="E12" s="43" t="s">
        <v>2576</v>
      </c>
      <c r="F12" s="44"/>
      <c r="G12" s="45">
        <v>4720</v>
      </c>
      <c r="H12" s="46"/>
      <c r="I12" s="52" t="s">
        <v>3336</v>
      </c>
      <c r="J12" s="50"/>
      <c r="K12" s="40" t="s">
        <v>2577</v>
      </c>
      <c r="L12" s="51">
        <v>0.47</v>
      </c>
      <c r="M12" s="113"/>
      <c r="O12" s="10" t="s">
        <v>291</v>
      </c>
      <c r="P12" s="11" t="s">
        <v>293</v>
      </c>
      <c r="Q12" s="12">
        <f>COUNTIF(B:B,"動")</f>
        <v>0</v>
      </c>
      <c r="R12" s="12">
        <f>SUMIF(B:B,"動",G:G)</f>
        <v>0</v>
      </c>
      <c r="S12" s="12">
        <f>COUNTIFS(B:B,"動",M:M,"*~**")</f>
        <v>0</v>
      </c>
      <c r="T12" s="12">
        <f t="shared" ref="T12" si="1">Q12-S12</f>
        <v>0</v>
      </c>
    </row>
    <row r="13" spans="1:20" ht="33" customHeight="1" x14ac:dyDescent="0.2">
      <c r="A13" s="40">
        <v>11</v>
      </c>
      <c r="B13" s="41" t="s">
        <v>306</v>
      </c>
      <c r="C13" s="31" t="s" ph="1">
        <v>2721</v>
      </c>
      <c r="D13" s="49" ph="1"/>
      <c r="E13" s="43" t="s">
        <v>2578</v>
      </c>
      <c r="F13" s="44"/>
      <c r="G13" s="45">
        <v>2542</v>
      </c>
      <c r="H13" s="46"/>
      <c r="I13" s="52" t="s">
        <v>3337</v>
      </c>
      <c r="J13" s="50"/>
      <c r="K13" s="40" t="s">
        <v>2579</v>
      </c>
      <c r="L13" s="51">
        <v>0.25</v>
      </c>
      <c r="M13" s="112"/>
      <c r="O13" s="10" t="s">
        <v>291</v>
      </c>
      <c r="P13" s="11" t="s">
        <v>294</v>
      </c>
      <c r="Q13" s="12">
        <f>COUNTIF(B:B,"歴")</f>
        <v>0</v>
      </c>
      <c r="R13" s="12">
        <f>SUMIF(B:B,"歴",G:G)</f>
        <v>0</v>
      </c>
      <c r="S13" s="12">
        <f>COUNTIFS(B:B,"歴",M:M,"*~**")</f>
        <v>0</v>
      </c>
      <c r="T13" s="12">
        <f>Q13-S13</f>
        <v>0</v>
      </c>
    </row>
    <row r="14" spans="1:20" ht="33" customHeight="1" x14ac:dyDescent="0.2">
      <c r="A14" s="40">
        <v>12</v>
      </c>
      <c r="B14" s="41" t="s">
        <v>306</v>
      </c>
      <c r="C14" s="31" t="s" ph="1">
        <v>2722</v>
      </c>
      <c r="D14" s="49" ph="1"/>
      <c r="E14" s="43" t="s">
        <v>2580</v>
      </c>
      <c r="F14" s="44"/>
      <c r="G14" s="45">
        <v>3081</v>
      </c>
      <c r="H14" s="46"/>
      <c r="I14" s="52" t="s">
        <v>3338</v>
      </c>
      <c r="J14" s="50"/>
      <c r="K14" s="161" t="s">
        <v>2581</v>
      </c>
      <c r="L14" s="51">
        <v>0.31</v>
      </c>
      <c r="M14" s="113"/>
      <c r="O14" s="16" t="s">
        <v>290</v>
      </c>
      <c r="P14" s="17" t="s">
        <v>3060</v>
      </c>
      <c r="Q14" s="18">
        <f>SUM(Q11:Q13)</f>
        <v>0</v>
      </c>
      <c r="R14" s="18">
        <f>SUM(R11:R13)</f>
        <v>0</v>
      </c>
      <c r="S14" s="18">
        <f>SUM(S11:S13)</f>
        <v>0</v>
      </c>
      <c r="T14" s="18">
        <f>SUM(T11:T13)</f>
        <v>0</v>
      </c>
    </row>
    <row r="15" spans="1:20" ht="33" customHeight="1" x14ac:dyDescent="0.2">
      <c r="A15" s="40">
        <v>13</v>
      </c>
      <c r="B15" s="41" t="s">
        <v>306</v>
      </c>
      <c r="C15" s="40" t="s" ph="1">
        <v>2723</v>
      </c>
      <c r="D15" s="49" ph="1"/>
      <c r="E15" s="43" t="s">
        <v>2582</v>
      </c>
      <c r="F15" s="44"/>
      <c r="G15" s="45">
        <v>1917</v>
      </c>
      <c r="H15" s="46"/>
      <c r="I15" s="52" t="s">
        <v>3339</v>
      </c>
      <c r="J15" s="50"/>
      <c r="K15" s="33" t="s">
        <v>2583</v>
      </c>
      <c r="L15" s="51">
        <v>0.19</v>
      </c>
      <c r="M15" s="113"/>
      <c r="O15" s="25" t="s">
        <v>295</v>
      </c>
      <c r="P15" s="26" t="s">
        <v>296</v>
      </c>
      <c r="Q15" s="27">
        <f>COUNTIF(B:B,"広")</f>
        <v>0</v>
      </c>
      <c r="R15" s="27">
        <f>SUMIF(B:B,"広",G:G)</f>
        <v>0</v>
      </c>
      <c r="S15" s="27">
        <f>COUNTIFS(B:B,"広",M:M,"*~**")</f>
        <v>0</v>
      </c>
      <c r="T15" s="27">
        <f>Q15-S15</f>
        <v>0</v>
      </c>
    </row>
    <row r="16" spans="1:20" ht="33" customHeight="1" x14ac:dyDescent="0.2">
      <c r="A16" s="40">
        <v>14</v>
      </c>
      <c r="B16" s="41" t="s">
        <v>306</v>
      </c>
      <c r="C16" s="31" t="s" ph="1">
        <v>2724</v>
      </c>
      <c r="D16" s="49" ph="1"/>
      <c r="E16" s="43" t="s">
        <v>2584</v>
      </c>
      <c r="F16" s="44"/>
      <c r="G16" s="45">
        <v>1790</v>
      </c>
      <c r="H16" s="46"/>
      <c r="I16" s="52" t="s">
        <v>3339</v>
      </c>
      <c r="J16" s="50"/>
      <c r="K16" s="40" t="s">
        <v>2585</v>
      </c>
      <c r="L16" s="51">
        <v>0.18</v>
      </c>
      <c r="M16" s="113"/>
      <c r="O16" s="25" t="s">
        <v>297</v>
      </c>
      <c r="P16" s="25" t="s">
        <v>290</v>
      </c>
      <c r="Q16" s="27">
        <f>COUNTIF(B:B,"緑道")</f>
        <v>1</v>
      </c>
      <c r="R16" s="27">
        <f>SUMIF(B:B,"緑道",G:G)</f>
        <v>2901</v>
      </c>
      <c r="S16" s="27">
        <f>COUNTIFS(B:B,"緑道",M:M,"*~**")</f>
        <v>0</v>
      </c>
      <c r="T16" s="27">
        <f t="shared" ref="T16:T17" si="2">Q16-S16</f>
        <v>1</v>
      </c>
    </row>
    <row r="17" spans="1:20" ht="33" customHeight="1" x14ac:dyDescent="0.2">
      <c r="A17" s="40">
        <v>15</v>
      </c>
      <c r="B17" s="41" t="s">
        <v>306</v>
      </c>
      <c r="C17" s="31" t="s" ph="1">
        <v>2725</v>
      </c>
      <c r="D17" s="49" ph="1"/>
      <c r="E17" s="43" t="s">
        <v>2586</v>
      </c>
      <c r="F17" s="44"/>
      <c r="G17" s="45">
        <v>2927</v>
      </c>
      <c r="H17" s="46"/>
      <c r="I17" s="52" t="s">
        <v>3340</v>
      </c>
      <c r="J17" s="50"/>
      <c r="K17" s="40" t="s">
        <v>2587</v>
      </c>
      <c r="L17" s="51">
        <v>0.27</v>
      </c>
      <c r="M17" s="113"/>
      <c r="O17" s="25" t="s">
        <v>106</v>
      </c>
      <c r="P17" s="25" t="s">
        <v>290</v>
      </c>
      <c r="Q17" s="27">
        <f>COUNTIF(B:B,"都緑")</f>
        <v>0</v>
      </c>
      <c r="R17" s="27">
        <f>SUMIF(B:B,"都緑",G:G)</f>
        <v>0</v>
      </c>
      <c r="S17" s="27">
        <f>COUNTIFS(B:B,"都緑",M:M,"*~**")</f>
        <v>0</v>
      </c>
      <c r="T17" s="27">
        <f t="shared" si="2"/>
        <v>0</v>
      </c>
    </row>
    <row r="18" spans="1:20" ht="33" customHeight="1" x14ac:dyDescent="0.2">
      <c r="A18" s="40">
        <v>16</v>
      </c>
      <c r="B18" s="41" t="s">
        <v>306</v>
      </c>
      <c r="C18" s="31" t="s" ph="1">
        <v>2726</v>
      </c>
      <c r="D18" s="49" ph="1"/>
      <c r="E18" s="43" t="s">
        <v>2588</v>
      </c>
      <c r="F18" s="44"/>
      <c r="G18" s="45">
        <v>3406</v>
      </c>
      <c r="H18" s="46"/>
      <c r="I18" s="52" t="s">
        <v>3341</v>
      </c>
      <c r="J18" s="50"/>
      <c r="K18" s="40" t="s">
        <v>2589</v>
      </c>
      <c r="L18" s="51">
        <v>0.34</v>
      </c>
      <c r="M18" s="113"/>
      <c r="O18" s="28" t="s">
        <v>290</v>
      </c>
      <c r="P18" s="29" t="s">
        <v>298</v>
      </c>
      <c r="Q18" s="30">
        <f>Q10+Q14+Q15+Q17+Q16</f>
        <v>69</v>
      </c>
      <c r="R18" s="30">
        <f>R10+R14+R15+R17+R16</f>
        <v>242833</v>
      </c>
      <c r="S18" s="30">
        <f>S10+S14+S15+S17+S16</f>
        <v>0</v>
      </c>
      <c r="T18" s="30">
        <f>T10+T14+T15+T17+T16</f>
        <v>69</v>
      </c>
    </row>
    <row r="19" spans="1:20" ht="33" customHeight="1" x14ac:dyDescent="0.2">
      <c r="A19" s="40">
        <v>17</v>
      </c>
      <c r="B19" s="41" t="s">
        <v>306</v>
      </c>
      <c r="C19" s="31" t="s" ph="1">
        <v>2727</v>
      </c>
      <c r="D19" s="49" ph="1"/>
      <c r="E19" s="43" t="s">
        <v>2590</v>
      </c>
      <c r="F19" s="44"/>
      <c r="G19" s="45">
        <v>2547</v>
      </c>
      <c r="H19" s="46"/>
      <c r="I19" s="52" t="s">
        <v>3341</v>
      </c>
      <c r="J19" s="50"/>
      <c r="K19" s="33" t="s">
        <v>2591</v>
      </c>
      <c r="L19" s="51">
        <v>0.25</v>
      </c>
      <c r="M19" s="113"/>
    </row>
    <row r="20" spans="1:20" ht="33" customHeight="1" x14ac:dyDescent="0.2">
      <c r="A20" s="40">
        <v>18</v>
      </c>
      <c r="B20" s="41" t="s">
        <v>306</v>
      </c>
      <c r="C20" s="31" t="s" ph="1">
        <v>2728</v>
      </c>
      <c r="D20" s="49" ph="1"/>
      <c r="E20" s="43" t="s">
        <v>2592</v>
      </c>
      <c r="F20" s="44"/>
      <c r="G20" s="45">
        <v>3286</v>
      </c>
      <c r="H20" s="46"/>
      <c r="I20" s="52" t="s">
        <v>3342</v>
      </c>
      <c r="J20" s="50"/>
      <c r="K20" s="33" t="s">
        <v>2593</v>
      </c>
      <c r="L20" s="51">
        <v>0.33</v>
      </c>
      <c r="M20" s="113"/>
      <c r="O20" s="214"/>
      <c r="P20" s="214"/>
      <c r="Q20" s="215"/>
      <c r="R20" s="215"/>
    </row>
    <row r="21" spans="1:20" ht="33" customHeight="1" x14ac:dyDescent="0.2">
      <c r="A21" s="53">
        <v>19</v>
      </c>
      <c r="B21" s="54" t="s">
        <v>306</v>
      </c>
      <c r="C21" s="55" t="s" ph="1">
        <v>2729</v>
      </c>
      <c r="D21" s="56" ph="1"/>
      <c r="E21" s="57" t="s">
        <v>2594</v>
      </c>
      <c r="F21" s="58"/>
      <c r="G21" s="59">
        <v>1038</v>
      </c>
      <c r="H21" s="60"/>
      <c r="I21" s="57" t="s">
        <v>3342</v>
      </c>
      <c r="J21" s="58"/>
      <c r="K21" s="62" t="s">
        <v>2595</v>
      </c>
      <c r="L21" s="61">
        <v>0.14000000000000001</v>
      </c>
      <c r="M21" s="114"/>
    </row>
    <row r="22" spans="1:20" ht="33" customHeight="1" x14ac:dyDescent="0.2">
      <c r="A22" s="53">
        <v>20</v>
      </c>
      <c r="B22" s="54" t="s">
        <v>306</v>
      </c>
      <c r="C22" s="55" t="s" ph="1">
        <v>2730</v>
      </c>
      <c r="D22" s="56" ph="1"/>
      <c r="E22" s="57" t="s">
        <v>2596</v>
      </c>
      <c r="F22" s="58"/>
      <c r="G22" s="59">
        <v>2871</v>
      </c>
      <c r="H22" s="60"/>
      <c r="I22" s="57" t="s">
        <v>3342</v>
      </c>
      <c r="J22" s="58"/>
      <c r="K22" s="53" t="s">
        <v>2597</v>
      </c>
      <c r="L22" s="61">
        <v>0.23</v>
      </c>
      <c r="M22" s="114"/>
    </row>
    <row r="23" spans="1:20" ht="33" customHeight="1" x14ac:dyDescent="0.2">
      <c r="A23" s="53">
        <v>21</v>
      </c>
      <c r="B23" s="54" t="s">
        <v>306</v>
      </c>
      <c r="C23" s="55" t="s" ph="1">
        <v>2731</v>
      </c>
      <c r="D23" s="56" ph="1"/>
      <c r="E23" s="57" t="s">
        <v>2598</v>
      </c>
      <c r="F23" s="58"/>
      <c r="G23" s="59">
        <v>820</v>
      </c>
      <c r="H23" s="60"/>
      <c r="I23" s="57" t="s">
        <v>3343</v>
      </c>
      <c r="J23" s="58"/>
      <c r="K23" s="62"/>
      <c r="L23" s="61"/>
      <c r="M23" s="114"/>
    </row>
    <row r="24" spans="1:20" ht="33" customHeight="1" x14ac:dyDescent="0.2">
      <c r="A24" s="53">
        <v>22</v>
      </c>
      <c r="B24" s="54" t="s">
        <v>306</v>
      </c>
      <c r="C24" s="55" t="s" ph="1">
        <v>2732</v>
      </c>
      <c r="D24" s="56" ph="1"/>
      <c r="E24" s="57" t="s">
        <v>2599</v>
      </c>
      <c r="F24" s="58"/>
      <c r="G24" s="59">
        <v>1380</v>
      </c>
      <c r="H24" s="60"/>
      <c r="I24" s="63" t="s">
        <v>3344</v>
      </c>
      <c r="J24" s="64"/>
      <c r="K24" s="53" t="s">
        <v>2600</v>
      </c>
      <c r="L24" s="61">
        <v>0.14000000000000001</v>
      </c>
      <c r="M24" s="114"/>
    </row>
    <row r="25" spans="1:20" ht="33" customHeight="1" x14ac:dyDescent="0.2">
      <c r="A25" s="53">
        <v>23</v>
      </c>
      <c r="B25" s="54" t="s">
        <v>306</v>
      </c>
      <c r="C25" s="55" t="s" ph="1">
        <v>2733</v>
      </c>
      <c r="D25" s="56" ph="1"/>
      <c r="E25" s="57" t="s">
        <v>2601</v>
      </c>
      <c r="F25" s="58"/>
      <c r="G25" s="59">
        <v>960</v>
      </c>
      <c r="H25" s="60"/>
      <c r="I25" s="63" t="s">
        <v>3344</v>
      </c>
      <c r="J25" s="64"/>
      <c r="K25" s="62" t="s">
        <v>2602</v>
      </c>
      <c r="L25" s="61">
        <v>0.1</v>
      </c>
      <c r="M25" s="115"/>
    </row>
    <row r="26" spans="1:20" ht="33" customHeight="1" x14ac:dyDescent="0.2">
      <c r="A26" s="53">
        <v>24</v>
      </c>
      <c r="B26" s="54" t="s">
        <v>306</v>
      </c>
      <c r="C26" s="55" t="s" ph="1">
        <v>2734</v>
      </c>
      <c r="D26" s="56" ph="1"/>
      <c r="E26" s="57" t="s">
        <v>2603</v>
      </c>
      <c r="F26" s="58"/>
      <c r="G26" s="59">
        <v>5668</v>
      </c>
      <c r="H26" s="60"/>
      <c r="I26" s="63" t="s">
        <v>3345</v>
      </c>
      <c r="J26" s="64"/>
      <c r="K26" s="53" t="s">
        <v>2604</v>
      </c>
      <c r="L26" s="61">
        <v>0.55000000000000004</v>
      </c>
      <c r="M26" s="114"/>
    </row>
    <row r="27" spans="1:20" ht="33" customHeight="1" x14ac:dyDescent="0.2">
      <c r="A27" s="53">
        <v>25</v>
      </c>
      <c r="B27" s="54" t="s">
        <v>306</v>
      </c>
      <c r="C27" s="65" t="s" ph="1">
        <v>2735</v>
      </c>
      <c r="D27" s="56" ph="1"/>
      <c r="E27" s="57" t="s">
        <v>2605</v>
      </c>
      <c r="F27" s="58"/>
      <c r="G27" s="59">
        <v>1336</v>
      </c>
      <c r="H27" s="60"/>
      <c r="I27" s="63" t="s">
        <v>3345</v>
      </c>
      <c r="J27" s="64"/>
      <c r="K27" s="53" t="s">
        <v>2606</v>
      </c>
      <c r="L27" s="61">
        <v>0.13</v>
      </c>
      <c r="M27" s="114"/>
    </row>
    <row r="28" spans="1:20" ht="33" customHeight="1" x14ac:dyDescent="0.2">
      <c r="A28" s="53">
        <v>26</v>
      </c>
      <c r="B28" s="54" t="s">
        <v>306</v>
      </c>
      <c r="C28" s="55" t="s" ph="1">
        <v>2736</v>
      </c>
      <c r="D28" s="56" ph="1"/>
      <c r="E28" s="57" t="s">
        <v>2607</v>
      </c>
      <c r="F28" s="58"/>
      <c r="G28" s="59">
        <v>1061</v>
      </c>
      <c r="H28" s="60"/>
      <c r="I28" s="63" t="s">
        <v>3346</v>
      </c>
      <c r="J28" s="64"/>
      <c r="K28" s="62" t="s">
        <v>2608</v>
      </c>
      <c r="L28" s="61">
        <v>0.1</v>
      </c>
      <c r="M28" s="115"/>
    </row>
    <row r="29" spans="1:20" ht="33" customHeight="1" x14ac:dyDescent="0.2">
      <c r="A29" s="53">
        <v>27</v>
      </c>
      <c r="B29" s="54" t="s">
        <v>306</v>
      </c>
      <c r="C29" s="65" t="s" ph="1">
        <v>2737</v>
      </c>
      <c r="D29" s="56" ph="1"/>
      <c r="E29" s="57" t="s">
        <v>2609</v>
      </c>
      <c r="F29" s="58"/>
      <c r="G29" s="59">
        <v>491</v>
      </c>
      <c r="H29" s="60"/>
      <c r="I29" s="63" t="s">
        <v>3347</v>
      </c>
      <c r="J29" s="64"/>
      <c r="K29" s="62"/>
      <c r="L29" s="61"/>
      <c r="M29" s="114"/>
    </row>
    <row r="30" spans="1:20" ht="33" customHeight="1" x14ac:dyDescent="0.2">
      <c r="A30" s="53">
        <v>28</v>
      </c>
      <c r="B30" s="54" t="s">
        <v>306</v>
      </c>
      <c r="C30" s="65" t="s" ph="1">
        <v>2738</v>
      </c>
      <c r="D30" s="56" ph="1"/>
      <c r="E30" s="57" t="s">
        <v>2574</v>
      </c>
      <c r="F30" s="58"/>
      <c r="G30" s="59">
        <v>932</v>
      </c>
      <c r="H30" s="60"/>
      <c r="I30" s="63" t="s">
        <v>3348</v>
      </c>
      <c r="J30" s="64"/>
      <c r="K30" s="62" t="s">
        <v>2610</v>
      </c>
      <c r="L30" s="61">
        <v>0.09</v>
      </c>
      <c r="M30" s="114"/>
    </row>
    <row r="31" spans="1:20" ht="33" customHeight="1" x14ac:dyDescent="0.2">
      <c r="A31" s="53">
        <v>29</v>
      </c>
      <c r="B31" s="54" t="s">
        <v>306</v>
      </c>
      <c r="C31" s="55" t="s" ph="1">
        <v>2739</v>
      </c>
      <c r="D31" s="56" ph="1"/>
      <c r="E31" s="57" t="s">
        <v>2611</v>
      </c>
      <c r="F31" s="58"/>
      <c r="G31" s="59">
        <v>734</v>
      </c>
      <c r="H31" s="60"/>
      <c r="I31" s="63" t="s">
        <v>3349</v>
      </c>
      <c r="J31" s="64"/>
      <c r="K31" s="53"/>
      <c r="L31" s="66"/>
      <c r="M31" s="115"/>
    </row>
    <row r="32" spans="1:20" ht="33" customHeight="1" x14ac:dyDescent="0.2">
      <c r="A32" s="53">
        <v>30</v>
      </c>
      <c r="B32" s="54" t="s">
        <v>306</v>
      </c>
      <c r="C32" s="55" t="s" ph="1">
        <v>2740</v>
      </c>
      <c r="D32" s="56" ph="1"/>
      <c r="E32" s="57" t="s">
        <v>2612</v>
      </c>
      <c r="F32" s="58"/>
      <c r="G32" s="59">
        <v>807</v>
      </c>
      <c r="H32" s="60"/>
      <c r="I32" s="63" t="s">
        <v>3350</v>
      </c>
      <c r="J32" s="64"/>
      <c r="K32" s="62" t="s">
        <v>2613</v>
      </c>
      <c r="L32" s="61">
        <v>0.08</v>
      </c>
      <c r="M32" s="114"/>
    </row>
    <row r="33" spans="1:13" ht="33" customHeight="1" x14ac:dyDescent="0.2">
      <c r="A33" s="53">
        <v>31</v>
      </c>
      <c r="B33" s="54" t="s">
        <v>306</v>
      </c>
      <c r="C33" s="55" t="s" ph="1">
        <v>2741</v>
      </c>
      <c r="D33" s="56" ph="1"/>
      <c r="E33" s="57" t="s">
        <v>2614</v>
      </c>
      <c r="F33" s="58"/>
      <c r="G33" s="59">
        <v>1229</v>
      </c>
      <c r="H33" s="60"/>
      <c r="I33" s="63" t="s">
        <v>3350</v>
      </c>
      <c r="J33" s="64"/>
      <c r="K33" s="62" t="s">
        <v>2615</v>
      </c>
      <c r="L33" s="61">
        <v>0.09</v>
      </c>
      <c r="M33" s="114"/>
    </row>
    <row r="34" spans="1:13" ht="33" customHeight="1" x14ac:dyDescent="0.2">
      <c r="A34" s="53">
        <v>32</v>
      </c>
      <c r="B34" s="54" t="s">
        <v>306</v>
      </c>
      <c r="C34" s="55" t="s" ph="1">
        <v>2742</v>
      </c>
      <c r="D34" s="56" ph="1"/>
      <c r="E34" s="57" t="s">
        <v>2616</v>
      </c>
      <c r="F34" s="58"/>
      <c r="G34" s="59">
        <v>1639</v>
      </c>
      <c r="H34" s="60"/>
      <c r="I34" s="63" t="s">
        <v>3350</v>
      </c>
      <c r="J34" s="64"/>
      <c r="K34" s="62" t="s">
        <v>2617</v>
      </c>
      <c r="L34" s="61">
        <v>0.16</v>
      </c>
      <c r="M34" s="114"/>
    </row>
    <row r="35" spans="1:13" ht="33" customHeight="1" x14ac:dyDescent="0.2">
      <c r="A35" s="53">
        <v>33</v>
      </c>
      <c r="B35" s="54" t="s">
        <v>306</v>
      </c>
      <c r="C35" s="55" t="s" ph="1">
        <v>2743</v>
      </c>
      <c r="D35" s="56" ph="1"/>
      <c r="E35" s="57" t="s">
        <v>2618</v>
      </c>
      <c r="F35" s="58"/>
      <c r="G35" s="59">
        <v>1325</v>
      </c>
      <c r="H35" s="60"/>
      <c r="I35" s="57" t="s">
        <v>3351</v>
      </c>
      <c r="J35" s="67"/>
      <c r="K35" s="62" t="s">
        <v>2619</v>
      </c>
      <c r="L35" s="61">
        <v>0.13</v>
      </c>
      <c r="M35" s="114"/>
    </row>
    <row r="36" spans="1:13" ht="33" customHeight="1" x14ac:dyDescent="0.2">
      <c r="A36" s="53">
        <v>34</v>
      </c>
      <c r="B36" s="54" t="s">
        <v>306</v>
      </c>
      <c r="C36" s="55" t="s" ph="1">
        <v>2744</v>
      </c>
      <c r="D36" s="56" ph="1"/>
      <c r="E36" s="57" t="s">
        <v>2620</v>
      </c>
      <c r="F36" s="58"/>
      <c r="G36" s="68">
        <v>1838</v>
      </c>
      <c r="H36" s="69"/>
      <c r="I36" s="57" t="s">
        <v>3352</v>
      </c>
      <c r="J36" s="67"/>
      <c r="K36" s="62" t="s">
        <v>2621</v>
      </c>
      <c r="L36" s="158">
        <v>0.19</v>
      </c>
      <c r="M36" s="116"/>
    </row>
    <row r="37" spans="1:13" ht="33" customHeight="1" x14ac:dyDescent="0.2">
      <c r="A37" s="53">
        <v>35</v>
      </c>
      <c r="B37" s="54" t="s">
        <v>306</v>
      </c>
      <c r="C37" s="55" t="s" ph="1">
        <v>2745</v>
      </c>
      <c r="D37" s="56" ph="1"/>
      <c r="E37" s="57" t="s">
        <v>2612</v>
      </c>
      <c r="F37" s="58"/>
      <c r="G37" s="59">
        <v>904</v>
      </c>
      <c r="H37" s="60"/>
      <c r="I37" s="57" t="s">
        <v>3351</v>
      </c>
      <c r="J37" s="58"/>
      <c r="K37" s="53" t="s">
        <v>2622</v>
      </c>
      <c r="L37" s="61">
        <v>0.09</v>
      </c>
      <c r="M37" s="114"/>
    </row>
    <row r="38" spans="1:13" ht="33" customHeight="1" x14ac:dyDescent="0.2">
      <c r="A38" s="53">
        <v>36</v>
      </c>
      <c r="B38" s="54" t="s">
        <v>306</v>
      </c>
      <c r="C38" s="55" t="s" ph="1">
        <v>2746</v>
      </c>
      <c r="D38" s="56" ph="1"/>
      <c r="E38" s="57" t="s">
        <v>2623</v>
      </c>
      <c r="F38" s="58"/>
      <c r="G38" s="59">
        <v>1652</v>
      </c>
      <c r="H38" s="60"/>
      <c r="I38" s="63" t="s">
        <v>3353</v>
      </c>
      <c r="J38" s="64"/>
      <c r="K38" s="62" t="s">
        <v>2624</v>
      </c>
      <c r="L38" s="158">
        <v>0.17</v>
      </c>
      <c r="M38" s="114"/>
    </row>
    <row r="39" spans="1:13" ht="33" customHeight="1" x14ac:dyDescent="0.2">
      <c r="A39" s="70">
        <v>37</v>
      </c>
      <c r="B39" s="71" t="s">
        <v>306</v>
      </c>
      <c r="C39" s="72" t="s" ph="1">
        <v>2747</v>
      </c>
      <c r="D39" s="73" ph="1"/>
      <c r="E39" s="74" t="s">
        <v>2625</v>
      </c>
      <c r="F39" s="75"/>
      <c r="G39" s="76">
        <v>1082</v>
      </c>
      <c r="H39" s="77"/>
      <c r="I39" s="74" t="s">
        <v>3353</v>
      </c>
      <c r="J39" s="75"/>
      <c r="K39" s="80" t="s">
        <v>3329</v>
      </c>
      <c r="L39" s="78">
        <v>0.09</v>
      </c>
      <c r="M39" s="117"/>
    </row>
    <row r="40" spans="1:13" ht="33" customHeight="1" x14ac:dyDescent="0.2">
      <c r="A40" s="70">
        <v>38</v>
      </c>
      <c r="B40" s="79" t="s">
        <v>306</v>
      </c>
      <c r="C40" s="132" t="s" ph="1">
        <v>2748</v>
      </c>
      <c r="D40" s="134" ph="1"/>
      <c r="E40" s="74" t="s">
        <v>2626</v>
      </c>
      <c r="F40" s="75"/>
      <c r="G40" s="76">
        <v>501</v>
      </c>
      <c r="H40" s="77"/>
      <c r="I40" s="74" t="s">
        <v>3353</v>
      </c>
      <c r="J40" s="75"/>
      <c r="K40" s="80"/>
      <c r="L40" s="78"/>
      <c r="M40" s="116"/>
    </row>
    <row r="41" spans="1:13" ht="33" customHeight="1" x14ac:dyDescent="0.2">
      <c r="A41" s="70">
        <v>39</v>
      </c>
      <c r="B41" s="71" t="s">
        <v>306</v>
      </c>
      <c r="C41" s="72" t="s" ph="1">
        <v>2749</v>
      </c>
      <c r="D41" s="73" ph="1"/>
      <c r="E41" s="74" t="s">
        <v>2627</v>
      </c>
      <c r="F41" s="75"/>
      <c r="G41" s="76">
        <v>1086</v>
      </c>
      <c r="H41" s="77"/>
      <c r="I41" s="74" t="s">
        <v>3354</v>
      </c>
      <c r="J41" s="75"/>
      <c r="K41" s="80" t="s">
        <v>2628</v>
      </c>
      <c r="L41" s="78">
        <v>0.11</v>
      </c>
      <c r="M41" s="118"/>
    </row>
    <row r="42" spans="1:13" ht="33" customHeight="1" x14ac:dyDescent="0.2">
      <c r="A42" s="70">
        <v>40</v>
      </c>
      <c r="B42" s="71" t="s">
        <v>306</v>
      </c>
      <c r="C42" s="72" t="s">
        <v>2710</v>
      </c>
      <c r="D42" s="73"/>
      <c r="E42" s="74" t="s">
        <v>2629</v>
      </c>
      <c r="F42" s="75"/>
      <c r="G42" s="76">
        <v>671</v>
      </c>
      <c r="H42" s="77"/>
      <c r="I42" s="82" t="s">
        <v>3355</v>
      </c>
      <c r="J42" s="83"/>
      <c r="K42" s="70"/>
      <c r="L42" s="78"/>
      <c r="M42" s="117"/>
    </row>
    <row r="43" spans="1:13" ht="33" customHeight="1" x14ac:dyDescent="0.2">
      <c r="A43" s="70">
        <v>41</v>
      </c>
      <c r="B43" s="71" t="s">
        <v>306</v>
      </c>
      <c r="C43" s="72" t="s" ph="1">
        <v>2750</v>
      </c>
      <c r="D43" s="73" ph="1"/>
      <c r="E43" s="74" t="s">
        <v>2611</v>
      </c>
      <c r="F43" s="75"/>
      <c r="G43" s="84">
        <v>930</v>
      </c>
      <c r="H43" s="85"/>
      <c r="I43" s="86" t="s">
        <v>3356</v>
      </c>
      <c r="J43" s="87"/>
      <c r="K43" s="88" t="s">
        <v>2630</v>
      </c>
      <c r="L43" s="144">
        <v>0.09</v>
      </c>
      <c r="M43" s="119"/>
    </row>
    <row r="44" spans="1:13" ht="33" customHeight="1" x14ac:dyDescent="0.2">
      <c r="A44" s="70">
        <v>42</v>
      </c>
      <c r="B44" s="71" t="s">
        <v>306</v>
      </c>
      <c r="C44" s="72" t="s" ph="1">
        <v>2751</v>
      </c>
      <c r="D44" s="73" ph="1"/>
      <c r="E44" s="74" t="s">
        <v>2618</v>
      </c>
      <c r="F44" s="75"/>
      <c r="G44" s="76">
        <v>947</v>
      </c>
      <c r="H44" s="77"/>
      <c r="I44" s="74" t="s">
        <v>3356</v>
      </c>
      <c r="J44" s="75"/>
      <c r="K44" s="70" t="s">
        <v>2631</v>
      </c>
      <c r="L44" s="78">
        <v>0.1</v>
      </c>
      <c r="M44" s="116"/>
    </row>
    <row r="45" spans="1:13" ht="33" customHeight="1" x14ac:dyDescent="0.2">
      <c r="A45" s="70">
        <v>43</v>
      </c>
      <c r="B45" s="71" t="s">
        <v>306</v>
      </c>
      <c r="C45" s="72" t="s" ph="1">
        <v>2752</v>
      </c>
      <c r="D45" s="73" ph="1"/>
      <c r="E45" s="74" t="s">
        <v>2625</v>
      </c>
      <c r="F45" s="75"/>
      <c r="G45" s="76">
        <v>485</v>
      </c>
      <c r="H45" s="77"/>
      <c r="I45" s="74" t="s">
        <v>3357</v>
      </c>
      <c r="J45" s="75"/>
      <c r="K45" s="80"/>
      <c r="L45" s="78"/>
      <c r="M45" s="117"/>
    </row>
    <row r="46" spans="1:13" ht="33" customHeight="1" x14ac:dyDescent="0.2">
      <c r="A46" s="70">
        <v>44</v>
      </c>
      <c r="B46" s="71" t="s">
        <v>306</v>
      </c>
      <c r="C46" s="72" t="s" ph="1">
        <v>2753</v>
      </c>
      <c r="D46" s="73" ph="1"/>
      <c r="E46" s="74" t="s">
        <v>2627</v>
      </c>
      <c r="F46" s="75"/>
      <c r="G46" s="76">
        <v>1796</v>
      </c>
      <c r="H46" s="77"/>
      <c r="I46" s="74" t="s">
        <v>3358</v>
      </c>
      <c r="J46" s="83"/>
      <c r="K46" s="70"/>
      <c r="L46" s="78"/>
      <c r="M46" s="117"/>
    </row>
    <row r="47" spans="1:13" ht="33" customHeight="1" x14ac:dyDescent="0.2">
      <c r="A47" s="70">
        <v>45</v>
      </c>
      <c r="B47" s="71" t="s">
        <v>306</v>
      </c>
      <c r="C47" s="72" t="s" ph="1">
        <v>2754</v>
      </c>
      <c r="D47" s="73" ph="1"/>
      <c r="E47" s="74" t="s">
        <v>2601</v>
      </c>
      <c r="F47" s="75"/>
      <c r="G47" s="76">
        <v>1393</v>
      </c>
      <c r="H47" s="77"/>
      <c r="I47" s="82" t="s">
        <v>3359</v>
      </c>
      <c r="J47" s="83"/>
      <c r="K47" s="70"/>
      <c r="L47" s="78"/>
      <c r="M47" s="117"/>
    </row>
    <row r="48" spans="1:13" ht="33" customHeight="1" x14ac:dyDescent="0.2">
      <c r="A48" s="70">
        <v>46</v>
      </c>
      <c r="B48" s="71" t="s">
        <v>306</v>
      </c>
      <c r="C48" s="72" t="s" ph="1">
        <v>2755</v>
      </c>
      <c r="D48" s="73" ph="1"/>
      <c r="E48" s="74" t="s">
        <v>2632</v>
      </c>
      <c r="F48" s="75"/>
      <c r="G48" s="76">
        <v>1232</v>
      </c>
      <c r="H48" s="77"/>
      <c r="I48" s="82" t="s">
        <v>3359</v>
      </c>
      <c r="J48" s="83"/>
      <c r="K48" s="70"/>
      <c r="L48" s="78"/>
      <c r="M48" s="116" t="s">
        <v>3579</v>
      </c>
    </row>
    <row r="49" spans="1:13" ht="33" customHeight="1" x14ac:dyDescent="0.2">
      <c r="A49" s="70">
        <v>47</v>
      </c>
      <c r="B49" s="71" t="s">
        <v>306</v>
      </c>
      <c r="C49" s="72" t="s" ph="1">
        <v>2756</v>
      </c>
      <c r="D49" s="73" ph="1"/>
      <c r="E49" s="74" t="s">
        <v>2633</v>
      </c>
      <c r="F49" s="75"/>
      <c r="G49" s="76">
        <v>3313</v>
      </c>
      <c r="H49" s="77"/>
      <c r="I49" s="82" t="s">
        <v>3360</v>
      </c>
      <c r="J49" s="83"/>
      <c r="K49" s="70" t="s">
        <v>2634</v>
      </c>
      <c r="L49" s="78">
        <v>0.19</v>
      </c>
      <c r="M49" s="117"/>
    </row>
    <row r="50" spans="1:13" ht="33" customHeight="1" x14ac:dyDescent="0.2">
      <c r="A50" s="70">
        <v>48</v>
      </c>
      <c r="B50" s="71" t="s">
        <v>388</v>
      </c>
      <c r="C50" s="72" t="s" ph="1">
        <v>2757</v>
      </c>
      <c r="D50" s="73" ph="1"/>
      <c r="E50" s="74" t="s">
        <v>2625</v>
      </c>
      <c r="F50" s="75"/>
      <c r="G50" s="76">
        <v>42376</v>
      </c>
      <c r="H50" s="77"/>
      <c r="I50" s="82" t="s">
        <v>3361</v>
      </c>
      <c r="J50" s="83"/>
      <c r="K50" s="70" t="s">
        <v>2635</v>
      </c>
      <c r="L50" s="81">
        <v>4.3</v>
      </c>
      <c r="M50" s="117"/>
    </row>
    <row r="51" spans="1:13" ht="33" customHeight="1" x14ac:dyDescent="0.2">
      <c r="A51" s="70">
        <v>49</v>
      </c>
      <c r="B51" s="71" t="s">
        <v>306</v>
      </c>
      <c r="C51" s="72" t="s" ph="1">
        <v>2758</v>
      </c>
      <c r="D51" s="73" ph="1"/>
      <c r="E51" s="74" t="s">
        <v>2636</v>
      </c>
      <c r="F51" s="75"/>
      <c r="G51" s="76">
        <v>985</v>
      </c>
      <c r="H51" s="77"/>
      <c r="I51" s="82" t="s">
        <v>3362</v>
      </c>
      <c r="J51" s="83"/>
      <c r="K51" s="70" t="s">
        <v>2637</v>
      </c>
      <c r="L51" s="78">
        <v>0.1</v>
      </c>
      <c r="M51" s="117"/>
    </row>
    <row r="52" spans="1:13" ht="33" customHeight="1" x14ac:dyDescent="0.2">
      <c r="A52" s="70">
        <v>50</v>
      </c>
      <c r="B52" s="71" t="s">
        <v>306</v>
      </c>
      <c r="C52" s="72" t="s" ph="1">
        <v>2759</v>
      </c>
      <c r="D52" s="73" ph="1"/>
      <c r="E52" s="74" t="s">
        <v>2638</v>
      </c>
      <c r="F52" s="75"/>
      <c r="G52" s="76">
        <v>3748</v>
      </c>
      <c r="H52" s="77"/>
      <c r="I52" s="82" t="s">
        <v>3362</v>
      </c>
      <c r="J52" s="83"/>
      <c r="K52" s="70" t="s">
        <v>2639</v>
      </c>
      <c r="L52" s="78">
        <v>0.37</v>
      </c>
      <c r="M52" s="117"/>
    </row>
    <row r="53" spans="1:13" ht="33" customHeight="1" x14ac:dyDescent="0.2">
      <c r="A53" s="70">
        <v>51</v>
      </c>
      <c r="B53" s="71" t="s">
        <v>306</v>
      </c>
      <c r="C53" s="72" t="s" ph="1">
        <v>2760</v>
      </c>
      <c r="D53" s="73" ph="1"/>
      <c r="E53" s="74" t="s">
        <v>2620</v>
      </c>
      <c r="F53" s="75"/>
      <c r="G53" s="76">
        <v>2552</v>
      </c>
      <c r="H53" s="77"/>
      <c r="I53" s="74" t="s">
        <v>3363</v>
      </c>
      <c r="J53" s="83"/>
      <c r="K53" s="80" t="s">
        <v>2640</v>
      </c>
      <c r="L53" s="78">
        <v>0.26</v>
      </c>
      <c r="M53" s="117"/>
    </row>
    <row r="54" spans="1:13" ht="33" customHeight="1" x14ac:dyDescent="0.2">
      <c r="A54" s="70">
        <v>52</v>
      </c>
      <c r="B54" s="71" t="s">
        <v>306</v>
      </c>
      <c r="C54" s="72" t="s" ph="1">
        <v>2761</v>
      </c>
      <c r="D54" s="73" ph="1"/>
      <c r="E54" s="74" t="s">
        <v>2629</v>
      </c>
      <c r="F54" s="75"/>
      <c r="G54" s="76">
        <v>2361</v>
      </c>
      <c r="H54" s="77"/>
      <c r="I54" s="82" t="s">
        <v>3363</v>
      </c>
      <c r="J54" s="83"/>
      <c r="K54" s="70" t="s">
        <v>2641</v>
      </c>
      <c r="L54" s="78">
        <v>0.24</v>
      </c>
      <c r="M54" s="117"/>
    </row>
    <row r="55" spans="1:13" ht="33" customHeight="1" x14ac:dyDescent="0.2">
      <c r="A55" s="70">
        <v>53</v>
      </c>
      <c r="B55" s="71" t="s">
        <v>306</v>
      </c>
      <c r="C55" s="72" t="s" ph="1">
        <v>2762</v>
      </c>
      <c r="D55" s="73" ph="1"/>
      <c r="E55" s="74" t="s">
        <v>2642</v>
      </c>
      <c r="F55" s="75"/>
      <c r="G55" s="76">
        <v>1419</v>
      </c>
      <c r="H55" s="77"/>
      <c r="I55" s="82" t="s">
        <v>3364</v>
      </c>
      <c r="J55" s="83"/>
      <c r="K55" s="80" t="s">
        <v>2709</v>
      </c>
      <c r="L55" s="78">
        <v>0.14000000000000001</v>
      </c>
      <c r="M55" s="117"/>
    </row>
    <row r="56" spans="1:13" ht="33" customHeight="1" x14ac:dyDescent="0.2">
      <c r="A56" s="70">
        <v>54</v>
      </c>
      <c r="B56" s="71" t="s">
        <v>306</v>
      </c>
      <c r="C56" s="72" t="s" ph="1">
        <v>2763</v>
      </c>
      <c r="D56" s="73" ph="1"/>
      <c r="E56" s="74" t="s">
        <v>2643</v>
      </c>
      <c r="F56" s="75"/>
      <c r="G56" s="76">
        <v>2304</v>
      </c>
      <c r="H56" s="77"/>
      <c r="I56" s="82" t="s">
        <v>3364</v>
      </c>
      <c r="J56" s="83"/>
      <c r="K56" s="70"/>
      <c r="L56" s="78"/>
      <c r="M56" s="117"/>
    </row>
    <row r="57" spans="1:13" ht="33" customHeight="1" x14ac:dyDescent="0.2">
      <c r="A57" s="70">
        <v>55</v>
      </c>
      <c r="B57" s="71" t="s">
        <v>306</v>
      </c>
      <c r="C57" s="72" t="s" ph="1">
        <v>2764</v>
      </c>
      <c r="D57" s="73" ph="1"/>
      <c r="E57" s="74" t="s">
        <v>2644</v>
      </c>
      <c r="F57" s="75"/>
      <c r="G57" s="76">
        <v>1220</v>
      </c>
      <c r="H57" s="77"/>
      <c r="I57" s="74" t="s">
        <v>3365</v>
      </c>
      <c r="J57" s="83"/>
      <c r="K57" s="70" t="s">
        <v>2645</v>
      </c>
      <c r="L57" s="78">
        <v>0.12</v>
      </c>
      <c r="M57" s="117"/>
    </row>
    <row r="58" spans="1:13" ht="33" customHeight="1" x14ac:dyDescent="0.2">
      <c r="A58" s="70">
        <v>56</v>
      </c>
      <c r="B58" s="71" t="s">
        <v>306</v>
      </c>
      <c r="C58" s="72" t="s" ph="1">
        <v>2765</v>
      </c>
      <c r="D58" s="73" ph="1"/>
      <c r="E58" s="74" t="s">
        <v>2646</v>
      </c>
      <c r="F58" s="75"/>
      <c r="G58" s="76">
        <v>993</v>
      </c>
      <c r="H58" s="77"/>
      <c r="I58" s="82" t="s">
        <v>3365</v>
      </c>
      <c r="J58" s="83"/>
      <c r="K58" s="70"/>
      <c r="L58" s="81"/>
      <c r="M58" s="117"/>
    </row>
    <row r="59" spans="1:13" ht="33" customHeight="1" x14ac:dyDescent="0.2">
      <c r="A59" s="70">
        <v>57</v>
      </c>
      <c r="B59" s="71" t="s">
        <v>306</v>
      </c>
      <c r="C59" s="72" t="s" ph="1">
        <v>2766</v>
      </c>
      <c r="D59" s="73" ph="1"/>
      <c r="E59" s="74" t="s">
        <v>2647</v>
      </c>
      <c r="F59" s="75"/>
      <c r="G59" s="76">
        <v>2722</v>
      </c>
      <c r="H59" s="77"/>
      <c r="I59" s="82" t="s">
        <v>3366</v>
      </c>
      <c r="J59" s="83"/>
      <c r="K59" s="80" t="s">
        <v>2648</v>
      </c>
      <c r="L59" s="78">
        <v>0.16</v>
      </c>
      <c r="M59" s="117"/>
    </row>
    <row r="60" spans="1:13" ht="33" customHeight="1" x14ac:dyDescent="0.2">
      <c r="A60" s="70">
        <v>58</v>
      </c>
      <c r="B60" s="71" t="s">
        <v>306</v>
      </c>
      <c r="C60" s="72" t="s" ph="1">
        <v>2767</v>
      </c>
      <c r="D60" s="73" ph="1"/>
      <c r="E60" s="74" t="s">
        <v>2633</v>
      </c>
      <c r="F60" s="75"/>
      <c r="G60" s="76">
        <v>1534</v>
      </c>
      <c r="H60" s="77"/>
      <c r="I60" s="82" t="s">
        <v>3367</v>
      </c>
      <c r="J60" s="83"/>
      <c r="K60" s="70"/>
      <c r="L60" s="78"/>
      <c r="M60" s="117"/>
    </row>
    <row r="61" spans="1:13" ht="33" customHeight="1" x14ac:dyDescent="0.2">
      <c r="A61" s="70">
        <v>59</v>
      </c>
      <c r="B61" s="71" t="s">
        <v>305</v>
      </c>
      <c r="C61" s="72" t="s" ph="1">
        <v>2768</v>
      </c>
      <c r="D61" s="73" ph="1"/>
      <c r="E61" s="74" t="s">
        <v>2649</v>
      </c>
      <c r="F61" s="75"/>
      <c r="G61" s="76">
        <v>27722</v>
      </c>
      <c r="H61" s="77"/>
      <c r="I61" s="82" t="s">
        <v>3368</v>
      </c>
      <c r="J61" s="83"/>
      <c r="K61" s="80" t="s">
        <v>2650</v>
      </c>
      <c r="L61" s="81">
        <v>2.8</v>
      </c>
      <c r="M61" s="117"/>
    </row>
    <row r="62" spans="1:13" ht="33" customHeight="1" x14ac:dyDescent="0.2">
      <c r="A62" s="70">
        <v>60</v>
      </c>
      <c r="B62" s="71" t="s">
        <v>306</v>
      </c>
      <c r="C62" s="70" t="s" ph="1">
        <v>2769</v>
      </c>
      <c r="D62" s="73" ph="1"/>
      <c r="E62" s="74" t="s">
        <v>2646</v>
      </c>
      <c r="F62" s="75"/>
      <c r="G62" s="76">
        <v>1306</v>
      </c>
      <c r="H62" s="77"/>
      <c r="I62" s="82" t="s">
        <v>3369</v>
      </c>
      <c r="J62" s="83"/>
      <c r="K62" s="70"/>
      <c r="L62" s="78"/>
      <c r="M62" s="117"/>
    </row>
    <row r="63" spans="1:13" ht="33" customHeight="1" x14ac:dyDescent="0.2">
      <c r="A63" s="70">
        <v>61</v>
      </c>
      <c r="B63" s="71" t="s">
        <v>306</v>
      </c>
      <c r="C63" s="70" t="s" ph="1">
        <v>2770</v>
      </c>
      <c r="D63" s="73" ph="1"/>
      <c r="E63" s="74" t="s">
        <v>2646</v>
      </c>
      <c r="F63" s="75"/>
      <c r="G63" s="76">
        <v>1299</v>
      </c>
      <c r="H63" s="77"/>
      <c r="I63" s="82" t="s">
        <v>3369</v>
      </c>
      <c r="J63" s="83"/>
      <c r="K63" s="70"/>
      <c r="L63" s="81"/>
      <c r="M63" s="117"/>
    </row>
    <row r="64" spans="1:13" ht="33" customHeight="1" x14ac:dyDescent="0.2">
      <c r="A64" s="70">
        <v>62</v>
      </c>
      <c r="B64" s="71" t="s">
        <v>388</v>
      </c>
      <c r="C64" s="70" t="s" ph="1">
        <v>2771</v>
      </c>
      <c r="D64" s="73" ph="1"/>
      <c r="E64" s="74" t="s">
        <v>2651</v>
      </c>
      <c r="F64" s="75"/>
      <c r="G64" s="76">
        <v>37516</v>
      </c>
      <c r="H64" s="77"/>
      <c r="I64" s="82" t="s">
        <v>3370</v>
      </c>
      <c r="J64" s="83"/>
      <c r="K64" s="80" t="s">
        <v>2652</v>
      </c>
      <c r="L64" s="81">
        <v>3.7</v>
      </c>
      <c r="M64" s="117"/>
    </row>
    <row r="65" spans="1:13" ht="33" customHeight="1" x14ac:dyDescent="0.2">
      <c r="A65" s="70">
        <v>63</v>
      </c>
      <c r="B65" s="71" t="s">
        <v>306</v>
      </c>
      <c r="C65" s="72" t="s" ph="1">
        <v>2772</v>
      </c>
      <c r="D65" s="73" ph="1"/>
      <c r="E65" s="74" t="s">
        <v>2653</v>
      </c>
      <c r="F65" s="75"/>
      <c r="G65" s="76">
        <v>2170</v>
      </c>
      <c r="H65" s="77"/>
      <c r="I65" s="82" t="s">
        <v>3371</v>
      </c>
      <c r="J65" s="83"/>
      <c r="K65" s="70"/>
      <c r="L65" s="78"/>
      <c r="M65" s="117"/>
    </row>
    <row r="66" spans="1:13" ht="33" customHeight="1" x14ac:dyDescent="0.2">
      <c r="A66" s="70">
        <v>64</v>
      </c>
      <c r="B66" s="71" t="s">
        <v>306</v>
      </c>
      <c r="C66" s="72" t="s" ph="1">
        <v>2773</v>
      </c>
      <c r="D66" s="73" ph="1"/>
      <c r="E66" s="74" t="s">
        <v>2654</v>
      </c>
      <c r="F66" s="75"/>
      <c r="G66" s="76">
        <v>839</v>
      </c>
      <c r="H66" s="77"/>
      <c r="I66" s="82" t="s">
        <v>3372</v>
      </c>
      <c r="J66" s="83"/>
      <c r="K66" s="70"/>
      <c r="L66" s="78"/>
      <c r="M66" s="117"/>
    </row>
    <row r="67" spans="1:13" ht="33" customHeight="1" x14ac:dyDescent="0.2">
      <c r="A67" s="70">
        <v>65</v>
      </c>
      <c r="B67" s="71" t="s">
        <v>306</v>
      </c>
      <c r="C67" s="72" t="s" ph="1">
        <v>2774</v>
      </c>
      <c r="D67" s="73" ph="1"/>
      <c r="E67" s="74" t="s">
        <v>2607</v>
      </c>
      <c r="F67" s="75"/>
      <c r="G67" s="76">
        <v>2032</v>
      </c>
      <c r="H67" s="77"/>
      <c r="I67" s="82" t="s">
        <v>3373</v>
      </c>
      <c r="J67" s="83"/>
      <c r="K67" s="70"/>
      <c r="L67" s="81"/>
      <c r="M67" s="117"/>
    </row>
    <row r="68" spans="1:13" ht="33" customHeight="1" x14ac:dyDescent="0.2">
      <c r="A68" s="70">
        <v>66</v>
      </c>
      <c r="B68" s="71" t="s">
        <v>319</v>
      </c>
      <c r="C68" s="72" t="s" ph="1">
        <v>2775</v>
      </c>
      <c r="D68" s="73" ph="1"/>
      <c r="E68" s="74" t="s">
        <v>2655</v>
      </c>
      <c r="F68" s="75"/>
      <c r="G68" s="76">
        <v>2901</v>
      </c>
      <c r="H68" s="77"/>
      <c r="I68" s="82" t="s">
        <v>3374</v>
      </c>
      <c r="J68" s="83"/>
      <c r="K68" s="70"/>
      <c r="L68" s="78"/>
      <c r="M68" s="117"/>
    </row>
    <row r="69" spans="1:13" ht="33" customHeight="1" x14ac:dyDescent="0.2">
      <c r="A69" s="70">
        <v>67</v>
      </c>
      <c r="B69" s="71" t="s">
        <v>306</v>
      </c>
      <c r="C69" s="72" t="s" ph="1">
        <v>2776</v>
      </c>
      <c r="D69" s="73" ph="1"/>
      <c r="E69" s="74" t="s">
        <v>2594</v>
      </c>
      <c r="F69" s="75"/>
      <c r="G69" s="76">
        <v>511</v>
      </c>
      <c r="H69" s="77"/>
      <c r="I69" s="82" t="s">
        <v>3375</v>
      </c>
      <c r="J69" s="83"/>
      <c r="K69" s="70"/>
      <c r="L69" s="78"/>
      <c r="M69" s="117"/>
    </row>
    <row r="70" spans="1:13" ht="33" customHeight="1" x14ac:dyDescent="0.2">
      <c r="A70" s="70">
        <v>68</v>
      </c>
      <c r="B70" s="71" t="s">
        <v>306</v>
      </c>
      <c r="C70" s="72" t="s" ph="1">
        <v>2777</v>
      </c>
      <c r="D70" s="73" ph="1"/>
      <c r="E70" s="74" t="s">
        <v>2656</v>
      </c>
      <c r="F70" s="75"/>
      <c r="G70" s="76">
        <v>438</v>
      </c>
      <c r="H70" s="77"/>
      <c r="I70" s="82" t="s">
        <v>3375</v>
      </c>
      <c r="J70" s="83"/>
      <c r="K70" s="70"/>
      <c r="L70" s="78"/>
      <c r="M70" s="117"/>
    </row>
    <row r="71" spans="1:13" ht="33" customHeight="1" x14ac:dyDescent="0.2">
      <c r="A71" s="70">
        <v>69</v>
      </c>
      <c r="B71" s="71" t="s">
        <v>306</v>
      </c>
      <c r="C71" s="70" t="s" ph="1">
        <v>3574</v>
      </c>
      <c r="D71" s="73" ph="1"/>
      <c r="E71" s="74" t="s">
        <v>3575</v>
      </c>
      <c r="F71" s="75"/>
      <c r="G71" s="76">
        <v>211</v>
      </c>
      <c r="H71" s="77"/>
      <c r="I71" s="82" t="s">
        <v>3576</v>
      </c>
      <c r="J71" s="83"/>
      <c r="K71" s="70"/>
      <c r="L71" s="78"/>
      <c r="M71" s="117"/>
    </row>
    <row r="72" spans="1:13" ht="33" customHeight="1" x14ac:dyDescent="0.2">
      <c r="A72" s="428" t="s">
        <v>227</v>
      </c>
      <c r="B72" s="429"/>
      <c r="C72" s="157">
        <f ca="1">IF(COUNTIF(M:M,"*~**")&gt;=1,"("&amp;COUNTIF(M:M,"*~**")&amp;")"&amp;CHAR(10)&amp;COUNT(A:A)-COUNTIF(M:M,"*~**"),COUNT(A:A))</f>
        <v>69</v>
      </c>
      <c r="D72" s="82"/>
      <c r="E72" s="82" t="s">
        <v>2213</v>
      </c>
      <c r="F72" s="91"/>
      <c r="G72" s="76">
        <f>SUM(G2:G71)</f>
        <v>242833</v>
      </c>
      <c r="H72" s="77"/>
      <c r="I72" s="82"/>
      <c r="J72" s="82"/>
      <c r="K72" s="82"/>
      <c r="L72" s="82"/>
      <c r="M72" s="225"/>
    </row>
    <row r="73" spans="1:13" x14ac:dyDescent="0.2">
      <c r="H73" s="121"/>
    </row>
    <row r="74" spans="1:13" x14ac:dyDescent="0.2">
      <c r="H74" s="121"/>
    </row>
    <row r="75" spans="1:13" x14ac:dyDescent="0.2">
      <c r="H75" s="121"/>
    </row>
    <row r="76" spans="1:13" ht="22.5" x14ac:dyDescent="0.2">
      <c r="C76" s="93" ph="1"/>
      <c r="D76" s="93" ph="1"/>
    </row>
    <row r="77" spans="1:13" ht="22.5" x14ac:dyDescent="0.2">
      <c r="C77" s="93" ph="1"/>
      <c r="D77" s="93" ph="1"/>
    </row>
    <row r="78" spans="1:13" ht="22.5" x14ac:dyDescent="0.2">
      <c r="C78" s="93" ph="1"/>
      <c r="D78" s="93" ph="1"/>
    </row>
    <row r="79" spans="1:13" ht="22.5" x14ac:dyDescent="0.2">
      <c r="C79" s="93" ph="1"/>
      <c r="D79" s="93" ph="1"/>
    </row>
    <row r="80" spans="1:13" ht="22.5" x14ac:dyDescent="0.2">
      <c r="C80" s="93" ph="1"/>
      <c r="D80" s="93" ph="1"/>
    </row>
    <row r="81" spans="3:4" ht="22.5" x14ac:dyDescent="0.2">
      <c r="C81" s="93" ph="1"/>
      <c r="D81" s="93" ph="1"/>
    </row>
    <row r="82" spans="3:4" ht="22.5" x14ac:dyDescent="0.2">
      <c r="C82" s="93" ph="1"/>
      <c r="D82" s="93" ph="1"/>
    </row>
    <row r="83" spans="3:4" ht="22.5" x14ac:dyDescent="0.2">
      <c r="C83" s="93" ph="1"/>
      <c r="D83" s="93" ph="1"/>
    </row>
    <row r="84" spans="3:4" ht="22.5" x14ac:dyDescent="0.2">
      <c r="C84" s="93" ph="1"/>
      <c r="D84" s="93" ph="1"/>
    </row>
    <row r="85" spans="3:4" ht="22.5" x14ac:dyDescent="0.2">
      <c r="C85" s="93" ph="1"/>
      <c r="D85" s="93" ph="1"/>
    </row>
    <row r="86" spans="3:4" ht="22.5" x14ac:dyDescent="0.2">
      <c r="C86" s="93" ph="1"/>
      <c r="D86" s="93" ph="1"/>
    </row>
  </sheetData>
  <mergeCells count="2">
    <mergeCell ref="A1:M1"/>
    <mergeCell ref="A72:B72"/>
  </mergeCells>
  <phoneticPr fontId="2"/>
  <pageMargins left="0.70866141732283472" right="0.70866141732283472" top="0.94488188976377963" bottom="0.94488188976377963" header="0" footer="0.31496062992125984"/>
  <pageSetup paperSize="9" scale="96" orientation="portrait" r:id="rId1"/>
  <headerFooter>
    <oddFooter>&amp;C&amp;"ＭＳ 明朝,標準"-&amp;P--</oddFooter>
    <firstHeader>&amp;L&amp;"メイリオ,レギュラー"&amp;18Ⅳ 開設公園&amp;16
&amp;A</firstHeader>
    <firstFooter>&amp;C-&amp;P--</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S34"/>
  <sheetViews>
    <sheetView view="pageBreakPreview" topLeftCell="A15" zoomScaleNormal="100" zoomScaleSheetLayoutView="100" workbookViewId="0">
      <selection activeCell="H7" sqref="H7"/>
    </sheetView>
  </sheetViews>
  <sheetFormatPr defaultColWidth="9" defaultRowHeight="13" x14ac:dyDescent="0.2"/>
  <cols>
    <col min="1" max="1" width="9" style="93"/>
    <col min="2" max="3" width="12.08203125" style="93" customWidth="1"/>
    <col min="4" max="5" width="2.08203125" style="93" customWidth="1"/>
    <col min="6" max="6" width="5.58203125" style="93" customWidth="1"/>
    <col min="7" max="9" width="12.08203125" style="93" customWidth="1"/>
    <col min="10" max="11" width="2.08203125" style="93" customWidth="1"/>
    <col min="12" max="12" width="5.58203125" style="93" customWidth="1"/>
    <col min="13" max="13" width="12.08203125" style="93" customWidth="1"/>
    <col min="14" max="15" width="2.08203125" style="93" customWidth="1"/>
    <col min="16" max="16" width="5.58203125" style="93" customWidth="1"/>
    <col min="17" max="19" width="12.08203125" style="93" customWidth="1"/>
    <col min="20" max="16384" width="9" style="93"/>
  </cols>
  <sheetData>
    <row r="1" spans="1:19" ht="27" customHeight="1" x14ac:dyDescent="0.2">
      <c r="A1" s="303" t="str">
        <f ca="1">RIGHT(CELL("filename",A1),LEN(CELL("filename",A1))-FIND("]",CELL("filename",A1)))</f>
        <v>I　大阪市域内都市公園行政区別総括表</v>
      </c>
      <c r="B1" s="234"/>
      <c r="C1" s="234"/>
      <c r="D1" s="234"/>
      <c r="E1" s="234"/>
      <c r="F1" s="234"/>
      <c r="G1" s="234"/>
      <c r="H1" s="234"/>
      <c r="I1" s="234"/>
      <c r="J1" s="234"/>
      <c r="K1" s="234"/>
      <c r="L1" s="234"/>
      <c r="M1" s="234"/>
      <c r="N1" s="234"/>
      <c r="O1" s="234"/>
      <c r="P1" s="234"/>
      <c r="Q1" s="234"/>
      <c r="R1" s="234"/>
      <c r="S1" s="234"/>
    </row>
    <row r="2" spans="1:19" x14ac:dyDescent="0.2">
      <c r="A2" s="352" t="s">
        <v>66</v>
      </c>
      <c r="B2" s="354" t="s">
        <v>3605</v>
      </c>
      <c r="C2" s="354" t="s">
        <v>3538</v>
      </c>
      <c r="D2" s="490">
        <v>45748</v>
      </c>
      <c r="E2" s="491"/>
      <c r="F2" s="491"/>
      <c r="G2" s="491"/>
      <c r="H2" s="491"/>
      <c r="I2" s="492"/>
      <c r="J2" s="371" t="s">
        <v>67</v>
      </c>
      <c r="K2" s="372"/>
      <c r="L2" s="372"/>
      <c r="M2" s="373"/>
      <c r="N2" s="372" t="s">
        <v>68</v>
      </c>
      <c r="O2" s="372"/>
      <c r="P2" s="372"/>
      <c r="Q2" s="372"/>
      <c r="R2" s="372"/>
      <c r="S2" s="373"/>
    </row>
    <row r="3" spans="1:19" ht="38" x14ac:dyDescent="0.2">
      <c r="A3" s="353"/>
      <c r="B3" s="355"/>
      <c r="C3" s="355"/>
      <c r="D3" s="356" t="s">
        <v>3048</v>
      </c>
      <c r="E3" s="357"/>
      <c r="F3" s="358"/>
      <c r="G3" s="304" t="s">
        <v>3606</v>
      </c>
      <c r="H3" s="304" t="s">
        <v>3049</v>
      </c>
      <c r="I3" s="335" t="s">
        <v>3607</v>
      </c>
      <c r="J3" s="366" t="s">
        <v>3050</v>
      </c>
      <c r="K3" s="367"/>
      <c r="L3" s="368"/>
      <c r="M3" s="335" t="s">
        <v>3606</v>
      </c>
      <c r="N3" s="366" t="s">
        <v>3048</v>
      </c>
      <c r="O3" s="369"/>
      <c r="P3" s="370"/>
      <c r="Q3" s="335" t="s">
        <v>3606</v>
      </c>
      <c r="R3" s="335" t="s">
        <v>3049</v>
      </c>
      <c r="S3" s="335" t="s">
        <v>3607</v>
      </c>
    </row>
    <row r="4" spans="1:19" ht="21" customHeight="1" x14ac:dyDescent="0.2">
      <c r="A4" s="305" t="s">
        <v>69</v>
      </c>
      <c r="B4" s="336">
        <v>10.34</v>
      </c>
      <c r="C4" s="493">
        <v>148930</v>
      </c>
      <c r="D4" s="306" t="str">
        <f>IF(E4&gt;=1,"*","")</f>
        <v>*</v>
      </c>
      <c r="E4" s="307">
        <f>'Ⅱ　都市公園種別集計表（供用分）'!$AS6</f>
        <v>2</v>
      </c>
      <c r="F4" s="308">
        <f>'Ⅱ　都市公園種別集計表（供用分）'!$AT6</f>
        <v>44</v>
      </c>
      <c r="G4" s="309">
        <f>'Ⅱ　都市公園種別集計表（供用分）'!$AU6</f>
        <v>521328</v>
      </c>
      <c r="H4" s="336">
        <f>G4/(B4*10000)</f>
        <v>5.0418568665377173</v>
      </c>
      <c r="I4" s="336">
        <f>G4/C4</f>
        <v>3.5004901631639025</v>
      </c>
      <c r="J4" s="310" t="str">
        <f>IF(K4&gt;=1,"*","")</f>
        <v>*</v>
      </c>
      <c r="K4" s="307">
        <f>SUM('Ⅱ　都市公園種別集計表（供用分）'!$AV6,'Ⅱ　都市公園種別集計表（供用分）'!$AY6)</f>
        <v>1</v>
      </c>
      <c r="L4" s="307">
        <f>SUM('Ⅱ　都市公園種別集計表（供用分）'!$AW6,'Ⅱ　都市公園種別集計表（供用分）'!$AZ6)</f>
        <v>0</v>
      </c>
      <c r="M4" s="307">
        <f>SUM('Ⅱ　都市公園種別集計表（供用分）'!$AX6,'Ⅱ　都市公園種別集計表（供用分）'!$BA6)</f>
        <v>95000</v>
      </c>
      <c r="N4" s="310" t="str">
        <f>IF(O4&gt;=1,"*","")</f>
        <v>*</v>
      </c>
      <c r="O4" s="307">
        <f>'Ⅱ　都市公園種別集計表（供用分）'!$C6</f>
        <v>3</v>
      </c>
      <c r="P4" s="307">
        <f>'Ⅱ　都市公園種別集計表（供用分）'!$D6</f>
        <v>44</v>
      </c>
      <c r="Q4" s="311">
        <f>'Ⅱ　都市公園種別集計表（供用分）'!$E6</f>
        <v>616328</v>
      </c>
      <c r="R4" s="336">
        <f>Q4/(B4*1000000)*100</f>
        <v>5.9606189555125724</v>
      </c>
      <c r="S4" s="336">
        <f>Q4/C4</f>
        <v>4.1383737326260661</v>
      </c>
    </row>
    <row r="5" spans="1:19" ht="21" customHeight="1" x14ac:dyDescent="0.2">
      <c r="A5" s="305" t="s">
        <v>70</v>
      </c>
      <c r="B5" s="336">
        <v>6.08</v>
      </c>
      <c r="C5" s="493">
        <v>109797</v>
      </c>
      <c r="D5" s="306" t="str">
        <f t="shared" ref="D5:D20" si="0">IF(E5&gt;=1,"*","")</f>
        <v/>
      </c>
      <c r="E5" s="307">
        <f>'Ⅱ　都市公園種別集計表（供用分）'!$AS7</f>
        <v>0</v>
      </c>
      <c r="F5" s="308">
        <f>'Ⅱ　都市公園種別集計表（供用分）'!$AT7</f>
        <v>29</v>
      </c>
      <c r="G5" s="309">
        <f>'Ⅱ　都市公園種別集計表（供用分）'!$AU7</f>
        <v>291841</v>
      </c>
      <c r="H5" s="336">
        <f t="shared" ref="H5:H21" si="1">G5/(B5*10000)</f>
        <v>4.8000164473684208</v>
      </c>
      <c r="I5" s="336">
        <f>G5/C5</f>
        <v>2.6580052278295399</v>
      </c>
      <c r="J5" s="310" t="str">
        <f t="shared" ref="J5:J20" si="2">IF(K5&gt;=1,"*","")</f>
        <v>*</v>
      </c>
      <c r="K5" s="307">
        <f>SUM('Ⅱ　都市公園種別集計表（供用分）'!$AV7,'Ⅱ　都市公園種別集計表（供用分）'!$AY7)</f>
        <v>1</v>
      </c>
      <c r="L5" s="307">
        <f>SUM('Ⅱ　都市公園種別集計表（供用分）'!$AW7,'Ⅱ　都市公園種別集計表（供用分）'!$AZ7)</f>
        <v>0</v>
      </c>
      <c r="M5" s="307">
        <f>SUM('Ⅱ　都市公園種別集計表（供用分）'!$AX7,'Ⅱ　都市公園種別集計表（供用分）'!$BA7)</f>
        <v>84000</v>
      </c>
      <c r="N5" s="310" t="str">
        <f t="shared" ref="N5:N28" si="3">IF(O5&gt;=1,"*","")</f>
        <v>*</v>
      </c>
      <c r="O5" s="307">
        <f>'Ⅱ　都市公園種別集計表（供用分）'!$C7</f>
        <v>1</v>
      </c>
      <c r="P5" s="307">
        <f>'Ⅱ　都市公園種別集計表（供用分）'!$D7</f>
        <v>29</v>
      </c>
      <c r="Q5" s="311">
        <f>'Ⅱ　都市公園種別集計表（供用分）'!$E7</f>
        <v>375841</v>
      </c>
      <c r="R5" s="336">
        <f t="shared" ref="R5:R20" si="4">Q5/(B5*1000000)*100</f>
        <v>6.1815953947368421</v>
      </c>
      <c r="S5" s="336">
        <f t="shared" ref="S5:S20" si="5">Q5/C5</f>
        <v>3.4230534531908887</v>
      </c>
    </row>
    <row r="6" spans="1:19" ht="21" customHeight="1" x14ac:dyDescent="0.2">
      <c r="A6" s="305" t="s">
        <v>71</v>
      </c>
      <c r="B6" s="336">
        <v>4.67</v>
      </c>
      <c r="C6" s="494">
        <v>83581</v>
      </c>
      <c r="D6" s="306" t="str">
        <f t="shared" si="0"/>
        <v>*</v>
      </c>
      <c r="E6" s="307">
        <f>'Ⅱ　都市公園種別集計表（供用分）'!$AS8</f>
        <v>1</v>
      </c>
      <c r="F6" s="308">
        <f>'Ⅱ　都市公園種別集計表（供用分）'!$AT8</f>
        <v>29</v>
      </c>
      <c r="G6" s="309">
        <f>'Ⅱ　都市公園種別集計表（供用分）'!$AU8</f>
        <v>131790</v>
      </c>
      <c r="H6" s="336">
        <f t="shared" si="1"/>
        <v>2.8220556745182015</v>
      </c>
      <c r="I6" s="336">
        <f t="shared" ref="I6:I20" si="6">G6/C6</f>
        <v>1.5767937689187734</v>
      </c>
      <c r="J6" s="310" t="str">
        <f t="shared" si="2"/>
        <v>*</v>
      </c>
      <c r="K6" s="307">
        <f>SUM('Ⅱ　都市公園種別集計表（供用分）'!$AV8,'Ⅱ　都市公園種別集計表（供用分）'!$AY8)</f>
        <v>1</v>
      </c>
      <c r="L6" s="307">
        <f>SUM('Ⅱ　都市公園種別集計表（供用分）'!$AW8,'Ⅱ　都市公園種別集計表（供用分）'!$AZ8)</f>
        <v>0</v>
      </c>
      <c r="M6" s="307">
        <f>SUM('Ⅱ　都市公園種別集計表（供用分）'!$AX8,'Ⅱ　都市公園種別集計表（供用分）'!$BA8)</f>
        <v>70000</v>
      </c>
      <c r="N6" s="310" t="str">
        <f t="shared" si="3"/>
        <v>*</v>
      </c>
      <c r="O6" s="307">
        <f>'Ⅱ　都市公園種別集計表（供用分）'!$C8</f>
        <v>2</v>
      </c>
      <c r="P6" s="307">
        <f>'Ⅱ　都市公園種別集計表（供用分）'!$D8</f>
        <v>29</v>
      </c>
      <c r="Q6" s="311">
        <f>'Ⅱ　都市公園種別集計表（供用分）'!$E8</f>
        <v>201790</v>
      </c>
      <c r="R6" s="336">
        <f t="shared" si="4"/>
        <v>4.3209850107066385</v>
      </c>
      <c r="S6" s="336">
        <f t="shared" si="5"/>
        <v>2.4143046864718056</v>
      </c>
    </row>
    <row r="7" spans="1:19" ht="21" customHeight="1" x14ac:dyDescent="0.2">
      <c r="A7" s="305" t="s">
        <v>72</v>
      </c>
      <c r="B7" s="336">
        <v>19.3</v>
      </c>
      <c r="C7" s="494">
        <v>63071</v>
      </c>
      <c r="D7" s="306" t="str">
        <f t="shared" si="0"/>
        <v/>
      </c>
      <c r="E7" s="307">
        <f>'Ⅱ　都市公園種別集計表（供用分）'!$AS9</f>
        <v>0</v>
      </c>
      <c r="F7" s="308">
        <f>'Ⅱ　都市公園種別集計表（供用分）'!$AT9</f>
        <v>41</v>
      </c>
      <c r="G7" s="309">
        <f>'Ⅱ　都市公園種別集計表（供用分）'!$AU9</f>
        <v>213918</v>
      </c>
      <c r="H7" s="336">
        <f t="shared" si="1"/>
        <v>1.1083834196891191</v>
      </c>
      <c r="I7" s="336">
        <f t="shared" si="6"/>
        <v>3.3917014158646603</v>
      </c>
      <c r="J7" s="310" t="str">
        <f t="shared" si="2"/>
        <v/>
      </c>
      <c r="K7" s="307">
        <f>SUM('Ⅱ　都市公園種別集計表（供用分）'!$AV9,'Ⅱ　都市公園種別集計表（供用分）'!$AY9)</f>
        <v>0</v>
      </c>
      <c r="L7" s="307">
        <f>SUM('Ⅱ　都市公園種別集計表（供用分）'!$AW9,'Ⅱ　都市公園種別集計表（供用分）'!$AZ9)</f>
        <v>0</v>
      </c>
      <c r="M7" s="307">
        <f>SUM('Ⅱ　都市公園種別集計表（供用分）'!$AX9,'Ⅱ　都市公園種別集計表（供用分）'!$BA9)</f>
        <v>0</v>
      </c>
      <c r="N7" s="310" t="str">
        <f t="shared" si="3"/>
        <v/>
      </c>
      <c r="O7" s="307">
        <f>'Ⅱ　都市公園種別集計表（供用分）'!$C9</f>
        <v>0</v>
      </c>
      <c r="P7" s="307">
        <f>'Ⅱ　都市公園種別集計表（供用分）'!$D9</f>
        <v>41</v>
      </c>
      <c r="Q7" s="311">
        <f>'Ⅱ　都市公園種別集計表（供用分）'!$E9</f>
        <v>213918</v>
      </c>
      <c r="R7" s="336">
        <f t="shared" si="4"/>
        <v>1.1083834196891191</v>
      </c>
      <c r="S7" s="336">
        <f t="shared" si="5"/>
        <v>3.3917014158646603</v>
      </c>
    </row>
    <row r="8" spans="1:19" ht="21" customHeight="1" x14ac:dyDescent="0.2">
      <c r="A8" s="305" t="s">
        <v>73</v>
      </c>
      <c r="B8" s="336">
        <v>8.8699999999999992</v>
      </c>
      <c r="C8" s="494">
        <v>118414</v>
      </c>
      <c r="D8" s="306" t="str">
        <f t="shared" si="0"/>
        <v/>
      </c>
      <c r="E8" s="307">
        <f>'Ⅱ　都市公園種別集計表（供用分）'!$AS10</f>
        <v>0</v>
      </c>
      <c r="F8" s="308">
        <f>'Ⅱ　都市公園種別集計表（供用分）'!$AT10</f>
        <v>30</v>
      </c>
      <c r="G8" s="309">
        <f>'Ⅱ　都市公園種別集計表（供用分）'!$AU10</f>
        <v>1221038</v>
      </c>
      <c r="H8" s="336">
        <f t="shared" si="1"/>
        <v>13.765930101465617</v>
      </c>
      <c r="I8" s="336">
        <f t="shared" si="6"/>
        <v>10.311601668721604</v>
      </c>
      <c r="J8" s="310" t="str">
        <f t="shared" si="2"/>
        <v/>
      </c>
      <c r="K8" s="307">
        <f>SUM('Ⅱ　都市公園種別集計表（供用分）'!$AV10,'Ⅱ　都市公園種別集計表（供用分）'!$AY10)</f>
        <v>0</v>
      </c>
      <c r="L8" s="307">
        <f>SUM('Ⅱ　都市公園種別集計表（供用分）'!$AW10,'Ⅱ　都市公園種別集計表（供用分）'!$AZ10)</f>
        <v>0</v>
      </c>
      <c r="M8" s="307">
        <f>SUM('Ⅱ　都市公園種別集計表（供用分）'!$AX10,'Ⅱ　都市公園種別集計表（供用分）'!$BA10)</f>
        <v>0</v>
      </c>
      <c r="N8" s="310" t="str">
        <f t="shared" si="3"/>
        <v/>
      </c>
      <c r="O8" s="307">
        <f>'Ⅱ　都市公園種別集計表（供用分）'!$C10</f>
        <v>0</v>
      </c>
      <c r="P8" s="307">
        <f>'Ⅱ　都市公園種別集計表（供用分）'!$D10</f>
        <v>30</v>
      </c>
      <c r="Q8" s="311">
        <f>'Ⅱ　都市公園種別集計表（供用分）'!$E10</f>
        <v>1221038</v>
      </c>
      <c r="R8" s="336">
        <f t="shared" si="4"/>
        <v>13.765930101465615</v>
      </c>
      <c r="S8" s="336">
        <f t="shared" si="5"/>
        <v>10.311601668721604</v>
      </c>
    </row>
    <row r="9" spans="1:19" ht="21" customHeight="1" x14ac:dyDescent="0.2">
      <c r="A9" s="305" t="s">
        <v>74</v>
      </c>
      <c r="B9" s="336">
        <v>5.21</v>
      </c>
      <c r="C9" s="494">
        <v>114577</v>
      </c>
      <c r="D9" s="306" t="str">
        <f t="shared" si="0"/>
        <v/>
      </c>
      <c r="E9" s="307">
        <f>'Ⅱ　都市公園種別集計表（供用分）'!$AS11</f>
        <v>0</v>
      </c>
      <c r="F9" s="308">
        <f>'Ⅱ　都市公園種別集計表（供用分）'!$AT11</f>
        <v>30</v>
      </c>
      <c r="G9" s="309">
        <f>'Ⅱ　都市公園種別集計表（供用分）'!$AU11</f>
        <v>238272</v>
      </c>
      <c r="H9" s="336">
        <f t="shared" si="1"/>
        <v>4.5733589251439541</v>
      </c>
      <c r="I9" s="336">
        <f t="shared" si="6"/>
        <v>2.0795796713127417</v>
      </c>
      <c r="J9" s="310" t="str">
        <f t="shared" si="2"/>
        <v/>
      </c>
      <c r="K9" s="307">
        <f>SUM('Ⅱ　都市公園種別集計表（供用分）'!$AV11,'Ⅱ　都市公園種別集計表（供用分）'!$AY11)</f>
        <v>0</v>
      </c>
      <c r="L9" s="307">
        <f>SUM('Ⅱ　都市公園種別集計表（供用分）'!$AW11,'Ⅱ　都市公園種別集計表（供用分）'!$AZ11)</f>
        <v>0</v>
      </c>
      <c r="M9" s="307">
        <f>SUM('Ⅱ　都市公園種別集計表（供用分）'!$AX11,'Ⅱ　都市公園種別集計表（供用分）'!$BA11)</f>
        <v>0</v>
      </c>
      <c r="N9" s="310" t="str">
        <f t="shared" si="3"/>
        <v/>
      </c>
      <c r="O9" s="307">
        <f>'Ⅱ　都市公園種別集計表（供用分）'!$C11</f>
        <v>0</v>
      </c>
      <c r="P9" s="307">
        <f>'Ⅱ　都市公園種別集計表（供用分）'!$D11</f>
        <v>30</v>
      </c>
      <c r="Q9" s="311">
        <f>'Ⅱ　都市公園種別集計表（供用分）'!$E11</f>
        <v>238272</v>
      </c>
      <c r="R9" s="336">
        <f t="shared" si="4"/>
        <v>4.5733589251439541</v>
      </c>
      <c r="S9" s="336">
        <f t="shared" si="5"/>
        <v>2.0795796713127417</v>
      </c>
    </row>
    <row r="10" spans="1:19" ht="21" customHeight="1" x14ac:dyDescent="0.2">
      <c r="A10" s="305" t="s">
        <v>75</v>
      </c>
      <c r="B10" s="336">
        <v>7.86</v>
      </c>
      <c r="C10" s="494">
        <v>80519</v>
      </c>
      <c r="D10" s="306" t="str">
        <f t="shared" si="0"/>
        <v/>
      </c>
      <c r="E10" s="307">
        <f>'Ⅱ　都市公園種別集計表（供用分）'!$AS12</f>
        <v>0</v>
      </c>
      <c r="F10" s="308">
        <f>'Ⅱ　都市公園種別集計表（供用分）'!$AT12</f>
        <v>31</v>
      </c>
      <c r="G10" s="309">
        <f>'Ⅱ　都市公園種別集計表（供用分）'!$AU12</f>
        <v>266694</v>
      </c>
      <c r="H10" s="336">
        <f t="shared" si="1"/>
        <v>3.3930534351145036</v>
      </c>
      <c r="I10" s="336">
        <f t="shared" si="6"/>
        <v>3.3121871856332046</v>
      </c>
      <c r="J10" s="310" t="str">
        <f t="shared" si="2"/>
        <v/>
      </c>
      <c r="K10" s="307">
        <f>SUM('Ⅱ　都市公園種別集計表（供用分）'!$AV12,'Ⅱ　都市公園種別集計表（供用分）'!$AY12)</f>
        <v>0</v>
      </c>
      <c r="L10" s="307">
        <f>SUM('Ⅱ　都市公園種別集計表（供用分）'!$AW12,'Ⅱ　都市公園種別集計表（供用分）'!$AZ12)</f>
        <v>0</v>
      </c>
      <c r="M10" s="307">
        <f>SUM('Ⅱ　都市公園種別集計表（供用分）'!$AX12,'Ⅱ　都市公園種別集計表（供用分）'!$BA12)</f>
        <v>0</v>
      </c>
      <c r="N10" s="310" t="str">
        <f t="shared" si="3"/>
        <v/>
      </c>
      <c r="O10" s="307">
        <f>'Ⅱ　都市公園種別集計表（供用分）'!$C12</f>
        <v>0</v>
      </c>
      <c r="P10" s="307">
        <f>'Ⅱ　都市公園種別集計表（供用分）'!$D12</f>
        <v>31</v>
      </c>
      <c r="Q10" s="311">
        <f>'Ⅱ　都市公園種別集計表（供用分）'!$E12</f>
        <v>266694</v>
      </c>
      <c r="R10" s="336">
        <f t="shared" si="4"/>
        <v>3.3930534351145036</v>
      </c>
      <c r="S10" s="336">
        <f t="shared" si="5"/>
        <v>3.3121871856332046</v>
      </c>
    </row>
    <row r="11" spans="1:19" ht="21" customHeight="1" x14ac:dyDescent="0.2">
      <c r="A11" s="305" t="s">
        <v>76</v>
      </c>
      <c r="B11" s="336">
        <v>9.43</v>
      </c>
      <c r="C11" s="494">
        <v>59452</v>
      </c>
      <c r="D11" s="306" t="str">
        <f t="shared" si="0"/>
        <v/>
      </c>
      <c r="E11" s="307">
        <f>'Ⅱ　都市公園種別集計表（供用分）'!$AS13</f>
        <v>0</v>
      </c>
      <c r="F11" s="308">
        <f>'Ⅱ　都市公園種別集計表（供用分）'!$AT13</f>
        <v>23</v>
      </c>
      <c r="G11" s="309">
        <f>'Ⅱ　都市公園種別集計表（供用分）'!$AU13</f>
        <v>294980</v>
      </c>
      <c r="H11" s="336">
        <f t="shared" si="1"/>
        <v>3.1281018027571581</v>
      </c>
      <c r="I11" s="336">
        <f t="shared" si="6"/>
        <v>4.9616497342393862</v>
      </c>
      <c r="J11" s="310" t="str">
        <f t="shared" si="2"/>
        <v/>
      </c>
      <c r="K11" s="307">
        <f>SUM('Ⅱ　都市公園種別集計表（供用分）'!$AV13,'Ⅱ　都市公園種別集計表（供用分）'!$AY13)</f>
        <v>0</v>
      </c>
      <c r="L11" s="307">
        <f>SUM('Ⅱ　都市公園種別集計表（供用分）'!$AW13,'Ⅱ　都市公園種別集計表（供用分）'!$AZ13)</f>
        <v>0</v>
      </c>
      <c r="M11" s="307">
        <f>SUM('Ⅱ　都市公園種別集計表（供用分）'!$AX13,'Ⅱ　都市公園種別集計表（供用分）'!$BA13)</f>
        <v>0</v>
      </c>
      <c r="N11" s="310" t="str">
        <f t="shared" si="3"/>
        <v/>
      </c>
      <c r="O11" s="307">
        <f>'Ⅱ　都市公園種別集計表（供用分）'!$C13</f>
        <v>0</v>
      </c>
      <c r="P11" s="307">
        <f>'Ⅱ　都市公園種別集計表（供用分）'!$D13</f>
        <v>23</v>
      </c>
      <c r="Q11" s="311">
        <f>'Ⅱ　都市公園種別集計表（供用分）'!$E13</f>
        <v>294980</v>
      </c>
      <c r="R11" s="336">
        <f t="shared" si="4"/>
        <v>3.1281018027571577</v>
      </c>
      <c r="S11" s="336">
        <f t="shared" si="5"/>
        <v>4.9616497342393862</v>
      </c>
    </row>
    <row r="12" spans="1:19" ht="21" customHeight="1" x14ac:dyDescent="0.2">
      <c r="A12" s="305" t="s">
        <v>77</v>
      </c>
      <c r="B12" s="336">
        <v>4.84</v>
      </c>
      <c r="C12" s="494">
        <v>87902</v>
      </c>
      <c r="D12" s="306" t="str">
        <f t="shared" si="0"/>
        <v/>
      </c>
      <c r="E12" s="307">
        <f>'Ⅱ　都市公園種別集計表（供用分）'!$AS14</f>
        <v>0</v>
      </c>
      <c r="F12" s="308">
        <f>'Ⅱ　都市公園種別集計表（供用分）'!$AT14</f>
        <v>26</v>
      </c>
      <c r="G12" s="309">
        <f>'Ⅱ　都市公園種別集計表（供用分）'!$AU14</f>
        <v>418876</v>
      </c>
      <c r="H12" s="336">
        <f t="shared" si="1"/>
        <v>8.6544628099173551</v>
      </c>
      <c r="I12" s="336">
        <f t="shared" si="6"/>
        <v>4.7652613137357509</v>
      </c>
      <c r="J12" s="310" t="str">
        <f t="shared" si="2"/>
        <v/>
      </c>
      <c r="K12" s="307">
        <f>SUM('Ⅱ　都市公園種別集計表（供用分）'!$AV14,'Ⅱ　都市公園種別集計表（供用分）'!$AY14)</f>
        <v>0</v>
      </c>
      <c r="L12" s="307">
        <f>SUM('Ⅱ　都市公園種別集計表（供用分）'!$AW14,'Ⅱ　都市公園種別集計表（供用分）'!$AZ14)</f>
        <v>0</v>
      </c>
      <c r="M12" s="307">
        <f>SUM('Ⅱ　都市公園種別集計表（供用分）'!$AX14,'Ⅱ　都市公園種別集計表（供用分）'!$BA14)</f>
        <v>0</v>
      </c>
      <c r="N12" s="310" t="str">
        <f t="shared" si="3"/>
        <v/>
      </c>
      <c r="O12" s="307">
        <f>'Ⅱ　都市公園種別集計表（供用分）'!$C14</f>
        <v>0</v>
      </c>
      <c r="P12" s="307">
        <f>'Ⅱ　都市公園種別集計表（供用分）'!$D14</f>
        <v>26</v>
      </c>
      <c r="Q12" s="311">
        <f>'Ⅱ　都市公園種別集計表（供用分）'!$E14</f>
        <v>418876</v>
      </c>
      <c r="R12" s="336">
        <f t="shared" si="4"/>
        <v>8.6544628099173551</v>
      </c>
      <c r="S12" s="336">
        <f t="shared" si="5"/>
        <v>4.7652613137357509</v>
      </c>
    </row>
    <row r="13" spans="1:19" ht="21" customHeight="1" x14ac:dyDescent="0.2">
      <c r="A13" s="305" t="s">
        <v>78</v>
      </c>
      <c r="B13" s="336">
        <v>4.3899999999999997</v>
      </c>
      <c r="C13" s="494">
        <v>85229</v>
      </c>
      <c r="D13" s="306" t="str">
        <f t="shared" si="0"/>
        <v/>
      </c>
      <c r="E13" s="307">
        <f>'Ⅱ　都市公園種別集計表（供用分）'!$AS15</f>
        <v>0</v>
      </c>
      <c r="F13" s="308">
        <f>'Ⅱ　都市公園種別集計表（供用分）'!$AT15</f>
        <v>35</v>
      </c>
      <c r="G13" s="309">
        <f>'Ⅱ　都市公園種別集計表（供用分）'!$AU15</f>
        <v>176564</v>
      </c>
      <c r="H13" s="336">
        <f t="shared" si="1"/>
        <v>4.0219589977220958</v>
      </c>
      <c r="I13" s="336">
        <f t="shared" si="6"/>
        <v>2.0716422813830975</v>
      </c>
      <c r="J13" s="310" t="str">
        <f t="shared" si="2"/>
        <v/>
      </c>
      <c r="K13" s="307">
        <f>SUM('Ⅱ　都市公園種別集計表（供用分）'!$AV15,'Ⅱ　都市公園種別集計表（供用分）'!$AY15)</f>
        <v>0</v>
      </c>
      <c r="L13" s="307">
        <f>SUM('Ⅱ　都市公園種別集計表（供用分）'!$AW15,'Ⅱ　都市公園種別集計表（供用分）'!$AZ15)</f>
        <v>0</v>
      </c>
      <c r="M13" s="307">
        <f>SUM('Ⅱ　都市公園種別集計表（供用分）'!$AX15,'Ⅱ　都市公園種別集計表（供用分）'!$BA15)</f>
        <v>0</v>
      </c>
      <c r="N13" s="310" t="str">
        <f t="shared" si="3"/>
        <v/>
      </c>
      <c r="O13" s="307">
        <f>'Ⅱ　都市公園種別集計表（供用分）'!$C15</f>
        <v>0</v>
      </c>
      <c r="P13" s="307">
        <f>'Ⅱ　都市公園種別集計表（供用分）'!$D15</f>
        <v>35</v>
      </c>
      <c r="Q13" s="311">
        <f>'Ⅱ　都市公園種別集計表（供用分）'!$E15</f>
        <v>176564</v>
      </c>
      <c r="R13" s="336">
        <f t="shared" si="4"/>
        <v>4.0219589977220958</v>
      </c>
      <c r="S13" s="336">
        <f t="shared" si="5"/>
        <v>2.0716422813830975</v>
      </c>
    </row>
    <row r="14" spans="1:19" ht="21" customHeight="1" x14ac:dyDescent="0.2">
      <c r="A14" s="305" t="s">
        <v>79</v>
      </c>
      <c r="B14" s="336">
        <v>14.21</v>
      </c>
      <c r="C14" s="494">
        <v>96509</v>
      </c>
      <c r="D14" s="306" t="str">
        <f t="shared" si="0"/>
        <v/>
      </c>
      <c r="E14" s="307">
        <f>'Ⅱ　都市公園種別集計表（供用分）'!$AS16</f>
        <v>0</v>
      </c>
      <c r="F14" s="308">
        <f>'Ⅱ　都市公園種別集計表（供用分）'!$AT16</f>
        <v>53</v>
      </c>
      <c r="G14" s="309">
        <f>'Ⅱ　都市公園種別集計表（供用分）'!$AU16</f>
        <v>412668</v>
      </c>
      <c r="H14" s="336">
        <f t="shared" si="1"/>
        <v>2.9040675580577058</v>
      </c>
      <c r="I14" s="336">
        <f t="shared" si="6"/>
        <v>4.2759535380119988</v>
      </c>
      <c r="J14" s="310" t="str">
        <f t="shared" si="2"/>
        <v/>
      </c>
      <c r="K14" s="307">
        <f>SUM('Ⅱ　都市公園種別集計表（供用分）'!$AV16,'Ⅱ　都市公園種別集計表（供用分）'!$AY16)</f>
        <v>0</v>
      </c>
      <c r="L14" s="307">
        <f>SUM('Ⅱ　都市公園種別集計表（供用分）'!$AW16,'Ⅱ　都市公園種別集計表（供用分）'!$AZ16)</f>
        <v>0</v>
      </c>
      <c r="M14" s="307">
        <f>SUM('Ⅱ　都市公園種別集計表（供用分）'!$AX16,'Ⅱ　都市公園種別集計表（供用分）'!$BA16)</f>
        <v>0</v>
      </c>
      <c r="N14" s="310" t="str">
        <f t="shared" si="3"/>
        <v/>
      </c>
      <c r="O14" s="307">
        <f>'Ⅱ　都市公園種別集計表（供用分）'!$C16</f>
        <v>0</v>
      </c>
      <c r="P14" s="307">
        <f>'Ⅱ　都市公園種別集計表（供用分）'!$D16</f>
        <v>53</v>
      </c>
      <c r="Q14" s="311">
        <f>'Ⅱ　都市公園種別集計表（供用分）'!$E16</f>
        <v>412668</v>
      </c>
      <c r="R14" s="336">
        <f t="shared" si="4"/>
        <v>2.9040675580577058</v>
      </c>
      <c r="S14" s="336">
        <f t="shared" si="5"/>
        <v>4.2759535380119988</v>
      </c>
    </row>
    <row r="15" spans="1:19" ht="21" customHeight="1" x14ac:dyDescent="0.2">
      <c r="A15" s="305" t="s">
        <v>80</v>
      </c>
      <c r="B15" s="336">
        <v>12.64</v>
      </c>
      <c r="C15" s="494">
        <v>188628</v>
      </c>
      <c r="D15" s="306" t="str">
        <f t="shared" si="0"/>
        <v/>
      </c>
      <c r="E15" s="307">
        <f>'Ⅱ　都市公園種別集計表（供用分）'!$AS17</f>
        <v>0</v>
      </c>
      <c r="F15" s="308">
        <f>'Ⅱ　都市公園種別集計表（供用分）'!$AT17</f>
        <v>51</v>
      </c>
      <c r="G15" s="309">
        <f>'Ⅱ　都市公園種別集計表（供用分）'!$AU17</f>
        <v>250682</v>
      </c>
      <c r="H15" s="336">
        <f t="shared" si="1"/>
        <v>1.9832436708860759</v>
      </c>
      <c r="I15" s="336">
        <f t="shared" si="6"/>
        <v>1.3289755497593145</v>
      </c>
      <c r="J15" s="310" t="str">
        <f t="shared" si="2"/>
        <v/>
      </c>
      <c r="K15" s="307">
        <f>SUM('Ⅱ　都市公園種別集計表（供用分）'!$AV17,'Ⅱ　都市公園種別集計表（供用分）'!$AY17)</f>
        <v>0</v>
      </c>
      <c r="L15" s="307">
        <f>SUM('Ⅱ　都市公園種別集計表（供用分）'!$AW17,'Ⅱ　都市公園種別集計表（供用分）'!$AZ17)</f>
        <v>1</v>
      </c>
      <c r="M15" s="307">
        <f>SUM('Ⅱ　都市公園種別集計表（供用分）'!$AX17,'Ⅱ　都市公園種別集計表（供用分）'!$BA17)</f>
        <v>120640</v>
      </c>
      <c r="N15" s="310" t="str">
        <f t="shared" si="3"/>
        <v/>
      </c>
      <c r="O15" s="307">
        <f>'Ⅱ　都市公園種別集計表（供用分）'!$C17</f>
        <v>0</v>
      </c>
      <c r="P15" s="307">
        <f>'Ⅱ　都市公園種別集計表（供用分）'!$D17</f>
        <v>52</v>
      </c>
      <c r="Q15" s="311">
        <f>'Ⅱ　都市公園種別集計表（供用分）'!$E17</f>
        <v>371322</v>
      </c>
      <c r="R15" s="336">
        <f t="shared" si="4"/>
        <v>2.9376740506329111</v>
      </c>
      <c r="S15" s="336">
        <f t="shared" si="5"/>
        <v>1.9685412558050766</v>
      </c>
    </row>
    <row r="16" spans="1:19" ht="21" customHeight="1" x14ac:dyDescent="0.2">
      <c r="A16" s="305" t="s">
        <v>81</v>
      </c>
      <c r="B16" s="336">
        <v>13.27</v>
      </c>
      <c r="C16" s="494">
        <v>177017</v>
      </c>
      <c r="D16" s="306" t="str">
        <f t="shared" si="0"/>
        <v/>
      </c>
      <c r="E16" s="307">
        <f>'Ⅱ　都市公園種別集計表（供用分）'!$AS18</f>
        <v>0</v>
      </c>
      <c r="F16" s="308">
        <f>'Ⅱ　都市公園種別集計表（供用分）'!$AT18</f>
        <v>65</v>
      </c>
      <c r="G16" s="309">
        <f>'Ⅱ　都市公園種別集計表（供用分）'!$AU18</f>
        <v>192329</v>
      </c>
      <c r="H16" s="336">
        <f t="shared" si="1"/>
        <v>1.4493519216277317</v>
      </c>
      <c r="I16" s="336">
        <f t="shared" si="6"/>
        <v>1.0865001666506606</v>
      </c>
      <c r="J16" s="310" t="str">
        <f t="shared" si="2"/>
        <v>*</v>
      </c>
      <c r="K16" s="307">
        <f>SUM('Ⅱ　都市公園種別集計表（供用分）'!$AV18,'Ⅱ　都市公園種別集計表（供用分）'!$AY18)</f>
        <v>1</v>
      </c>
      <c r="L16" s="307">
        <f>SUM('Ⅱ　都市公園種別集計表（供用分）'!$AW18,'Ⅱ　都市公園種別集計表（供用分）'!$AZ18)</f>
        <v>0</v>
      </c>
      <c r="M16" s="307">
        <f>SUM('Ⅱ　都市公園種別集計表（供用分）'!$AX18,'Ⅱ　都市公園種別集計表（供用分）'!$BA18)</f>
        <v>44000</v>
      </c>
      <c r="N16" s="310" t="str">
        <f t="shared" si="3"/>
        <v>*</v>
      </c>
      <c r="O16" s="307">
        <f>'Ⅱ　都市公園種別集計表（供用分）'!$C18</f>
        <v>1</v>
      </c>
      <c r="P16" s="307">
        <f>'Ⅱ　都市公園種別集計表（供用分）'!$D18</f>
        <v>65</v>
      </c>
      <c r="Q16" s="311">
        <f>'Ⅱ　都市公園種別集計表（供用分）'!$E18</f>
        <v>236329</v>
      </c>
      <c r="R16" s="336">
        <f t="shared" si="4"/>
        <v>1.7809269027882442</v>
      </c>
      <c r="S16" s="336">
        <f t="shared" si="5"/>
        <v>1.3350638639226742</v>
      </c>
    </row>
    <row r="17" spans="1:19" ht="21" customHeight="1" x14ac:dyDescent="0.2">
      <c r="A17" s="305" t="s">
        <v>82</v>
      </c>
      <c r="B17" s="336">
        <v>4.54</v>
      </c>
      <c r="C17" s="494">
        <v>88213</v>
      </c>
      <c r="D17" s="306" t="str">
        <f t="shared" si="0"/>
        <v>*</v>
      </c>
      <c r="E17" s="307">
        <f>'Ⅱ　都市公園種別集計表（供用分）'!$AS19</f>
        <v>1</v>
      </c>
      <c r="F17" s="308">
        <f>'Ⅱ　都市公園種別集計表（供用分）'!$AT19</f>
        <v>23</v>
      </c>
      <c r="G17" s="309">
        <f>'Ⅱ　都市公園種別集計表（供用分）'!$AU19</f>
        <v>84680</v>
      </c>
      <c r="H17" s="336">
        <f t="shared" si="1"/>
        <v>1.8651982378854626</v>
      </c>
      <c r="I17" s="336">
        <f t="shared" si="6"/>
        <v>0.95994921383469556</v>
      </c>
      <c r="J17" s="310" t="str">
        <f t="shared" si="2"/>
        <v/>
      </c>
      <c r="K17" s="307">
        <f>SUM('Ⅱ　都市公園種別集計表（供用分）'!$AV19,'Ⅱ　都市公園種別集計表（供用分）'!$AY19)</f>
        <v>0</v>
      </c>
      <c r="L17" s="307">
        <f>SUM('Ⅱ　都市公園種別集計表（供用分）'!$AW19,'Ⅱ　都市公園種別集計表（供用分）'!$AZ19)</f>
        <v>0</v>
      </c>
      <c r="M17" s="307">
        <f>SUM('Ⅱ　都市公園種別集計表（供用分）'!$AX19,'Ⅱ　都市公園種別集計表（供用分）'!$BA19)</f>
        <v>0</v>
      </c>
      <c r="N17" s="310" t="str">
        <f t="shared" si="3"/>
        <v>*</v>
      </c>
      <c r="O17" s="307">
        <f>'Ⅱ　都市公園種別集計表（供用分）'!$C19</f>
        <v>1</v>
      </c>
      <c r="P17" s="307">
        <f>'Ⅱ　都市公園種別集計表（供用分）'!$D19</f>
        <v>23</v>
      </c>
      <c r="Q17" s="311">
        <f>'Ⅱ　都市公園種別集計表（供用分）'!$E19</f>
        <v>84680</v>
      </c>
      <c r="R17" s="336">
        <f t="shared" si="4"/>
        <v>1.8651982378854626</v>
      </c>
      <c r="S17" s="336">
        <f t="shared" si="5"/>
        <v>0.95994921383469556</v>
      </c>
    </row>
    <row r="18" spans="1:19" ht="21" customHeight="1" x14ac:dyDescent="0.2">
      <c r="A18" s="305" t="s">
        <v>83</v>
      </c>
      <c r="B18" s="336">
        <v>8.3699999999999992</v>
      </c>
      <c r="C18" s="494">
        <v>127581</v>
      </c>
      <c r="D18" s="306" t="str">
        <f t="shared" si="0"/>
        <v/>
      </c>
      <c r="E18" s="307">
        <f>'Ⅱ　都市公園種別集計表（供用分）'!$AS20</f>
        <v>0</v>
      </c>
      <c r="F18" s="308">
        <f>'Ⅱ　都市公園種別集計表（供用分）'!$AT20</f>
        <v>60</v>
      </c>
      <c r="G18" s="309">
        <f>'Ⅱ　都市公園種別集計表（供用分）'!$AU20</f>
        <v>210110</v>
      </c>
      <c r="H18" s="336">
        <f t="shared" si="1"/>
        <v>2.5102747909199525</v>
      </c>
      <c r="I18" s="336">
        <f t="shared" si="6"/>
        <v>1.6468753184251574</v>
      </c>
      <c r="J18" s="310" t="str">
        <f t="shared" si="2"/>
        <v/>
      </c>
      <c r="K18" s="307">
        <f>SUM('Ⅱ　都市公園種別集計表（供用分）'!$AV20,'Ⅱ　都市公園種別集計表（供用分）'!$AY20)</f>
        <v>0</v>
      </c>
      <c r="L18" s="307">
        <f>SUM('Ⅱ　都市公園種別集計表（供用分）'!$AW20,'Ⅱ　都市公園種別集計表（供用分）'!$AZ20)</f>
        <v>0</v>
      </c>
      <c r="M18" s="307">
        <f>SUM('Ⅱ　都市公園種別集計表（供用分）'!$AX20,'Ⅱ　都市公園種別集計表（供用分）'!$BA20)</f>
        <v>0</v>
      </c>
      <c r="N18" s="310" t="str">
        <f t="shared" si="3"/>
        <v/>
      </c>
      <c r="O18" s="307">
        <f>'Ⅱ　都市公園種別集計表（供用分）'!$C20</f>
        <v>0</v>
      </c>
      <c r="P18" s="307">
        <f>'Ⅱ　都市公園種別集計表（供用分）'!$D20</f>
        <v>60</v>
      </c>
      <c r="Q18" s="311">
        <f>'Ⅱ　都市公園種別集計表（供用分）'!$E20</f>
        <v>210110</v>
      </c>
      <c r="R18" s="336">
        <f t="shared" si="4"/>
        <v>2.5102747909199525</v>
      </c>
      <c r="S18" s="336">
        <f t="shared" si="5"/>
        <v>1.6468753184251574</v>
      </c>
    </row>
    <row r="19" spans="1:19" ht="21" customHeight="1" x14ac:dyDescent="0.2">
      <c r="A19" s="305" t="s">
        <v>84</v>
      </c>
      <c r="B19" s="336">
        <v>6.32</v>
      </c>
      <c r="C19" s="494">
        <v>90106</v>
      </c>
      <c r="D19" s="306" t="str">
        <f t="shared" si="0"/>
        <v/>
      </c>
      <c r="E19" s="307">
        <f>'Ⅱ　都市公園種別集計表（供用分）'!$AS21</f>
        <v>0</v>
      </c>
      <c r="F19" s="308">
        <f>'Ⅱ　都市公園種別集計表（供用分）'!$AT21</f>
        <v>38</v>
      </c>
      <c r="G19" s="309">
        <f>'Ⅱ　都市公園種別集計表（供用分）'!$AU21</f>
        <v>211115</v>
      </c>
      <c r="H19" s="336">
        <f t="shared" si="1"/>
        <v>3.3404272151898735</v>
      </c>
      <c r="I19" s="336">
        <f t="shared" si="6"/>
        <v>2.3429627327813907</v>
      </c>
      <c r="J19" s="310" t="str">
        <f t="shared" si="2"/>
        <v>*</v>
      </c>
      <c r="K19" s="307">
        <f>SUM('Ⅱ　都市公園種別集計表（供用分）'!$AV21,'Ⅱ　都市公園種別集計表（供用分）'!$AY21)</f>
        <v>1</v>
      </c>
      <c r="L19" s="307">
        <f>SUM('Ⅱ　都市公園種別集計表（供用分）'!$AW21,'Ⅱ　都市公園種別集計表（供用分）'!$AZ21)</f>
        <v>0</v>
      </c>
      <c r="M19" s="307">
        <f>SUM('Ⅱ　都市公園種別集計表（供用分）'!$AX21,'Ⅱ　都市公園種別集計表（供用分）'!$BA21)</f>
        <v>121000</v>
      </c>
      <c r="N19" s="310" t="str">
        <f t="shared" si="3"/>
        <v>*</v>
      </c>
      <c r="O19" s="307">
        <f>'Ⅱ　都市公園種別集計表（供用分）'!$C21</f>
        <v>1</v>
      </c>
      <c r="P19" s="307">
        <f>'Ⅱ　都市公園種別集計表（供用分）'!$D21</f>
        <v>38</v>
      </c>
      <c r="Q19" s="311">
        <f>'Ⅱ　都市公園種別集計表（供用分）'!$E21</f>
        <v>332115</v>
      </c>
      <c r="R19" s="336">
        <f t="shared" si="4"/>
        <v>5.2549841772151895</v>
      </c>
      <c r="S19" s="336">
        <f t="shared" si="5"/>
        <v>3.6858255832020066</v>
      </c>
    </row>
    <row r="20" spans="1:19" ht="21" customHeight="1" x14ac:dyDescent="0.2">
      <c r="A20" s="339" t="s">
        <v>85</v>
      </c>
      <c r="B20" s="312">
        <v>8.3800000000000008</v>
      </c>
      <c r="C20" s="495">
        <v>168295</v>
      </c>
      <c r="D20" s="306" t="str">
        <f t="shared" si="0"/>
        <v/>
      </c>
      <c r="E20" s="307">
        <f>'Ⅱ　都市公園種別集計表（供用分）'!$AS22</f>
        <v>0</v>
      </c>
      <c r="F20" s="308">
        <f>'Ⅱ　都市公園種別集計表（供用分）'!$AT22</f>
        <v>50</v>
      </c>
      <c r="G20" s="309">
        <f>'Ⅱ　都市公園種別集計表（供用分）'!$AU22</f>
        <v>166928</v>
      </c>
      <c r="H20" s="336">
        <f t="shared" si="1"/>
        <v>1.9919809069212406</v>
      </c>
      <c r="I20" s="336">
        <f t="shared" si="6"/>
        <v>0.99187735821028555</v>
      </c>
      <c r="J20" s="310" t="str">
        <f t="shared" si="2"/>
        <v/>
      </c>
      <c r="K20" s="307">
        <f>SUM('Ⅱ　都市公園種別集計表（供用分）'!$AV22,'Ⅱ　都市公園種別集計表（供用分）'!$AY22)</f>
        <v>0</v>
      </c>
      <c r="L20" s="307">
        <f>SUM('Ⅱ　都市公園種別集計表（供用分）'!$AW22,'Ⅱ　都市公園種別集計表（供用分）'!$AZ22)</f>
        <v>0</v>
      </c>
      <c r="M20" s="307">
        <f>SUM('Ⅱ　都市公園種別集計表（供用分）'!$AX22,'Ⅱ　都市公園種別集計表（供用分）'!$BA22)</f>
        <v>0</v>
      </c>
      <c r="N20" s="310" t="str">
        <f t="shared" si="3"/>
        <v/>
      </c>
      <c r="O20" s="307">
        <f>'Ⅱ　都市公園種別集計表（供用分）'!$C22</f>
        <v>0</v>
      </c>
      <c r="P20" s="307">
        <f>'Ⅱ　都市公園種別集計表（供用分）'!$D22</f>
        <v>50</v>
      </c>
      <c r="Q20" s="311">
        <f>'Ⅱ　都市公園種別集計表（供用分）'!$E22</f>
        <v>166928</v>
      </c>
      <c r="R20" s="336">
        <f t="shared" si="4"/>
        <v>1.9919809069212406</v>
      </c>
      <c r="S20" s="336">
        <f t="shared" si="5"/>
        <v>0.99187735821028555</v>
      </c>
    </row>
    <row r="21" spans="1:19" ht="21" customHeight="1" x14ac:dyDescent="0.2">
      <c r="A21" s="339" t="s">
        <v>86</v>
      </c>
      <c r="B21" s="313">
        <v>8.17</v>
      </c>
      <c r="C21" s="495">
        <v>110856</v>
      </c>
      <c r="D21" s="314" t="str">
        <f>IF(E21&gt;=1,"*","")</f>
        <v/>
      </c>
      <c r="E21" s="315">
        <f>'Ⅱ　都市公園種別集計表（供用分）'!$AS23</f>
        <v>0</v>
      </c>
      <c r="F21" s="316">
        <f>'Ⅱ　都市公園種別集計表（供用分）'!$AT23</f>
        <v>32</v>
      </c>
      <c r="G21" s="317">
        <f>G22-539930</f>
        <v>781998</v>
      </c>
      <c r="H21" s="312">
        <f t="shared" si="1"/>
        <v>9.5715789473684207</v>
      </c>
      <c r="I21" s="312">
        <f>G21/C21</f>
        <v>7.0541783935916866</v>
      </c>
      <c r="J21" s="313"/>
      <c r="K21" s="315">
        <f>SUM('Ⅱ　都市公園種別集計表（供用分）'!$AV23,'Ⅱ　都市公園種別集計表（供用分）'!$AY23)</f>
        <v>0</v>
      </c>
      <c r="L21" s="318">
        <f>SUM('Ⅱ　都市公園種別集計表（供用分）'!$AW23,'Ⅱ　都市公園種別集計表（供用分）'!$AZ23)</f>
        <v>0</v>
      </c>
      <c r="M21" s="315">
        <f>SUM('Ⅱ　都市公園種別集計表（供用分）'!$AX23,'Ⅱ　都市公園種別集計表（供用分）'!$BA23)</f>
        <v>0</v>
      </c>
      <c r="N21" s="313" t="str">
        <f t="shared" si="3"/>
        <v/>
      </c>
      <c r="O21" s="315">
        <f>'Ⅱ　都市公園種別集計表（供用分）'!$C23</f>
        <v>0</v>
      </c>
      <c r="P21" s="318">
        <f>'Ⅱ　都市公園種別集計表（供用分）'!$D23</f>
        <v>32</v>
      </c>
      <c r="Q21" s="319">
        <f>G21</f>
        <v>781998</v>
      </c>
      <c r="R21" s="312">
        <f>Q21/(B21*1000000)*100</f>
        <v>9.5715789473684207</v>
      </c>
      <c r="S21" s="312">
        <f>Q21/C21</f>
        <v>7.0541783935916866</v>
      </c>
    </row>
    <row r="22" spans="1:19" ht="21" customHeight="1" x14ac:dyDescent="0.2">
      <c r="A22" s="334" t="s">
        <v>3051</v>
      </c>
      <c r="B22" s="320"/>
      <c r="C22" s="496"/>
      <c r="D22" s="321"/>
      <c r="E22" s="322"/>
      <c r="F22" s="333"/>
      <c r="G22" s="317">
        <f>'Ⅱ　都市公園種別集計表（供用分）'!$AU23</f>
        <v>1321928</v>
      </c>
      <c r="H22" s="323">
        <f>G22/(B21*10000)</f>
        <v>16.180269277845778</v>
      </c>
      <c r="I22" s="323">
        <f>G22/C21</f>
        <v>11.924731182795698</v>
      </c>
      <c r="J22" s="320"/>
      <c r="K22" s="322">
        <f>SUM('Ⅱ　都市公園種別集計表（供用分）'!$AV24,'Ⅱ　都市公園種別集計表（供用分）'!$AY24)</f>
        <v>0</v>
      </c>
      <c r="L22" s="324"/>
      <c r="M22" s="322"/>
      <c r="N22" s="321"/>
      <c r="O22" s="322"/>
      <c r="P22" s="322"/>
      <c r="Q22" s="325">
        <f>'Ⅱ　都市公園種別集計表（供用分）'!$E23</f>
        <v>1321928</v>
      </c>
      <c r="R22" s="323">
        <f>Q22/(B21*1000000)*100</f>
        <v>16.180269277845778</v>
      </c>
      <c r="S22" s="323">
        <f>Q22/C21</f>
        <v>11.924731182795698</v>
      </c>
    </row>
    <row r="23" spans="1:19" ht="21" customHeight="1" x14ac:dyDescent="0.2">
      <c r="A23" s="340" t="s">
        <v>87</v>
      </c>
      <c r="B23" s="323">
        <v>5.98</v>
      </c>
      <c r="C23" s="497">
        <v>112513</v>
      </c>
      <c r="D23" s="321" t="str">
        <f>IF(E23&gt;=1,"*","")</f>
        <v>*</v>
      </c>
      <c r="E23" s="322">
        <f>'Ⅱ　都市公園種別集計表（供用分）'!$AS24</f>
        <v>1</v>
      </c>
      <c r="F23" s="308">
        <f>'Ⅱ　都市公園種別集計表（供用分）'!$AT24</f>
        <v>26</v>
      </c>
      <c r="G23" s="309">
        <f>'Ⅱ　都市公園種別集計表（供用分）'!$AU24</f>
        <v>197679</v>
      </c>
      <c r="H23" s="336">
        <f t="shared" ref="H23:H29" si="7">G23/(B23*10000)</f>
        <v>3.3056688963210696</v>
      </c>
      <c r="I23" s="336">
        <f t="shared" ref="I23:I28" si="8">G23/C23</f>
        <v>1.7569436420680278</v>
      </c>
      <c r="J23" s="310" t="str">
        <f t="shared" ref="J23:J28" si="9">IF(K23&gt;=1,"*","")</f>
        <v/>
      </c>
      <c r="K23" s="307">
        <f>SUM('Ⅱ　都市公園種別集計表（供用分）'!$AV24,'Ⅱ　都市公園種別集計表（供用分）'!$AY24)</f>
        <v>0</v>
      </c>
      <c r="L23" s="307">
        <f>SUM('Ⅱ　都市公園種別集計表（供用分）'!$AW24,'Ⅱ　都市公園種別集計表（供用分）'!$AZ24)</f>
        <v>0</v>
      </c>
      <c r="M23" s="324">
        <f>SUM('Ⅱ　都市公園種別集計表（供用分）'!$AX24,'Ⅱ　都市公園種別集計表（供用分）'!$BA24)</f>
        <v>0</v>
      </c>
      <c r="N23" s="310" t="str">
        <f t="shared" si="3"/>
        <v>*</v>
      </c>
      <c r="O23" s="307">
        <f>'Ⅱ　都市公園種別集計表（供用分）'!$C24</f>
        <v>1</v>
      </c>
      <c r="P23" s="307">
        <f>'Ⅱ　都市公園種別集計表（供用分）'!$D24</f>
        <v>26</v>
      </c>
      <c r="Q23" s="311">
        <f>'Ⅱ　都市公園種別集計表（供用分）'!$E24</f>
        <v>197679</v>
      </c>
      <c r="R23" s="336">
        <f t="shared" ref="R23:R28" si="10">Q23/(B23*1000000)*100</f>
        <v>3.3056688963210701</v>
      </c>
      <c r="S23" s="336">
        <f>Q23/C23</f>
        <v>1.7569436420680278</v>
      </c>
    </row>
    <row r="24" spans="1:19" ht="21" customHeight="1" x14ac:dyDescent="0.2">
      <c r="A24" s="305" t="s">
        <v>88</v>
      </c>
      <c r="B24" s="336">
        <v>20.68</v>
      </c>
      <c r="C24" s="494">
        <v>116686</v>
      </c>
      <c r="D24" s="321" t="str">
        <f t="shared" ref="D24:D28" si="11">IF(E24&gt;=1,"*","")</f>
        <v/>
      </c>
      <c r="E24" s="322">
        <f>'Ⅱ　都市公園種別集計表（供用分）'!$AS25</f>
        <v>0</v>
      </c>
      <c r="F24" s="308">
        <f>'Ⅱ　都市公園種別集計表（供用分）'!$AT25</f>
        <v>51</v>
      </c>
      <c r="G24" s="309">
        <f>'Ⅱ　都市公園種別集計表（供用分）'!$AU25</f>
        <v>435060</v>
      </c>
      <c r="H24" s="336">
        <f t="shared" si="7"/>
        <v>2.1037717601547388</v>
      </c>
      <c r="I24" s="336">
        <f t="shared" si="8"/>
        <v>3.728467853898497</v>
      </c>
      <c r="J24" s="310" t="str">
        <f t="shared" si="9"/>
        <v/>
      </c>
      <c r="K24" s="307">
        <f>SUM('Ⅱ　都市公園種別集計表（供用分）'!$AV25,'Ⅱ　都市公園種別集計表（供用分）'!$AY25)</f>
        <v>0</v>
      </c>
      <c r="L24" s="307">
        <f>SUM('Ⅱ　都市公園種別集計表（供用分）'!$AW25,'Ⅱ　都市公園種別集計表（供用分）'!$AZ25)</f>
        <v>2</v>
      </c>
      <c r="M24" s="324">
        <f>SUM('Ⅱ　都市公園種別集計表（供用分）'!$AX25,'Ⅱ　都市公園種別集計表（供用分）'!$BA25)</f>
        <v>231000</v>
      </c>
      <c r="N24" s="310" t="str">
        <f t="shared" si="3"/>
        <v/>
      </c>
      <c r="O24" s="307">
        <f>'Ⅱ　都市公園種別集計表（供用分）'!$C25</f>
        <v>0</v>
      </c>
      <c r="P24" s="307">
        <f>'Ⅱ　都市公園種別集計表（供用分）'!$D25</f>
        <v>53</v>
      </c>
      <c r="Q24" s="311">
        <f>'Ⅱ　都市公園種別集計表（供用分）'!$E25</f>
        <v>666060</v>
      </c>
      <c r="R24" s="336">
        <f t="shared" si="10"/>
        <v>3.2207930367504836</v>
      </c>
      <c r="S24" s="336">
        <f t="shared" ref="S24:S28" si="12">Q24/C24</f>
        <v>5.708139793976998</v>
      </c>
    </row>
    <row r="25" spans="1:19" ht="21" customHeight="1" x14ac:dyDescent="0.2">
      <c r="A25" s="305" t="s">
        <v>89</v>
      </c>
      <c r="B25" s="336">
        <v>9.4</v>
      </c>
      <c r="C25" s="494">
        <v>152593</v>
      </c>
      <c r="D25" s="321" t="str">
        <f t="shared" si="11"/>
        <v>*</v>
      </c>
      <c r="E25" s="322">
        <f>'Ⅱ　都市公園種別集計表（供用分）'!$AS26</f>
        <v>2</v>
      </c>
      <c r="F25" s="308">
        <f>'Ⅱ　都市公園種別集計表（供用分）'!$AT26</f>
        <v>41</v>
      </c>
      <c r="G25" s="309">
        <f>'Ⅱ　都市公園種別集計表（供用分）'!$AU26</f>
        <v>210544</v>
      </c>
      <c r="H25" s="336">
        <f t="shared" si="7"/>
        <v>2.2398297872340427</v>
      </c>
      <c r="I25" s="336">
        <f t="shared" si="8"/>
        <v>1.3797749569115227</v>
      </c>
      <c r="J25" s="310" t="str">
        <f t="shared" si="9"/>
        <v/>
      </c>
      <c r="K25" s="307">
        <f>SUM('Ⅱ　都市公園種別集計表（供用分）'!$AV26,'Ⅱ　都市公園種別集計表（供用分）'!$AY26)</f>
        <v>0</v>
      </c>
      <c r="L25" s="307">
        <f>SUM('Ⅱ　都市公園種別集計表（供用分）'!$AW26,'Ⅱ　都市公園種別集計表（供用分）'!$AZ26)</f>
        <v>0</v>
      </c>
      <c r="M25" s="324">
        <f>SUM('Ⅱ　都市公園種別集計表（供用分）'!$AX26,'Ⅱ　都市公園種別集計表（供用分）'!$BA26)</f>
        <v>0</v>
      </c>
      <c r="N25" s="310" t="str">
        <f t="shared" si="3"/>
        <v>*</v>
      </c>
      <c r="O25" s="307">
        <f>'Ⅱ　都市公園種別集計表（供用分）'!$C26</f>
        <v>2</v>
      </c>
      <c r="P25" s="307">
        <f>'Ⅱ　都市公園種別集計表（供用分）'!$D26</f>
        <v>41</v>
      </c>
      <c r="Q25" s="311">
        <f>'Ⅱ　都市公園種別集計表（供用分）'!$E26</f>
        <v>210544</v>
      </c>
      <c r="R25" s="336">
        <f t="shared" si="10"/>
        <v>2.2398297872340427</v>
      </c>
      <c r="S25" s="336">
        <f t="shared" si="12"/>
        <v>1.3797749569115227</v>
      </c>
    </row>
    <row r="26" spans="1:19" ht="21" customHeight="1" x14ac:dyDescent="0.2">
      <c r="A26" s="305" t="s">
        <v>90</v>
      </c>
      <c r="B26" s="336">
        <v>9.75</v>
      </c>
      <c r="C26" s="494">
        <v>129553</v>
      </c>
      <c r="D26" s="321" t="str">
        <f t="shared" si="11"/>
        <v/>
      </c>
      <c r="E26" s="322">
        <f>'Ⅱ　都市公園種別集計表（供用分）'!$AS27</f>
        <v>0</v>
      </c>
      <c r="F26" s="308">
        <f>'Ⅱ　都市公園種別集計表（供用分）'!$AT27</f>
        <v>48</v>
      </c>
      <c r="G26" s="309">
        <f>'Ⅱ　都市公園種別集計表（供用分）'!$AU27</f>
        <v>870781</v>
      </c>
      <c r="H26" s="336">
        <f t="shared" si="7"/>
        <v>8.9310871794871787</v>
      </c>
      <c r="I26" s="336">
        <f t="shared" si="8"/>
        <v>6.7214267519856739</v>
      </c>
      <c r="J26" s="310" t="str">
        <f t="shared" si="9"/>
        <v/>
      </c>
      <c r="K26" s="307">
        <f>SUM('Ⅱ　都市公園種別集計表（供用分）'!$AV27,'Ⅱ　都市公園種別集計表（供用分）'!$AY27)</f>
        <v>0</v>
      </c>
      <c r="L26" s="307">
        <f>SUM('Ⅱ　都市公園種別集計表（供用分）'!$AW27,'Ⅱ　都市公園種別集計表（供用分）'!$AZ27)</f>
        <v>0</v>
      </c>
      <c r="M26" s="324">
        <f>SUM('Ⅱ　都市公園種別集計表（供用分）'!$AX27,'Ⅱ　都市公園種別集計表（供用分）'!$BA27)</f>
        <v>0</v>
      </c>
      <c r="N26" s="310" t="str">
        <f t="shared" si="3"/>
        <v/>
      </c>
      <c r="O26" s="307">
        <f>'Ⅱ　都市公園種別集計表（供用分）'!$C27</f>
        <v>0</v>
      </c>
      <c r="P26" s="307">
        <f>'Ⅱ　都市公園種別集計表（供用分）'!$D27</f>
        <v>48</v>
      </c>
      <c r="Q26" s="311">
        <f>'Ⅱ　都市公園種別集計表（供用分）'!$E27</f>
        <v>870781</v>
      </c>
      <c r="R26" s="336">
        <f t="shared" si="10"/>
        <v>8.9310871794871787</v>
      </c>
      <c r="S26" s="336">
        <f t="shared" si="12"/>
        <v>6.7214267519856739</v>
      </c>
    </row>
    <row r="27" spans="1:19" ht="21" customHeight="1" x14ac:dyDescent="0.2">
      <c r="A27" s="305" t="s">
        <v>91</v>
      </c>
      <c r="B27" s="336">
        <v>15.28</v>
      </c>
      <c r="C27" s="494">
        <v>184647</v>
      </c>
      <c r="D27" s="321" t="str">
        <f t="shared" si="11"/>
        <v/>
      </c>
      <c r="E27" s="322">
        <f>'Ⅱ　都市公園種別集計表（供用分）'!$AS28</f>
        <v>0</v>
      </c>
      <c r="F27" s="308">
        <f>'Ⅱ　都市公園種別集計表（供用分）'!$AT28</f>
        <v>68</v>
      </c>
      <c r="G27" s="309">
        <f>'Ⅱ　都市公園種別集計表（供用分）'!$AU28</f>
        <v>308395</v>
      </c>
      <c r="H27" s="336">
        <f t="shared" si="7"/>
        <v>2.0182918848167541</v>
      </c>
      <c r="I27" s="336">
        <f t="shared" si="8"/>
        <v>1.6701868971605278</v>
      </c>
      <c r="J27" s="310" t="str">
        <f t="shared" si="9"/>
        <v/>
      </c>
      <c r="K27" s="307">
        <f>SUM('Ⅱ　都市公園種別集計表（供用分）'!$AV28,'Ⅱ　都市公園種別集計表（供用分）'!$AY28)</f>
        <v>0</v>
      </c>
      <c r="L27" s="307">
        <f>SUM('Ⅱ　都市公園種別集計表（供用分）'!$AW28,'Ⅱ　都市公園種別集計表（供用分）'!$AZ28)</f>
        <v>1</v>
      </c>
      <c r="M27" s="324">
        <f>SUM('Ⅱ　都市公園種別集計表（供用分）'!$AX28,'Ⅱ　都市公園種別集計表（供用分）'!$BA28)</f>
        <v>15000</v>
      </c>
      <c r="N27" s="310" t="str">
        <f t="shared" si="3"/>
        <v/>
      </c>
      <c r="O27" s="307">
        <f>'Ⅱ　都市公園種別集計表（供用分）'!$C28</f>
        <v>0</v>
      </c>
      <c r="P27" s="307">
        <f>'Ⅱ　都市公園種別集計表（供用分）'!$D28</f>
        <v>69</v>
      </c>
      <c r="Q27" s="311">
        <f>'Ⅱ　都市公園種別集計表（供用分）'!$E28</f>
        <v>323395</v>
      </c>
      <c r="R27" s="336">
        <f t="shared" si="10"/>
        <v>2.1164594240837697</v>
      </c>
      <c r="S27" s="336">
        <f t="shared" si="12"/>
        <v>1.7514229854804031</v>
      </c>
    </row>
    <row r="28" spans="1:19" ht="21" customHeight="1" x14ac:dyDescent="0.2">
      <c r="A28" s="305" t="s">
        <v>92</v>
      </c>
      <c r="B28" s="336">
        <v>7.37</v>
      </c>
      <c r="C28" s="494">
        <v>105354</v>
      </c>
      <c r="D28" s="321" t="str">
        <f t="shared" si="11"/>
        <v/>
      </c>
      <c r="E28" s="322">
        <f>'Ⅱ　都市公園種別集計表（供用分）'!$AS29</f>
        <v>0</v>
      </c>
      <c r="F28" s="308">
        <f>'Ⅱ　都市公園種別集計表（供用分）'!$AT29</f>
        <v>69</v>
      </c>
      <c r="G28" s="309">
        <f>'Ⅱ　都市公園種別集計表（供用分）'!$AU29</f>
        <v>242833</v>
      </c>
      <c r="H28" s="336">
        <f t="shared" si="7"/>
        <v>3.2948846675712349</v>
      </c>
      <c r="I28" s="336">
        <f t="shared" si="8"/>
        <v>2.3049243502857033</v>
      </c>
      <c r="J28" s="310" t="str">
        <f t="shared" si="9"/>
        <v/>
      </c>
      <c r="K28" s="307">
        <f>SUM('Ⅱ　都市公園種別集計表（供用分）'!$AV29,'Ⅱ　都市公園種別集計表（供用分）'!$AY29)</f>
        <v>0</v>
      </c>
      <c r="L28" s="307">
        <f>SUM('Ⅱ　都市公園種別集計表（供用分）'!$AW29,'Ⅱ　都市公園種別集計表（供用分）'!$AZ29)</f>
        <v>0</v>
      </c>
      <c r="M28" s="324">
        <f>SUM('Ⅱ　都市公園種別集計表（供用分）'!$AX29,'Ⅱ　都市公園種別集計表（供用分）'!$BA29)</f>
        <v>0</v>
      </c>
      <c r="N28" s="310" t="str">
        <f t="shared" si="3"/>
        <v/>
      </c>
      <c r="O28" s="307">
        <f>'Ⅱ　都市公園種別集計表（供用分）'!$C29</f>
        <v>0</v>
      </c>
      <c r="P28" s="307">
        <f>'Ⅱ　都市公園種別集計表（供用分）'!$D29</f>
        <v>69</v>
      </c>
      <c r="Q28" s="311">
        <f>'Ⅱ　都市公園種別集計表（供用分）'!$E29</f>
        <v>242833</v>
      </c>
      <c r="R28" s="336">
        <f t="shared" si="10"/>
        <v>3.2948846675712344</v>
      </c>
      <c r="S28" s="336">
        <f t="shared" si="12"/>
        <v>2.3049243502857033</v>
      </c>
    </row>
    <row r="29" spans="1:19" ht="21" customHeight="1" x14ac:dyDescent="0.2">
      <c r="A29" s="359" t="s">
        <v>3052</v>
      </c>
      <c r="B29" s="361">
        <v>225.34</v>
      </c>
      <c r="C29" s="498">
        <f>SUM(C4:C28)</f>
        <v>2800023</v>
      </c>
      <c r="D29" s="314"/>
      <c r="E29" s="363"/>
      <c r="F29" s="499">
        <f>SUM(F4:F28)</f>
        <v>993</v>
      </c>
      <c r="G29" s="314">
        <f>SUM(G4:G28)-G22</f>
        <v>8351103</v>
      </c>
      <c r="H29" s="312">
        <f t="shared" si="7"/>
        <v>3.7060011538120174</v>
      </c>
      <c r="I29" s="312">
        <f>G29/C29</f>
        <v>2.9825122865062181</v>
      </c>
      <c r="J29" s="313"/>
      <c r="K29" s="374"/>
      <c r="L29" s="376">
        <f>SUM(L4:L28)</f>
        <v>4</v>
      </c>
      <c r="M29" s="378">
        <f>SUM(M4:M28)</f>
        <v>780640</v>
      </c>
      <c r="N29" s="314"/>
      <c r="O29" s="363"/>
      <c r="P29" s="363">
        <f>SUM(P4:P28)</f>
        <v>997</v>
      </c>
      <c r="Q29" s="319">
        <f>SUM(Q4:Q21,Q23:Q28)</f>
        <v>9131743</v>
      </c>
      <c r="R29" s="312">
        <f>Q29/(B29*1000000)*100</f>
        <v>4.0524287742966187</v>
      </c>
      <c r="S29" s="312">
        <f>Q29/C29</f>
        <v>3.2613099963821726</v>
      </c>
    </row>
    <row r="30" spans="1:19" ht="21" customHeight="1" x14ac:dyDescent="0.2">
      <c r="A30" s="360"/>
      <c r="B30" s="362"/>
      <c r="C30" s="500"/>
      <c r="D30" s="326"/>
      <c r="E30" s="364"/>
      <c r="F30" s="377"/>
      <c r="G30" s="321">
        <f>SUM(G4:G28)-G21</f>
        <v>8891033</v>
      </c>
      <c r="H30" s="323">
        <f>G30/(B29*10000)</f>
        <v>3.945607970178397</v>
      </c>
      <c r="I30" s="323">
        <f>G30/C29</f>
        <v>3.1753428453980557</v>
      </c>
      <c r="J30" s="320"/>
      <c r="K30" s="375"/>
      <c r="L30" s="377"/>
      <c r="M30" s="379"/>
      <c r="N30" s="326"/>
      <c r="O30" s="365"/>
      <c r="P30" s="365"/>
      <c r="Q30" s="325">
        <f>SUM(Q4:Q20,Q22:Q28)</f>
        <v>9671673</v>
      </c>
      <c r="R30" s="323">
        <f>Q30/(B29*1000000)*100</f>
        <v>4.2920355906629979</v>
      </c>
      <c r="S30" s="323">
        <f>Q30/C29</f>
        <v>3.4541405552740101</v>
      </c>
    </row>
    <row r="31" spans="1:19" ht="15" customHeight="1" x14ac:dyDescent="0.2">
      <c r="A31" s="351" t="s">
        <v>3634</v>
      </c>
      <c r="B31" s="351"/>
      <c r="C31" s="351"/>
      <c r="D31" s="351"/>
      <c r="E31" s="351"/>
      <c r="F31" s="351"/>
      <c r="G31" s="351"/>
      <c r="H31" s="351"/>
      <c r="I31" s="351"/>
      <c r="J31" s="351"/>
      <c r="K31" s="351"/>
      <c r="L31" s="351"/>
      <c r="M31" s="351"/>
      <c r="N31" s="351"/>
      <c r="O31" s="351"/>
      <c r="P31" s="351"/>
      <c r="Q31" s="351"/>
      <c r="R31" s="351"/>
      <c r="S31" s="351"/>
    </row>
    <row r="32" spans="1:19" ht="15" customHeight="1" x14ac:dyDescent="0.2">
      <c r="A32" s="350" t="s">
        <v>3635</v>
      </c>
      <c r="B32" s="350"/>
      <c r="C32" s="350"/>
      <c r="D32" s="350"/>
      <c r="E32" s="350"/>
      <c r="F32" s="350"/>
      <c r="G32" s="350"/>
      <c r="H32" s="350"/>
      <c r="I32" s="350"/>
      <c r="J32" s="350"/>
      <c r="K32" s="350"/>
      <c r="L32" s="350"/>
      <c r="M32" s="350"/>
      <c r="N32" s="350"/>
      <c r="O32" s="350"/>
      <c r="P32" s="350"/>
      <c r="Q32" s="350"/>
      <c r="R32" s="350"/>
      <c r="S32" s="350"/>
    </row>
    <row r="33" spans="1:19" ht="15" customHeight="1" x14ac:dyDescent="0.2">
      <c r="A33" s="350" t="s">
        <v>3536</v>
      </c>
      <c r="B33" s="350"/>
      <c r="C33" s="350"/>
      <c r="D33" s="350"/>
      <c r="E33" s="350"/>
      <c r="F33" s="350"/>
      <c r="G33" s="350"/>
      <c r="H33" s="350"/>
      <c r="I33" s="350"/>
      <c r="J33" s="350"/>
      <c r="K33" s="350"/>
      <c r="L33" s="350"/>
      <c r="M33" s="350"/>
      <c r="N33" s="350"/>
      <c r="O33" s="350"/>
      <c r="P33" s="350"/>
      <c r="Q33" s="350"/>
      <c r="R33" s="350"/>
      <c r="S33" s="350"/>
    </row>
    <row r="34" spans="1:19" ht="15" customHeight="1" x14ac:dyDescent="0.2">
      <c r="A34" s="350" t="s">
        <v>3537</v>
      </c>
      <c r="B34" s="350"/>
      <c r="C34" s="350"/>
      <c r="D34" s="350"/>
      <c r="E34" s="350"/>
      <c r="F34" s="350"/>
      <c r="G34" s="350"/>
      <c r="H34" s="350"/>
      <c r="I34" s="350"/>
      <c r="J34" s="350"/>
      <c r="K34" s="350"/>
      <c r="L34" s="350"/>
      <c r="M34" s="350"/>
      <c r="N34" s="350"/>
      <c r="O34" s="350"/>
      <c r="P34" s="350"/>
      <c r="Q34" s="350"/>
      <c r="R34" s="350"/>
      <c r="S34" s="350"/>
    </row>
  </sheetData>
  <mergeCells count="23">
    <mergeCell ref="N3:P3"/>
    <mergeCell ref="J2:M2"/>
    <mergeCell ref="N2:S2"/>
    <mergeCell ref="K29:K30"/>
    <mergeCell ref="L29:L30"/>
    <mergeCell ref="M29:M30"/>
    <mergeCell ref="O29:O30"/>
    <mergeCell ref="A34:S34"/>
    <mergeCell ref="A33:S33"/>
    <mergeCell ref="A32:S32"/>
    <mergeCell ref="A31:S31"/>
    <mergeCell ref="A2:A3"/>
    <mergeCell ref="B2:B3"/>
    <mergeCell ref="C2:C3"/>
    <mergeCell ref="D2:I2"/>
    <mergeCell ref="D3:F3"/>
    <mergeCell ref="A29:A30"/>
    <mergeCell ref="B29:B30"/>
    <mergeCell ref="C29:C30"/>
    <mergeCell ref="E29:E30"/>
    <mergeCell ref="F29:F30"/>
    <mergeCell ref="P29:P30"/>
    <mergeCell ref="J3:L3"/>
  </mergeCells>
  <phoneticPr fontId="2"/>
  <pageMargins left="0.70866141732283472" right="0.70866141732283472" top="0.74803149606299213" bottom="0.74803149606299213" header="0.31496062992125984" footer="0.31496062992125984"/>
  <pageSetup paperSize="9" scale="99" orientation="portrait" r:id="rId1"/>
  <headerFooter>
    <oddFooter>&amp;C&amp;"ＭＳ 明朝,標準"-&amp;P--</oddFooter>
  </headerFooter>
  <colBreaks count="1" manualBreakCount="1">
    <brk id="9" max="1048575" man="1"/>
  </colBreaks>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60"/>
  <sheetViews>
    <sheetView view="pageBreakPreview" zoomScale="142" zoomScaleNormal="100" zoomScaleSheetLayoutView="142" workbookViewId="0">
      <pane ySplit="3" topLeftCell="A4" activePane="bottomLeft" state="frozen"/>
      <selection activeCell="H4" sqref="H4"/>
      <selection pane="bottomLeft" activeCell="G63" sqref="G63"/>
    </sheetView>
  </sheetViews>
  <sheetFormatPr defaultRowHeight="18" x14ac:dyDescent="0.55000000000000004"/>
  <cols>
    <col min="1" max="16384" width="8.6640625" style="511"/>
  </cols>
  <sheetData>
    <row r="1" spans="1:9" ht="27" customHeight="1" thickBot="1" x14ac:dyDescent="0.6">
      <c r="A1" s="510" t="str">
        <f ca="1">RIGHT(CELL("filename",A1),LEN(CELL("filename",A1))-FIND("]",CELL("filename",A1)))</f>
        <v>V 大阪市の都市公園の推移</v>
      </c>
      <c r="B1" s="510"/>
      <c r="C1" s="510"/>
      <c r="D1" s="510"/>
      <c r="E1" s="510"/>
      <c r="F1" s="510"/>
      <c r="G1" s="510"/>
      <c r="H1" s="510"/>
      <c r="I1" s="510"/>
    </row>
    <row r="2" spans="1:9" x14ac:dyDescent="0.55000000000000004">
      <c r="A2" s="450" t="s">
        <v>2660</v>
      </c>
      <c r="B2" s="452" t="s">
        <v>3540</v>
      </c>
      <c r="C2" s="453"/>
      <c r="D2" s="453"/>
      <c r="E2" s="454"/>
      <c r="F2" s="452" t="s">
        <v>2657</v>
      </c>
      <c r="G2" s="453"/>
      <c r="H2" s="453"/>
      <c r="I2" s="455"/>
    </row>
    <row r="3" spans="1:9" ht="35" x14ac:dyDescent="0.55000000000000004">
      <c r="A3" s="451"/>
      <c r="B3" s="162" t="s">
        <v>3098</v>
      </c>
      <c r="C3" s="163" t="s">
        <v>3099</v>
      </c>
      <c r="D3" s="163" t="s">
        <v>3100</v>
      </c>
      <c r="E3" s="249" t="s">
        <v>3539</v>
      </c>
      <c r="F3" s="162" t="s">
        <v>3098</v>
      </c>
      <c r="G3" s="163" t="s">
        <v>3099</v>
      </c>
      <c r="H3" s="163" t="s">
        <v>3100</v>
      </c>
      <c r="I3" s="258" t="s">
        <v>3539</v>
      </c>
    </row>
    <row r="4" spans="1:9" x14ac:dyDescent="0.55000000000000004">
      <c r="A4" s="164" t="s">
        <v>2658</v>
      </c>
      <c r="B4" s="165">
        <v>286</v>
      </c>
      <c r="C4" s="166">
        <v>322</v>
      </c>
      <c r="D4" s="238">
        <v>1.59</v>
      </c>
      <c r="E4" s="250">
        <v>1</v>
      </c>
      <c r="F4" s="165">
        <v>288</v>
      </c>
      <c r="G4" s="167">
        <v>340.66</v>
      </c>
      <c r="H4" s="238">
        <v>1.68</v>
      </c>
      <c r="I4" s="259">
        <v>1.06</v>
      </c>
    </row>
    <row r="5" spans="1:9" x14ac:dyDescent="0.55000000000000004">
      <c r="A5" s="168" t="s">
        <v>2662</v>
      </c>
      <c r="B5" s="169">
        <v>390</v>
      </c>
      <c r="C5" s="170">
        <v>433.8</v>
      </c>
      <c r="D5" s="239">
        <v>2.11</v>
      </c>
      <c r="E5" s="251">
        <v>1.43</v>
      </c>
      <c r="F5" s="169">
        <v>392</v>
      </c>
      <c r="G5" s="171">
        <v>456.9</v>
      </c>
      <c r="H5" s="239">
        <v>2.2200000000000002</v>
      </c>
      <c r="I5" s="260">
        <v>1.51</v>
      </c>
    </row>
    <row r="6" spans="1:9" x14ac:dyDescent="0.55000000000000004">
      <c r="A6" s="168" t="s">
        <v>2663</v>
      </c>
      <c r="B6" s="169">
        <v>415</v>
      </c>
      <c r="C6" s="170">
        <v>448.8</v>
      </c>
      <c r="D6" s="239">
        <v>2.1800000000000002</v>
      </c>
      <c r="E6" s="251">
        <v>1.56</v>
      </c>
      <c r="F6" s="169">
        <v>418</v>
      </c>
      <c r="G6" s="171">
        <v>473.4</v>
      </c>
      <c r="H6" s="239">
        <v>2.2999999999999998</v>
      </c>
      <c r="I6" s="260">
        <v>1.59</v>
      </c>
    </row>
    <row r="7" spans="1:9" x14ac:dyDescent="0.55000000000000004">
      <c r="A7" s="168" t="s">
        <v>2664</v>
      </c>
      <c r="B7" s="169">
        <v>436</v>
      </c>
      <c r="C7" s="170">
        <v>464.2</v>
      </c>
      <c r="D7" s="239">
        <v>2.25</v>
      </c>
      <c r="E7" s="251">
        <v>1.58</v>
      </c>
      <c r="F7" s="169">
        <v>439</v>
      </c>
      <c r="G7" s="171">
        <v>488.8</v>
      </c>
      <c r="H7" s="239">
        <v>2.37</v>
      </c>
      <c r="I7" s="260">
        <v>1.66</v>
      </c>
    </row>
    <row r="8" spans="1:9" x14ac:dyDescent="0.55000000000000004">
      <c r="A8" s="172" t="s">
        <v>2665</v>
      </c>
      <c r="B8" s="173">
        <v>458</v>
      </c>
      <c r="C8" s="174">
        <v>470.3</v>
      </c>
      <c r="D8" s="240">
        <v>2.2799999999999998</v>
      </c>
      <c r="E8" s="252">
        <v>1.63</v>
      </c>
      <c r="F8" s="173">
        <v>461</v>
      </c>
      <c r="G8" s="175">
        <v>494.9</v>
      </c>
      <c r="H8" s="240">
        <v>2.4</v>
      </c>
      <c r="I8" s="261">
        <v>1.71</v>
      </c>
    </row>
    <row r="9" spans="1:9" x14ac:dyDescent="0.55000000000000004">
      <c r="A9" s="164" t="s">
        <v>2666</v>
      </c>
      <c r="B9" s="165">
        <v>478</v>
      </c>
      <c r="C9" s="166">
        <v>507.4</v>
      </c>
      <c r="D9" s="238">
        <v>2.46</v>
      </c>
      <c r="E9" s="250">
        <v>1.79</v>
      </c>
      <c r="F9" s="165">
        <v>481</v>
      </c>
      <c r="G9" s="167">
        <v>532.20000000000005</v>
      </c>
      <c r="H9" s="238">
        <v>2.58</v>
      </c>
      <c r="I9" s="259">
        <v>1.88</v>
      </c>
    </row>
    <row r="10" spans="1:9" x14ac:dyDescent="0.55000000000000004">
      <c r="A10" s="168" t="s">
        <v>2667</v>
      </c>
      <c r="B10" s="169">
        <v>509</v>
      </c>
      <c r="C10" s="170">
        <v>523.4</v>
      </c>
      <c r="D10" s="239">
        <v>2.52</v>
      </c>
      <c r="E10" s="251">
        <v>1.87</v>
      </c>
      <c r="F10" s="169">
        <v>513</v>
      </c>
      <c r="G10" s="171">
        <v>552.5</v>
      </c>
      <c r="H10" s="239">
        <v>2.65</v>
      </c>
      <c r="I10" s="260">
        <v>1.97</v>
      </c>
    </row>
    <row r="11" spans="1:9" x14ac:dyDescent="0.55000000000000004">
      <c r="A11" s="168" t="s">
        <v>2668</v>
      </c>
      <c r="B11" s="169">
        <v>536</v>
      </c>
      <c r="C11" s="170">
        <v>547.4</v>
      </c>
      <c r="D11" s="239">
        <v>2.61</v>
      </c>
      <c r="E11" s="251">
        <v>1.97</v>
      </c>
      <c r="F11" s="169">
        <v>540</v>
      </c>
      <c r="G11" s="171">
        <v>591.20000000000005</v>
      </c>
      <c r="H11" s="239">
        <v>2.82</v>
      </c>
      <c r="I11" s="260">
        <v>2.13</v>
      </c>
    </row>
    <row r="12" spans="1:9" x14ac:dyDescent="0.55000000000000004">
      <c r="A12" s="168" t="s">
        <v>2669</v>
      </c>
      <c r="B12" s="169">
        <v>567</v>
      </c>
      <c r="C12" s="170">
        <v>559.4</v>
      </c>
      <c r="D12" s="239">
        <v>2.67</v>
      </c>
      <c r="E12" s="251">
        <v>2.04</v>
      </c>
      <c r="F12" s="169">
        <v>571</v>
      </c>
      <c r="G12" s="171">
        <v>614</v>
      </c>
      <c r="H12" s="239">
        <v>2.93</v>
      </c>
      <c r="I12" s="260">
        <v>2.2400000000000002</v>
      </c>
    </row>
    <row r="13" spans="1:9" x14ac:dyDescent="0.55000000000000004">
      <c r="A13" s="172" t="s">
        <v>2670</v>
      </c>
      <c r="B13" s="173">
        <v>589</v>
      </c>
      <c r="C13" s="174">
        <v>565.20000000000005</v>
      </c>
      <c r="D13" s="240">
        <v>2.7</v>
      </c>
      <c r="E13" s="252">
        <v>2.08</v>
      </c>
      <c r="F13" s="173">
        <v>593</v>
      </c>
      <c r="G13" s="175">
        <v>619.70000000000005</v>
      </c>
      <c r="H13" s="240">
        <v>2.96</v>
      </c>
      <c r="I13" s="261">
        <v>2.2799999999999998</v>
      </c>
    </row>
    <row r="14" spans="1:9" x14ac:dyDescent="0.55000000000000004">
      <c r="A14" s="164" t="s">
        <v>2671</v>
      </c>
      <c r="B14" s="165">
        <v>621</v>
      </c>
      <c r="C14" s="166">
        <v>572</v>
      </c>
      <c r="D14" s="238">
        <v>2.73</v>
      </c>
      <c r="E14" s="250">
        <v>2.12</v>
      </c>
      <c r="F14" s="165">
        <v>625</v>
      </c>
      <c r="G14" s="167">
        <v>628.1</v>
      </c>
      <c r="H14" s="238">
        <v>3</v>
      </c>
      <c r="I14" s="259">
        <v>2.33</v>
      </c>
    </row>
    <row r="15" spans="1:9" x14ac:dyDescent="0.55000000000000004">
      <c r="A15" s="168" t="s">
        <v>2672</v>
      </c>
      <c r="B15" s="169">
        <v>639</v>
      </c>
      <c r="C15" s="170">
        <v>576</v>
      </c>
      <c r="D15" s="239">
        <v>2.74</v>
      </c>
      <c r="E15" s="251">
        <v>2.15</v>
      </c>
      <c r="F15" s="169">
        <v>643</v>
      </c>
      <c r="G15" s="171">
        <v>637</v>
      </c>
      <c r="H15" s="239">
        <v>3.03</v>
      </c>
      <c r="I15" s="260">
        <v>2.37</v>
      </c>
    </row>
    <row r="16" spans="1:9" x14ac:dyDescent="0.55000000000000004">
      <c r="A16" s="168" t="s">
        <v>2673</v>
      </c>
      <c r="B16" s="169">
        <v>655</v>
      </c>
      <c r="C16" s="170">
        <v>579.6</v>
      </c>
      <c r="D16" s="239">
        <v>2.75</v>
      </c>
      <c r="E16" s="251">
        <v>2.19</v>
      </c>
      <c r="F16" s="169">
        <v>659</v>
      </c>
      <c r="G16" s="171">
        <v>645.6</v>
      </c>
      <c r="H16" s="239">
        <v>3.07</v>
      </c>
      <c r="I16" s="260">
        <v>2.44</v>
      </c>
    </row>
    <row r="17" spans="1:9" x14ac:dyDescent="0.55000000000000004">
      <c r="A17" s="168" t="s">
        <v>2674</v>
      </c>
      <c r="B17" s="169">
        <v>676</v>
      </c>
      <c r="C17" s="170">
        <v>585.70000000000005</v>
      </c>
      <c r="D17" s="239">
        <v>2.78</v>
      </c>
      <c r="E17" s="251">
        <v>2.23</v>
      </c>
      <c r="F17" s="169">
        <v>680</v>
      </c>
      <c r="G17" s="171">
        <v>653.1</v>
      </c>
      <c r="H17" s="239">
        <v>3.1</v>
      </c>
      <c r="I17" s="260">
        <v>2.48</v>
      </c>
    </row>
    <row r="18" spans="1:9" x14ac:dyDescent="0.55000000000000004">
      <c r="A18" s="172" t="s">
        <v>2675</v>
      </c>
      <c r="B18" s="173">
        <v>693</v>
      </c>
      <c r="C18" s="174">
        <v>636.29999999999995</v>
      </c>
      <c r="D18" s="240">
        <v>3</v>
      </c>
      <c r="E18" s="252">
        <v>2.4300000000000002</v>
      </c>
      <c r="F18" s="173">
        <v>697</v>
      </c>
      <c r="G18" s="175">
        <v>704.5</v>
      </c>
      <c r="H18" s="240">
        <v>3.32</v>
      </c>
      <c r="I18" s="261">
        <v>2.69</v>
      </c>
    </row>
    <row r="19" spans="1:9" x14ac:dyDescent="0.55000000000000004">
      <c r="A19" s="164" t="s">
        <v>2676</v>
      </c>
      <c r="B19" s="165">
        <v>715</v>
      </c>
      <c r="C19" s="166">
        <v>644.20000000000005</v>
      </c>
      <c r="D19" s="238">
        <v>3.04</v>
      </c>
      <c r="E19" s="250">
        <v>2.4500000000000002</v>
      </c>
      <c r="F19" s="165">
        <v>719</v>
      </c>
      <c r="G19" s="167">
        <v>714.4</v>
      </c>
      <c r="H19" s="238">
        <v>3.37</v>
      </c>
      <c r="I19" s="259">
        <v>2.72</v>
      </c>
    </row>
    <row r="20" spans="1:9" x14ac:dyDescent="0.55000000000000004">
      <c r="A20" s="168" t="s">
        <v>2677</v>
      </c>
      <c r="B20" s="169">
        <v>728</v>
      </c>
      <c r="C20" s="170">
        <v>651.70000000000005</v>
      </c>
      <c r="D20" s="239">
        <v>3.07</v>
      </c>
      <c r="E20" s="251">
        <v>2.48</v>
      </c>
      <c r="F20" s="169">
        <v>732</v>
      </c>
      <c r="G20" s="171">
        <v>723.6</v>
      </c>
      <c r="H20" s="239">
        <v>3.41</v>
      </c>
      <c r="I20" s="260">
        <v>2.75</v>
      </c>
    </row>
    <row r="21" spans="1:9" x14ac:dyDescent="0.55000000000000004">
      <c r="A21" s="168" t="s">
        <v>2678</v>
      </c>
      <c r="B21" s="169">
        <v>753</v>
      </c>
      <c r="C21" s="170">
        <v>660.6</v>
      </c>
      <c r="D21" s="239">
        <v>3.11</v>
      </c>
      <c r="E21" s="251">
        <v>2.5</v>
      </c>
      <c r="F21" s="169">
        <v>757</v>
      </c>
      <c r="G21" s="171">
        <v>733.2</v>
      </c>
      <c r="H21" s="239">
        <v>3.46</v>
      </c>
      <c r="I21" s="260">
        <v>2.78</v>
      </c>
    </row>
    <row r="22" spans="1:9" x14ac:dyDescent="0.55000000000000004">
      <c r="A22" s="168" t="s">
        <v>2679</v>
      </c>
      <c r="B22" s="169">
        <v>768</v>
      </c>
      <c r="C22" s="170">
        <v>680.7</v>
      </c>
      <c r="D22" s="239">
        <v>3.19</v>
      </c>
      <c r="E22" s="251">
        <v>2.57</v>
      </c>
      <c r="F22" s="169">
        <v>772</v>
      </c>
      <c r="G22" s="171">
        <v>753.4</v>
      </c>
      <c r="H22" s="239">
        <v>3.54</v>
      </c>
      <c r="I22" s="260">
        <v>2.85</v>
      </c>
    </row>
    <row r="23" spans="1:9" x14ac:dyDescent="0.55000000000000004">
      <c r="A23" s="172" t="s">
        <v>2680</v>
      </c>
      <c r="B23" s="173">
        <v>782</v>
      </c>
      <c r="C23" s="174">
        <v>686.1</v>
      </c>
      <c r="D23" s="240">
        <v>3.22</v>
      </c>
      <c r="E23" s="252">
        <v>2.59</v>
      </c>
      <c r="F23" s="173">
        <v>786</v>
      </c>
      <c r="G23" s="175">
        <v>759.9</v>
      </c>
      <c r="H23" s="240">
        <v>3.57</v>
      </c>
      <c r="I23" s="261">
        <v>2.87</v>
      </c>
    </row>
    <row r="24" spans="1:9" x14ac:dyDescent="0.55000000000000004">
      <c r="A24" s="164" t="s">
        <v>2659</v>
      </c>
      <c r="B24" s="165">
        <v>797</v>
      </c>
      <c r="C24" s="166">
        <v>691.3</v>
      </c>
      <c r="D24" s="238">
        <v>3.24</v>
      </c>
      <c r="E24" s="250">
        <v>2.62</v>
      </c>
      <c r="F24" s="165">
        <v>801</v>
      </c>
      <c r="G24" s="167">
        <v>765.2</v>
      </c>
      <c r="H24" s="238">
        <v>3.59</v>
      </c>
      <c r="I24" s="259">
        <v>2.9</v>
      </c>
    </row>
    <row r="25" spans="1:9" x14ac:dyDescent="0.55000000000000004">
      <c r="A25" s="168" t="s">
        <v>2681</v>
      </c>
      <c r="B25" s="169">
        <v>809</v>
      </c>
      <c r="C25" s="170">
        <v>697.5</v>
      </c>
      <c r="D25" s="239">
        <v>3.17</v>
      </c>
      <c r="E25" s="251">
        <v>2.65</v>
      </c>
      <c r="F25" s="169">
        <v>813</v>
      </c>
      <c r="G25" s="171">
        <v>771.4</v>
      </c>
      <c r="H25" s="239">
        <v>3.5</v>
      </c>
      <c r="I25" s="260">
        <v>2.93</v>
      </c>
    </row>
    <row r="26" spans="1:9" x14ac:dyDescent="0.55000000000000004">
      <c r="A26" s="168" t="s">
        <v>2682</v>
      </c>
      <c r="B26" s="169">
        <v>824</v>
      </c>
      <c r="C26" s="170">
        <v>704.9</v>
      </c>
      <c r="D26" s="239">
        <v>3.2</v>
      </c>
      <c r="E26" s="251">
        <v>2.69</v>
      </c>
      <c r="F26" s="169">
        <v>828</v>
      </c>
      <c r="G26" s="171">
        <v>778.8</v>
      </c>
      <c r="H26" s="239">
        <v>3.53</v>
      </c>
      <c r="I26" s="260">
        <v>2.97</v>
      </c>
    </row>
    <row r="27" spans="1:9" x14ac:dyDescent="0.55000000000000004">
      <c r="A27" s="168" t="s">
        <v>2683</v>
      </c>
      <c r="B27" s="169">
        <v>827</v>
      </c>
      <c r="C27" s="170">
        <v>712.4</v>
      </c>
      <c r="D27" s="239">
        <v>3.23</v>
      </c>
      <c r="E27" s="251">
        <v>2.73</v>
      </c>
      <c r="F27" s="169">
        <v>831</v>
      </c>
      <c r="G27" s="171">
        <v>786.2</v>
      </c>
      <c r="H27" s="239">
        <v>3.57</v>
      </c>
      <c r="I27" s="260">
        <v>3.01</v>
      </c>
    </row>
    <row r="28" spans="1:9" x14ac:dyDescent="0.55000000000000004">
      <c r="A28" s="172" t="s">
        <v>2684</v>
      </c>
      <c r="B28" s="173">
        <v>831</v>
      </c>
      <c r="C28" s="174">
        <v>721.9</v>
      </c>
      <c r="D28" s="240">
        <v>3.27</v>
      </c>
      <c r="E28" s="252">
        <v>2.78</v>
      </c>
      <c r="F28" s="173">
        <v>835</v>
      </c>
      <c r="G28" s="175">
        <v>796.8</v>
      </c>
      <c r="H28" s="240">
        <v>3.61</v>
      </c>
      <c r="I28" s="261">
        <v>3.06</v>
      </c>
    </row>
    <row r="29" spans="1:9" x14ac:dyDescent="0.55000000000000004">
      <c r="A29" s="164" t="s">
        <v>2685</v>
      </c>
      <c r="B29" s="165">
        <v>840</v>
      </c>
      <c r="C29" s="166">
        <v>745.6</v>
      </c>
      <c r="D29" s="238">
        <v>3.38</v>
      </c>
      <c r="E29" s="250">
        <v>2.88</v>
      </c>
      <c r="F29" s="165">
        <v>844</v>
      </c>
      <c r="G29" s="167">
        <v>820.5</v>
      </c>
      <c r="H29" s="238">
        <v>3.72</v>
      </c>
      <c r="I29" s="259">
        <v>3.17</v>
      </c>
    </row>
    <row r="30" spans="1:9" x14ac:dyDescent="0.55000000000000004">
      <c r="A30" s="168" t="s">
        <v>2686</v>
      </c>
      <c r="B30" s="169">
        <v>848</v>
      </c>
      <c r="C30" s="170">
        <v>759.6</v>
      </c>
      <c r="D30" s="239">
        <v>3.45</v>
      </c>
      <c r="E30" s="251">
        <v>2.95</v>
      </c>
      <c r="F30" s="169">
        <v>852</v>
      </c>
      <c r="G30" s="171">
        <v>835.8</v>
      </c>
      <c r="H30" s="239">
        <v>3.79</v>
      </c>
      <c r="I30" s="260">
        <v>3.25</v>
      </c>
    </row>
    <row r="31" spans="1:9" x14ac:dyDescent="0.55000000000000004">
      <c r="A31" s="168" t="s">
        <v>2687</v>
      </c>
      <c r="B31" s="169">
        <v>853</v>
      </c>
      <c r="C31" s="170">
        <v>766.1</v>
      </c>
      <c r="D31" s="239">
        <v>3.47</v>
      </c>
      <c r="E31" s="251">
        <v>2.94</v>
      </c>
      <c r="F31" s="169">
        <v>857</v>
      </c>
      <c r="G31" s="171">
        <v>842.3</v>
      </c>
      <c r="H31" s="239">
        <v>3.82</v>
      </c>
      <c r="I31" s="260">
        <v>3.24</v>
      </c>
    </row>
    <row r="32" spans="1:9" x14ac:dyDescent="0.55000000000000004">
      <c r="A32" s="168" t="s">
        <v>2688</v>
      </c>
      <c r="B32" s="169">
        <v>863</v>
      </c>
      <c r="C32" s="170">
        <v>773.5</v>
      </c>
      <c r="D32" s="239">
        <v>3.51</v>
      </c>
      <c r="E32" s="251">
        <v>2.98</v>
      </c>
      <c r="F32" s="169">
        <v>867</v>
      </c>
      <c r="G32" s="171">
        <v>849.7</v>
      </c>
      <c r="H32" s="239">
        <v>3.85</v>
      </c>
      <c r="I32" s="260">
        <v>3.27</v>
      </c>
    </row>
    <row r="33" spans="1:9" x14ac:dyDescent="0.55000000000000004">
      <c r="A33" s="172" t="s">
        <v>2689</v>
      </c>
      <c r="B33" s="173">
        <v>882</v>
      </c>
      <c r="C33" s="174">
        <v>791.8</v>
      </c>
      <c r="D33" s="240">
        <v>3.58</v>
      </c>
      <c r="E33" s="252">
        <v>3.05</v>
      </c>
      <c r="F33" s="173">
        <v>886</v>
      </c>
      <c r="G33" s="175">
        <v>867.9</v>
      </c>
      <c r="H33" s="240">
        <v>3.92</v>
      </c>
      <c r="I33" s="261">
        <v>3.35</v>
      </c>
    </row>
    <row r="34" spans="1:9" x14ac:dyDescent="0.55000000000000004">
      <c r="A34" s="164" t="s">
        <v>2690</v>
      </c>
      <c r="B34" s="165">
        <v>896</v>
      </c>
      <c r="C34" s="166">
        <v>804.6</v>
      </c>
      <c r="D34" s="238">
        <v>3.64</v>
      </c>
      <c r="E34" s="250">
        <v>3.1</v>
      </c>
      <c r="F34" s="165">
        <v>900</v>
      </c>
      <c r="G34" s="167">
        <v>880.8</v>
      </c>
      <c r="H34" s="238">
        <v>3.98</v>
      </c>
      <c r="I34" s="259">
        <v>3.4</v>
      </c>
    </row>
    <row r="35" spans="1:9" x14ac:dyDescent="0.55000000000000004">
      <c r="A35" s="168" t="s">
        <v>2691</v>
      </c>
      <c r="B35" s="169">
        <v>904</v>
      </c>
      <c r="C35" s="170">
        <v>809</v>
      </c>
      <c r="D35" s="239">
        <v>3.66</v>
      </c>
      <c r="E35" s="251">
        <v>3.12</v>
      </c>
      <c r="F35" s="169">
        <v>908</v>
      </c>
      <c r="G35" s="171">
        <v>885.2</v>
      </c>
      <c r="H35" s="239">
        <v>4</v>
      </c>
      <c r="I35" s="260">
        <v>3.41</v>
      </c>
    </row>
    <row r="36" spans="1:9" x14ac:dyDescent="0.55000000000000004">
      <c r="A36" s="168" t="s">
        <v>2692</v>
      </c>
      <c r="B36" s="169">
        <v>916</v>
      </c>
      <c r="C36" s="170">
        <v>819.7</v>
      </c>
      <c r="D36" s="239">
        <v>3.7</v>
      </c>
      <c r="E36" s="251">
        <v>3.15</v>
      </c>
      <c r="F36" s="169">
        <v>920</v>
      </c>
      <c r="G36" s="171">
        <v>896.9</v>
      </c>
      <c r="H36" s="239">
        <v>4.05</v>
      </c>
      <c r="I36" s="260">
        <v>3.45</v>
      </c>
    </row>
    <row r="37" spans="1:9" x14ac:dyDescent="0.55000000000000004">
      <c r="A37" s="168" t="s">
        <v>2693</v>
      </c>
      <c r="B37" s="169">
        <v>934</v>
      </c>
      <c r="C37" s="170">
        <v>827.9</v>
      </c>
      <c r="D37" s="239">
        <v>3.74</v>
      </c>
      <c r="E37" s="251">
        <v>3.17</v>
      </c>
      <c r="F37" s="169">
        <v>938</v>
      </c>
      <c r="G37" s="171">
        <v>905.1</v>
      </c>
      <c r="H37" s="239">
        <v>4.08</v>
      </c>
      <c r="I37" s="260">
        <v>3.47</v>
      </c>
    </row>
    <row r="38" spans="1:9" x14ac:dyDescent="0.55000000000000004">
      <c r="A38" s="172" t="s">
        <v>2694</v>
      </c>
      <c r="B38" s="173">
        <v>939</v>
      </c>
      <c r="C38" s="174">
        <v>829</v>
      </c>
      <c r="D38" s="240">
        <v>3.74</v>
      </c>
      <c r="E38" s="252">
        <v>3.16</v>
      </c>
      <c r="F38" s="173">
        <v>943</v>
      </c>
      <c r="G38" s="175">
        <v>906.2</v>
      </c>
      <c r="H38" s="240">
        <v>4.09</v>
      </c>
      <c r="I38" s="261">
        <v>3.46</v>
      </c>
    </row>
    <row r="39" spans="1:9" x14ac:dyDescent="0.55000000000000004">
      <c r="A39" s="164" t="s">
        <v>2695</v>
      </c>
      <c r="B39" s="165">
        <v>947</v>
      </c>
      <c r="C39" s="166">
        <v>841.6</v>
      </c>
      <c r="D39" s="238">
        <v>3.79</v>
      </c>
      <c r="E39" s="250">
        <v>3.2</v>
      </c>
      <c r="F39" s="165">
        <v>951</v>
      </c>
      <c r="G39" s="167">
        <v>918.9</v>
      </c>
      <c r="H39" s="238">
        <v>4.1399999999999997</v>
      </c>
      <c r="I39" s="259">
        <v>3.5</v>
      </c>
    </row>
    <row r="40" spans="1:9" x14ac:dyDescent="0.55000000000000004">
      <c r="A40" s="168" t="s">
        <v>2696</v>
      </c>
      <c r="B40" s="169">
        <v>951</v>
      </c>
      <c r="C40" s="170">
        <v>844.4</v>
      </c>
      <c r="D40" s="239">
        <v>3.8</v>
      </c>
      <c r="E40" s="251">
        <v>3.21</v>
      </c>
      <c r="F40" s="169">
        <v>955</v>
      </c>
      <c r="G40" s="171">
        <v>921.7</v>
      </c>
      <c r="H40" s="239">
        <v>4.1500000000000004</v>
      </c>
      <c r="I40" s="260">
        <v>3.5</v>
      </c>
    </row>
    <row r="41" spans="1:9" x14ac:dyDescent="0.55000000000000004">
      <c r="A41" s="168" t="s">
        <v>2697</v>
      </c>
      <c r="B41" s="169">
        <v>954</v>
      </c>
      <c r="C41" s="170">
        <v>846.4</v>
      </c>
      <c r="D41" s="239">
        <v>3.81</v>
      </c>
      <c r="E41" s="251">
        <v>3.22</v>
      </c>
      <c r="F41" s="169">
        <v>958</v>
      </c>
      <c r="G41" s="171">
        <v>923.7</v>
      </c>
      <c r="H41" s="239">
        <v>4.16</v>
      </c>
      <c r="I41" s="260">
        <v>3.51</v>
      </c>
    </row>
    <row r="42" spans="1:9" x14ac:dyDescent="0.55000000000000004">
      <c r="A42" s="168" t="s">
        <v>2698</v>
      </c>
      <c r="B42" s="169">
        <v>960</v>
      </c>
      <c r="C42" s="170">
        <v>850.5</v>
      </c>
      <c r="D42" s="239">
        <v>3.83</v>
      </c>
      <c r="E42" s="251">
        <v>3.23</v>
      </c>
      <c r="F42" s="169">
        <v>964</v>
      </c>
      <c r="G42" s="171">
        <v>927.8</v>
      </c>
      <c r="H42" s="239">
        <v>4.18</v>
      </c>
      <c r="I42" s="260">
        <v>3.52</v>
      </c>
    </row>
    <row r="43" spans="1:9" x14ac:dyDescent="0.55000000000000004">
      <c r="A43" s="172" t="s">
        <v>2699</v>
      </c>
      <c r="B43" s="173">
        <v>965</v>
      </c>
      <c r="C43" s="174">
        <v>853.3</v>
      </c>
      <c r="D43" s="240">
        <v>3.84</v>
      </c>
      <c r="E43" s="252">
        <v>3.23</v>
      </c>
      <c r="F43" s="173">
        <v>969</v>
      </c>
      <c r="G43" s="175">
        <v>930.6</v>
      </c>
      <c r="H43" s="240">
        <v>4.1900000000000004</v>
      </c>
      <c r="I43" s="261">
        <v>3.52</v>
      </c>
    </row>
    <row r="44" spans="1:9" x14ac:dyDescent="0.55000000000000004">
      <c r="A44" s="164" t="s">
        <v>2700</v>
      </c>
      <c r="B44" s="165">
        <v>972</v>
      </c>
      <c r="C44" s="166">
        <v>855.6</v>
      </c>
      <c r="D44" s="238">
        <v>3.85</v>
      </c>
      <c r="E44" s="250">
        <v>3.22</v>
      </c>
      <c r="F44" s="165">
        <v>976</v>
      </c>
      <c r="G44" s="167">
        <v>932.9</v>
      </c>
      <c r="H44" s="238">
        <v>4.2</v>
      </c>
      <c r="I44" s="259">
        <v>3.52</v>
      </c>
    </row>
    <row r="45" spans="1:9" x14ac:dyDescent="0.55000000000000004">
      <c r="A45" s="182" t="s">
        <v>2661</v>
      </c>
      <c r="B45" s="183">
        <v>975</v>
      </c>
      <c r="C45" s="184">
        <v>859.1</v>
      </c>
      <c r="D45" s="241">
        <v>3.86</v>
      </c>
      <c r="E45" s="253">
        <v>3.23</v>
      </c>
      <c r="F45" s="183">
        <v>979</v>
      </c>
      <c r="G45" s="185">
        <v>936.4</v>
      </c>
      <c r="H45" s="241">
        <v>4.21</v>
      </c>
      <c r="I45" s="262">
        <v>3.52</v>
      </c>
    </row>
    <row r="46" spans="1:9" x14ac:dyDescent="0.55000000000000004">
      <c r="A46" s="176" t="s">
        <v>2701</v>
      </c>
      <c r="B46" s="169">
        <v>977</v>
      </c>
      <c r="C46" s="170">
        <v>860.5</v>
      </c>
      <c r="D46" s="239">
        <v>3.87</v>
      </c>
      <c r="E46" s="251">
        <v>3.23</v>
      </c>
      <c r="F46" s="169">
        <v>981</v>
      </c>
      <c r="G46" s="171">
        <v>937.8</v>
      </c>
      <c r="H46" s="239">
        <v>4.22</v>
      </c>
      <c r="I46" s="260">
        <v>3.52</v>
      </c>
    </row>
    <row r="47" spans="1:9" x14ac:dyDescent="0.55000000000000004">
      <c r="A47" s="177" t="s">
        <v>2702</v>
      </c>
      <c r="B47" s="178">
        <v>978</v>
      </c>
      <c r="C47" s="271">
        <v>861.1</v>
      </c>
      <c r="D47" s="242">
        <v>3.87</v>
      </c>
      <c r="E47" s="254">
        <v>3.23</v>
      </c>
      <c r="F47" s="178">
        <v>982</v>
      </c>
      <c r="G47" s="267">
        <v>938.4</v>
      </c>
      <c r="H47" s="242">
        <v>4.22</v>
      </c>
      <c r="I47" s="263">
        <v>3.52</v>
      </c>
    </row>
    <row r="48" spans="1:9" x14ac:dyDescent="0.55000000000000004">
      <c r="A48" s="179" t="s">
        <v>2703</v>
      </c>
      <c r="B48" s="243">
        <v>979</v>
      </c>
      <c r="C48" s="272">
        <v>862.1</v>
      </c>
      <c r="D48" s="244">
        <v>3.88</v>
      </c>
      <c r="E48" s="255">
        <v>3.22</v>
      </c>
      <c r="F48" s="243">
        <v>983</v>
      </c>
      <c r="G48" s="268">
        <v>940.1</v>
      </c>
      <c r="H48" s="244">
        <v>4.2300000000000004</v>
      </c>
      <c r="I48" s="264">
        <v>3.51</v>
      </c>
    </row>
    <row r="49" spans="1:9" x14ac:dyDescent="0.55000000000000004">
      <c r="A49" s="180" t="s">
        <v>2704</v>
      </c>
      <c r="B49" s="245">
        <v>981</v>
      </c>
      <c r="C49" s="273">
        <v>871.7</v>
      </c>
      <c r="D49" s="246">
        <v>3.92</v>
      </c>
      <c r="E49" s="256">
        <v>3.25</v>
      </c>
      <c r="F49" s="245">
        <v>985</v>
      </c>
      <c r="G49" s="269">
        <v>949.8</v>
      </c>
      <c r="H49" s="246">
        <v>4.2699999999999996</v>
      </c>
      <c r="I49" s="265">
        <v>3.54</v>
      </c>
    </row>
    <row r="50" spans="1:9" x14ac:dyDescent="0.55000000000000004">
      <c r="A50" s="181" t="s">
        <v>2705</v>
      </c>
      <c r="B50" s="247">
        <v>984</v>
      </c>
      <c r="C50" s="274">
        <v>872.7</v>
      </c>
      <c r="D50" s="248">
        <v>3.92</v>
      </c>
      <c r="E50" s="257">
        <v>3.24</v>
      </c>
      <c r="F50" s="247">
        <v>988</v>
      </c>
      <c r="G50" s="270">
        <v>950.8</v>
      </c>
      <c r="H50" s="248">
        <v>4.2699999999999996</v>
      </c>
      <c r="I50" s="266">
        <v>3.53</v>
      </c>
    </row>
    <row r="51" spans="1:9" x14ac:dyDescent="0.55000000000000004">
      <c r="A51" s="181" t="s">
        <v>2706</v>
      </c>
      <c r="B51" s="247">
        <v>984</v>
      </c>
      <c r="C51" s="274">
        <v>872.2</v>
      </c>
      <c r="D51" s="248">
        <v>3.87</v>
      </c>
      <c r="E51" s="257">
        <v>3.23</v>
      </c>
      <c r="F51" s="247">
        <v>988</v>
      </c>
      <c r="G51" s="270">
        <v>950.3</v>
      </c>
      <c r="H51" s="248">
        <v>4.22</v>
      </c>
      <c r="I51" s="266">
        <v>3.52</v>
      </c>
    </row>
    <row r="52" spans="1:9" x14ac:dyDescent="0.55000000000000004">
      <c r="A52" s="181" t="s">
        <v>2707</v>
      </c>
      <c r="B52" s="247">
        <v>989</v>
      </c>
      <c r="C52" s="274">
        <v>874.7</v>
      </c>
      <c r="D52" s="248">
        <v>3.88</v>
      </c>
      <c r="E52" s="257">
        <v>3.23</v>
      </c>
      <c r="F52" s="247">
        <v>993</v>
      </c>
      <c r="G52" s="270">
        <v>952.8</v>
      </c>
      <c r="H52" s="248">
        <v>4.2300000000000004</v>
      </c>
      <c r="I52" s="266">
        <v>3.52</v>
      </c>
    </row>
    <row r="53" spans="1:9" x14ac:dyDescent="0.55000000000000004">
      <c r="A53" s="179" t="s">
        <v>2708</v>
      </c>
      <c r="B53" s="243">
        <v>989</v>
      </c>
      <c r="C53" s="272">
        <v>876.3</v>
      </c>
      <c r="D53" s="244">
        <v>3.89</v>
      </c>
      <c r="E53" s="255">
        <v>3.23</v>
      </c>
      <c r="F53" s="243">
        <v>993</v>
      </c>
      <c r="G53" s="268">
        <v>954.3</v>
      </c>
      <c r="H53" s="244">
        <v>4.24</v>
      </c>
      <c r="I53" s="264">
        <v>3.51</v>
      </c>
    </row>
    <row r="54" spans="1:9" x14ac:dyDescent="0.55000000000000004">
      <c r="A54" s="276" t="s">
        <v>3330</v>
      </c>
      <c r="B54" s="277">
        <v>989</v>
      </c>
      <c r="C54" s="278">
        <v>878.5</v>
      </c>
      <c r="D54" s="279">
        <v>3.9</v>
      </c>
      <c r="E54" s="280">
        <v>3.22</v>
      </c>
      <c r="F54" s="277">
        <v>993</v>
      </c>
      <c r="G54" s="281">
        <v>956.6</v>
      </c>
      <c r="H54" s="279">
        <v>4.25</v>
      </c>
      <c r="I54" s="282">
        <v>3.51</v>
      </c>
    </row>
    <row r="55" spans="1:9" x14ac:dyDescent="0.55000000000000004">
      <c r="A55" s="283" t="s">
        <v>3577</v>
      </c>
      <c r="B55" s="284">
        <v>990</v>
      </c>
      <c r="C55" s="285">
        <v>878.6</v>
      </c>
      <c r="D55" s="286">
        <v>3.9</v>
      </c>
      <c r="E55" s="287">
        <v>3.2</v>
      </c>
      <c r="F55" s="284">
        <v>994</v>
      </c>
      <c r="G55" s="288">
        <v>956.7</v>
      </c>
      <c r="H55" s="286">
        <v>4.25</v>
      </c>
      <c r="I55" s="289">
        <v>3.48</v>
      </c>
    </row>
    <row r="56" spans="1:9" x14ac:dyDescent="0.55000000000000004">
      <c r="A56" s="283" t="s">
        <v>3592</v>
      </c>
      <c r="B56" s="247">
        <v>991</v>
      </c>
      <c r="C56" s="274">
        <v>879.7</v>
      </c>
      <c r="D56" s="248">
        <v>3.9</v>
      </c>
      <c r="E56" s="257">
        <v>3.19</v>
      </c>
      <c r="F56" s="247">
        <v>995</v>
      </c>
      <c r="G56" s="270">
        <v>957.8</v>
      </c>
      <c r="H56" s="248">
        <v>4.25</v>
      </c>
      <c r="I56" s="266">
        <v>3.48</v>
      </c>
    </row>
    <row r="57" spans="1:9" x14ac:dyDescent="0.55000000000000004">
      <c r="A57" s="328" t="s">
        <v>3604</v>
      </c>
      <c r="B57" s="247">
        <v>991</v>
      </c>
      <c r="C57" s="274">
        <v>882.9</v>
      </c>
      <c r="D57" s="248">
        <v>3.92</v>
      </c>
      <c r="E57" s="257">
        <v>3.22</v>
      </c>
      <c r="F57" s="247">
        <v>995</v>
      </c>
      <c r="G57" s="270">
        <v>961</v>
      </c>
      <c r="H57" s="248">
        <v>4.2699999999999996</v>
      </c>
      <c r="I57" s="266">
        <v>3.5</v>
      </c>
    </row>
    <row r="58" spans="1:9" x14ac:dyDescent="0.55000000000000004">
      <c r="A58" s="328" t="s">
        <v>3615</v>
      </c>
      <c r="B58" s="284">
        <v>992</v>
      </c>
      <c r="C58" s="285">
        <v>883.2</v>
      </c>
      <c r="D58" s="248">
        <v>3.92</v>
      </c>
      <c r="E58" s="257">
        <v>3.2</v>
      </c>
      <c r="F58" s="247">
        <v>996</v>
      </c>
      <c r="G58" s="270">
        <v>961.2</v>
      </c>
      <c r="H58" s="248">
        <v>4.2699999999999996</v>
      </c>
      <c r="I58" s="331">
        <v>3.48</v>
      </c>
    </row>
    <row r="59" spans="1:9" x14ac:dyDescent="0.55000000000000004">
      <c r="A59" s="328" t="s">
        <v>3626</v>
      </c>
      <c r="B59" s="284">
        <v>992</v>
      </c>
      <c r="C59" s="285">
        <v>884.2</v>
      </c>
      <c r="D59" s="286">
        <v>3.92</v>
      </c>
      <c r="E59" s="332">
        <v>3.18</v>
      </c>
      <c r="F59" s="284">
        <v>996</v>
      </c>
      <c r="G59" s="270">
        <v>962.3</v>
      </c>
      <c r="H59" s="248">
        <v>4.2699999999999996</v>
      </c>
      <c r="I59" s="265">
        <v>3.46</v>
      </c>
    </row>
    <row r="60" spans="1:9" ht="18.5" thickBot="1" x14ac:dyDescent="0.6">
      <c r="A60" s="512" t="s">
        <v>3627</v>
      </c>
      <c r="B60" s="513">
        <v>993</v>
      </c>
      <c r="C60" s="514">
        <v>889.1</v>
      </c>
      <c r="D60" s="515">
        <v>3.95</v>
      </c>
      <c r="E60" s="516">
        <v>3.18</v>
      </c>
      <c r="F60" s="513">
        <v>997</v>
      </c>
      <c r="G60" s="517">
        <v>967.2</v>
      </c>
      <c r="H60" s="518">
        <v>4.29</v>
      </c>
      <c r="I60" s="519">
        <v>3.45</v>
      </c>
    </row>
  </sheetData>
  <mergeCells count="3">
    <mergeCell ref="A2:A3"/>
    <mergeCell ref="B2:E2"/>
    <mergeCell ref="F2:I2"/>
  </mergeCells>
  <phoneticPr fontId="2"/>
  <printOptions horizontalCentered="1"/>
  <pageMargins left="0.70866141732283472" right="0.70866141732283472" top="0.94488188976377963" bottom="0.74803149606299213" header="0.31496062992125984" footer="0.31496062992125984"/>
  <pageSetup paperSize="9" scale="98" orientation="portrait" r:id="rId1"/>
  <headerFooter>
    <oddFooter>&amp;C&amp;"ＭＳ 明朝,標準"-&amp;P--</oddFooter>
  </headerFooter>
  <rowBreaks count="1" manualBreakCount="1">
    <brk id="38" max="16383" man="1"/>
  </rowBreaks>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43"/>
  <sheetViews>
    <sheetView view="pageBreakPreview" zoomScale="98" zoomScaleNormal="100" zoomScaleSheetLayoutView="98" workbookViewId="0">
      <selection activeCell="L13" sqref="L13"/>
    </sheetView>
  </sheetViews>
  <sheetFormatPr defaultRowHeight="18" x14ac:dyDescent="0.55000000000000004"/>
  <cols>
    <col min="1" max="1" width="14.58203125" customWidth="1"/>
    <col min="2" max="2" width="8.08203125" customWidth="1"/>
    <col min="3" max="3" width="8.58203125" customWidth="1"/>
    <col min="4" max="4" width="14.08203125" customWidth="1"/>
    <col min="5" max="5" width="12.9140625" customWidth="1"/>
    <col min="6" max="6" width="9.6640625" customWidth="1"/>
    <col min="8" max="8" width="9.08203125" bestFit="1" customWidth="1"/>
  </cols>
  <sheetData>
    <row r="1" spans="1:9" ht="21.5" x14ac:dyDescent="0.55000000000000004">
      <c r="A1" s="520" t="str">
        <f ca="1">RIGHT(CELL("filename",A1),LEN(CELL("filename",A1))-FIND("]",CELL("filename",A1)))</f>
        <v>(参考資料)</v>
      </c>
      <c r="B1" s="511"/>
      <c r="C1" s="511"/>
      <c r="D1" s="511"/>
      <c r="E1" s="511"/>
      <c r="F1" s="511"/>
      <c r="G1" s="511"/>
      <c r="H1" s="511"/>
      <c r="I1" s="511"/>
    </row>
    <row r="2" spans="1:9" ht="15" customHeight="1" x14ac:dyDescent="0.55000000000000004">
      <c r="A2" s="186" t="s">
        <v>2778</v>
      </c>
      <c r="B2" s="186"/>
      <c r="C2" s="186"/>
      <c r="D2" s="186"/>
      <c r="E2" s="186"/>
      <c r="F2" s="186"/>
      <c r="G2" s="186"/>
      <c r="H2" s="186"/>
      <c r="I2" s="186"/>
    </row>
    <row r="3" spans="1:9" ht="15" customHeight="1" thickBot="1" x14ac:dyDescent="0.6">
      <c r="A3" s="186" t="s">
        <v>2779</v>
      </c>
      <c r="B3" s="186"/>
      <c r="C3" s="186"/>
      <c r="D3" s="186"/>
      <c r="E3" s="186"/>
      <c r="F3" s="186"/>
      <c r="G3" s="186"/>
      <c r="H3" s="186"/>
      <c r="I3" s="186"/>
    </row>
    <row r="4" spans="1:9" x14ac:dyDescent="0.55000000000000004">
      <c r="A4" s="456" t="s">
        <v>2780</v>
      </c>
      <c r="B4" s="457"/>
      <c r="C4" s="458"/>
      <c r="D4" s="459" t="s">
        <v>3101</v>
      </c>
      <c r="E4" s="460"/>
      <c r="F4" s="460"/>
      <c r="G4" s="460"/>
      <c r="H4" s="460"/>
      <c r="I4" s="461" t="s">
        <v>2781</v>
      </c>
    </row>
    <row r="5" spans="1:9" ht="29" thickBot="1" x14ac:dyDescent="0.6">
      <c r="A5" s="227" t="s">
        <v>3532</v>
      </c>
      <c r="B5" s="187" t="s">
        <v>2782</v>
      </c>
      <c r="C5" s="188" t="s">
        <v>2783</v>
      </c>
      <c r="D5" s="227" t="s">
        <v>3531</v>
      </c>
      <c r="E5" s="189" t="s">
        <v>2784</v>
      </c>
      <c r="F5" s="190" t="s">
        <v>3509</v>
      </c>
      <c r="G5" s="190" t="s">
        <v>2785</v>
      </c>
      <c r="H5" s="188" t="s">
        <v>3508</v>
      </c>
      <c r="I5" s="462"/>
    </row>
    <row r="6" spans="1:9" ht="15" customHeight="1" thickTop="1" x14ac:dyDescent="0.55000000000000004">
      <c r="A6" s="463" t="s">
        <v>2786</v>
      </c>
      <c r="B6" s="465" t="s">
        <v>2787</v>
      </c>
      <c r="C6" s="468">
        <v>11.3</v>
      </c>
      <c r="D6" s="226" t="s">
        <v>3533</v>
      </c>
      <c r="E6" s="471" t="s">
        <v>11</v>
      </c>
      <c r="F6" s="329">
        <f>'1.北区'!G4</f>
        <v>96275</v>
      </c>
      <c r="G6" s="466" t="s">
        <v>2788</v>
      </c>
      <c r="H6" s="330">
        <f>SUM(F6:F10)</f>
        <v>110494</v>
      </c>
      <c r="I6" s="474" t="s">
        <v>2789</v>
      </c>
    </row>
    <row r="7" spans="1:9" ht="15" customHeight="1" x14ac:dyDescent="0.55000000000000004">
      <c r="A7" s="463"/>
      <c r="B7" s="466"/>
      <c r="C7" s="469"/>
      <c r="D7" s="191" t="s">
        <v>2790</v>
      </c>
      <c r="E7" s="472"/>
      <c r="F7" s="192">
        <f>'1.北区'!G36</f>
        <v>2798</v>
      </c>
      <c r="G7" s="466"/>
      <c r="H7" s="193"/>
      <c r="I7" s="475"/>
    </row>
    <row r="8" spans="1:9" ht="15" customHeight="1" x14ac:dyDescent="0.55000000000000004">
      <c r="A8" s="463"/>
      <c r="B8" s="466"/>
      <c r="C8" s="469"/>
      <c r="D8" s="194" t="s">
        <v>2791</v>
      </c>
      <c r="E8" s="472"/>
      <c r="F8" s="195">
        <f>'1.北区'!G37</f>
        <v>770</v>
      </c>
      <c r="G8" s="466"/>
      <c r="H8" s="193"/>
      <c r="I8" s="475"/>
    </row>
    <row r="9" spans="1:9" ht="15" customHeight="1" x14ac:dyDescent="0.55000000000000004">
      <c r="A9" s="463"/>
      <c r="B9" s="466"/>
      <c r="C9" s="469"/>
      <c r="D9" s="191" t="s">
        <v>2792</v>
      </c>
      <c r="E9" s="473"/>
      <c r="F9" s="195">
        <f>'1.北区'!G41</f>
        <v>4416</v>
      </c>
      <c r="G9" s="466"/>
      <c r="H9" s="193"/>
      <c r="I9" s="475"/>
    </row>
    <row r="10" spans="1:9" ht="15" customHeight="1" x14ac:dyDescent="0.55000000000000004">
      <c r="A10" s="464"/>
      <c r="B10" s="467"/>
      <c r="C10" s="470"/>
      <c r="D10" s="196" t="s">
        <v>2793</v>
      </c>
      <c r="E10" s="197" t="s">
        <v>20</v>
      </c>
      <c r="F10" s="198">
        <f>'5.中央区'!G26</f>
        <v>6235</v>
      </c>
      <c r="G10" s="467"/>
      <c r="H10" s="199"/>
      <c r="I10" s="475"/>
    </row>
    <row r="11" spans="1:9" ht="15" customHeight="1" x14ac:dyDescent="0.55000000000000004">
      <c r="A11" s="477" t="s">
        <v>2794</v>
      </c>
      <c r="B11" s="478" t="s">
        <v>2795</v>
      </c>
      <c r="C11" s="481">
        <v>41</v>
      </c>
      <c r="D11" s="200" t="s">
        <v>2796</v>
      </c>
      <c r="E11" s="484" t="s">
        <v>11</v>
      </c>
      <c r="F11" s="201">
        <f>'1.北区'!G12</f>
        <v>21271</v>
      </c>
      <c r="G11" s="478" t="s">
        <v>2797</v>
      </c>
      <c r="H11" s="202">
        <f>SUM(F11:F14)</f>
        <v>337626</v>
      </c>
      <c r="I11" s="475"/>
    </row>
    <row r="12" spans="1:9" ht="15" customHeight="1" x14ac:dyDescent="0.55000000000000004">
      <c r="A12" s="463"/>
      <c r="B12" s="466"/>
      <c r="C12" s="482"/>
      <c r="D12" s="191" t="s">
        <v>2798</v>
      </c>
      <c r="E12" s="473"/>
      <c r="F12" s="195">
        <f>'1.北区'!G6</f>
        <v>69137</v>
      </c>
      <c r="G12" s="466"/>
      <c r="H12" s="193"/>
      <c r="I12" s="475"/>
    </row>
    <row r="13" spans="1:9" ht="15" customHeight="1" x14ac:dyDescent="0.55000000000000004">
      <c r="A13" s="463"/>
      <c r="B13" s="466"/>
      <c r="C13" s="482"/>
      <c r="D13" s="203" t="s">
        <v>2799</v>
      </c>
      <c r="E13" s="521" t="s">
        <v>2800</v>
      </c>
      <c r="F13" s="204">
        <f>'2.都島区'!G3+'1.北区'!G44</f>
        <v>237236</v>
      </c>
      <c r="G13" s="466"/>
      <c r="H13" s="193"/>
      <c r="I13" s="475"/>
    </row>
    <row r="14" spans="1:9" ht="15" customHeight="1" x14ac:dyDescent="0.55000000000000004">
      <c r="A14" s="464"/>
      <c r="B14" s="467"/>
      <c r="C14" s="483"/>
      <c r="D14" s="196" t="s">
        <v>2801</v>
      </c>
      <c r="E14" s="197" t="s">
        <v>2802</v>
      </c>
      <c r="F14" s="198">
        <f>'2.都島区'!G31</f>
        <v>9982</v>
      </c>
      <c r="G14" s="467"/>
      <c r="H14" s="199"/>
      <c r="I14" s="475"/>
    </row>
    <row r="15" spans="1:9" ht="15" customHeight="1" x14ac:dyDescent="0.55000000000000004">
      <c r="A15" s="477" t="s">
        <v>2803</v>
      </c>
      <c r="B15" s="478" t="s">
        <v>2804</v>
      </c>
      <c r="C15" s="485">
        <v>2.8</v>
      </c>
      <c r="D15" s="205" t="s">
        <v>2805</v>
      </c>
      <c r="E15" s="487" t="s">
        <v>20</v>
      </c>
      <c r="F15" s="206">
        <f>'5.中央区'!G10</f>
        <v>1716</v>
      </c>
      <c r="G15" s="478" t="s">
        <v>2806</v>
      </c>
      <c r="H15" s="202">
        <f>SUM(F15:F16)</f>
        <v>13988</v>
      </c>
      <c r="I15" s="475"/>
    </row>
    <row r="16" spans="1:9" ht="15" customHeight="1" x14ac:dyDescent="0.55000000000000004">
      <c r="A16" s="464"/>
      <c r="B16" s="467"/>
      <c r="C16" s="486"/>
      <c r="D16" s="207" t="s">
        <v>2807</v>
      </c>
      <c r="E16" s="522"/>
      <c r="F16" s="208">
        <f>'5.中央区'!G24</f>
        <v>12272</v>
      </c>
      <c r="G16" s="467"/>
      <c r="H16" s="341"/>
      <c r="I16" s="475"/>
    </row>
    <row r="17" spans="1:9" ht="15" customHeight="1" x14ac:dyDescent="0.55000000000000004">
      <c r="A17" s="477" t="s">
        <v>2808</v>
      </c>
      <c r="B17" s="478" t="s">
        <v>2809</v>
      </c>
      <c r="C17" s="488">
        <v>0.39</v>
      </c>
      <c r="D17" s="205" t="s">
        <v>2810</v>
      </c>
      <c r="E17" s="487" t="s">
        <v>22</v>
      </c>
      <c r="F17" s="206">
        <f>'6.西区'!G11</f>
        <v>3820</v>
      </c>
      <c r="G17" s="478" t="s">
        <v>2806</v>
      </c>
      <c r="H17" s="202">
        <f>SUM(F17:F18)</f>
        <v>4136</v>
      </c>
      <c r="I17" s="475"/>
    </row>
    <row r="18" spans="1:9" ht="15" customHeight="1" x14ac:dyDescent="0.55000000000000004">
      <c r="A18" s="464"/>
      <c r="B18" s="467"/>
      <c r="C18" s="486"/>
      <c r="D18" s="207" t="s">
        <v>2811</v>
      </c>
      <c r="E18" s="522"/>
      <c r="F18" s="208">
        <f>'6.西区'!G29</f>
        <v>316</v>
      </c>
      <c r="G18" s="467"/>
      <c r="H18" s="341"/>
      <c r="I18" s="475"/>
    </row>
    <row r="19" spans="1:9" ht="15" customHeight="1" x14ac:dyDescent="0.55000000000000004">
      <c r="A19" s="477" t="s">
        <v>2812</v>
      </c>
      <c r="B19" s="478" t="s">
        <v>2813</v>
      </c>
      <c r="C19" s="479" t="s">
        <v>2814</v>
      </c>
      <c r="D19" s="205" t="s">
        <v>2812</v>
      </c>
      <c r="E19" s="209" t="s">
        <v>44</v>
      </c>
      <c r="F19" s="206">
        <f>'16.旭区'!G4</f>
        <v>96481</v>
      </c>
      <c r="G19" s="478" t="s">
        <v>2806</v>
      </c>
      <c r="H19" s="202">
        <f>SUM(F19:F20)</f>
        <v>104744</v>
      </c>
      <c r="I19" s="475"/>
    </row>
    <row r="20" spans="1:9" ht="15" customHeight="1" x14ac:dyDescent="0.55000000000000004">
      <c r="A20" s="464"/>
      <c r="B20" s="467"/>
      <c r="C20" s="480"/>
      <c r="D20" s="207" t="s">
        <v>2815</v>
      </c>
      <c r="E20" s="210" t="s">
        <v>2802</v>
      </c>
      <c r="F20" s="208">
        <f>'2.都島区'!G24</f>
        <v>8263</v>
      </c>
      <c r="G20" s="467"/>
      <c r="H20" s="341"/>
      <c r="I20" s="475"/>
    </row>
    <row r="21" spans="1:9" ht="15" customHeight="1" x14ac:dyDescent="0.55000000000000004">
      <c r="A21" s="477" t="s">
        <v>2816</v>
      </c>
      <c r="B21" s="478" t="s">
        <v>2817</v>
      </c>
      <c r="C21" s="488">
        <v>6.1</v>
      </c>
      <c r="D21" s="205" t="s">
        <v>2818</v>
      </c>
      <c r="E21" s="209" t="s">
        <v>50</v>
      </c>
      <c r="F21" s="206">
        <f>'19.阿倍野区'!G3</f>
        <v>46880</v>
      </c>
      <c r="G21" s="478" t="s">
        <v>2806</v>
      </c>
      <c r="H21" s="202">
        <f>SUM(F21:F22)</f>
        <v>52470</v>
      </c>
      <c r="I21" s="475"/>
    </row>
    <row r="22" spans="1:9" ht="15" customHeight="1" x14ac:dyDescent="0.55000000000000004">
      <c r="A22" s="464"/>
      <c r="B22" s="467"/>
      <c r="C22" s="486"/>
      <c r="D22" s="207" t="s">
        <v>2819</v>
      </c>
      <c r="E22" s="210" t="s">
        <v>2820</v>
      </c>
      <c r="F22" s="208">
        <f>'22.東住吉区'!G3</f>
        <v>5590</v>
      </c>
      <c r="G22" s="467"/>
      <c r="H22" s="341"/>
      <c r="I22" s="475"/>
    </row>
    <row r="23" spans="1:9" ht="15" customHeight="1" x14ac:dyDescent="0.55000000000000004">
      <c r="A23" s="477" t="s">
        <v>2821</v>
      </c>
      <c r="B23" s="478" t="s">
        <v>2822</v>
      </c>
      <c r="C23" s="488">
        <v>36.200000000000003</v>
      </c>
      <c r="D23" s="200" t="s">
        <v>2823</v>
      </c>
      <c r="E23" s="484" t="s">
        <v>54</v>
      </c>
      <c r="F23" s="201">
        <f>'21.住吉区'!G17</f>
        <v>3345</v>
      </c>
      <c r="G23" s="478" t="s">
        <v>2824</v>
      </c>
      <c r="H23" s="202">
        <f>SUM(F23:F28)</f>
        <v>58209</v>
      </c>
      <c r="I23" s="475"/>
    </row>
    <row r="24" spans="1:9" ht="15" customHeight="1" x14ac:dyDescent="0.55000000000000004">
      <c r="A24" s="463"/>
      <c r="B24" s="466"/>
      <c r="C24" s="489"/>
      <c r="D24" s="191" t="s">
        <v>2825</v>
      </c>
      <c r="E24" s="472"/>
      <c r="F24" s="195">
        <f>'21.住吉区'!G24</f>
        <v>9271</v>
      </c>
      <c r="G24" s="466"/>
      <c r="H24" s="211"/>
      <c r="I24" s="475"/>
    </row>
    <row r="25" spans="1:9" ht="15" customHeight="1" x14ac:dyDescent="0.55000000000000004">
      <c r="A25" s="463"/>
      <c r="B25" s="466"/>
      <c r="C25" s="489"/>
      <c r="D25" s="191" t="s">
        <v>2826</v>
      </c>
      <c r="E25" s="472"/>
      <c r="F25" s="195">
        <f>'21.住吉区'!G31</f>
        <v>10355</v>
      </c>
      <c r="G25" s="466"/>
      <c r="H25" s="211"/>
      <c r="I25" s="475"/>
    </row>
    <row r="26" spans="1:9" ht="15" customHeight="1" x14ac:dyDescent="0.55000000000000004">
      <c r="A26" s="463"/>
      <c r="B26" s="466"/>
      <c r="C26" s="489"/>
      <c r="D26" s="191" t="s">
        <v>2827</v>
      </c>
      <c r="E26" s="472"/>
      <c r="F26" s="195">
        <f>'21.住吉区'!G32</f>
        <v>489</v>
      </c>
      <c r="G26" s="466"/>
      <c r="H26" s="211"/>
      <c r="I26" s="475"/>
    </row>
    <row r="27" spans="1:9" ht="15" customHeight="1" x14ac:dyDescent="0.55000000000000004">
      <c r="A27" s="463"/>
      <c r="B27" s="466"/>
      <c r="C27" s="489"/>
      <c r="D27" s="191" t="s">
        <v>2828</v>
      </c>
      <c r="E27" s="472"/>
      <c r="F27" s="195">
        <f>'21.住吉区'!G35</f>
        <v>261</v>
      </c>
      <c r="G27" s="466"/>
      <c r="H27" s="211"/>
      <c r="I27" s="475"/>
    </row>
    <row r="28" spans="1:9" ht="15" customHeight="1" x14ac:dyDescent="0.55000000000000004">
      <c r="A28" s="464"/>
      <c r="B28" s="467"/>
      <c r="C28" s="486"/>
      <c r="D28" s="196" t="s">
        <v>2829</v>
      </c>
      <c r="E28" s="523"/>
      <c r="F28" s="198">
        <f>'21.住吉区'!G37</f>
        <v>34488</v>
      </c>
      <c r="G28" s="467"/>
      <c r="H28" s="341"/>
      <c r="I28" s="475"/>
    </row>
    <row r="29" spans="1:9" ht="15" customHeight="1" x14ac:dyDescent="0.55000000000000004">
      <c r="A29" s="477" t="s">
        <v>2830</v>
      </c>
      <c r="B29" s="478" t="s">
        <v>2831</v>
      </c>
      <c r="C29" s="488">
        <v>8.5</v>
      </c>
      <c r="D29" s="200" t="s">
        <v>2832</v>
      </c>
      <c r="E29" s="484" t="s">
        <v>2820</v>
      </c>
      <c r="F29" s="201">
        <f>'22.東住吉区'!G14</f>
        <v>6393</v>
      </c>
      <c r="G29" s="478" t="s">
        <v>2824</v>
      </c>
      <c r="H29" s="202">
        <f>SUM(F29:F34)</f>
        <v>37334</v>
      </c>
      <c r="I29" s="475"/>
    </row>
    <row r="30" spans="1:9" ht="15" customHeight="1" x14ac:dyDescent="0.55000000000000004">
      <c r="A30" s="463"/>
      <c r="B30" s="466"/>
      <c r="C30" s="489"/>
      <c r="D30" s="191" t="s">
        <v>2833</v>
      </c>
      <c r="E30" s="472"/>
      <c r="F30" s="195">
        <f>'22.東住吉区'!G15</f>
        <v>3708</v>
      </c>
      <c r="G30" s="466"/>
      <c r="H30" s="211"/>
      <c r="I30" s="475"/>
    </row>
    <row r="31" spans="1:9" ht="15" customHeight="1" x14ac:dyDescent="0.55000000000000004">
      <c r="A31" s="463"/>
      <c r="B31" s="466"/>
      <c r="C31" s="489"/>
      <c r="D31" s="191" t="s">
        <v>2834</v>
      </c>
      <c r="E31" s="472"/>
      <c r="F31" s="195">
        <f>'22.東住吉区'!G16</f>
        <v>1544</v>
      </c>
      <c r="G31" s="466"/>
      <c r="H31" s="211"/>
      <c r="I31" s="475"/>
    </row>
    <row r="32" spans="1:9" ht="15" customHeight="1" x14ac:dyDescent="0.55000000000000004">
      <c r="A32" s="463"/>
      <c r="B32" s="466"/>
      <c r="C32" s="489"/>
      <c r="D32" s="191" t="s">
        <v>2835</v>
      </c>
      <c r="E32" s="472"/>
      <c r="F32" s="195">
        <f>'22.東住吉区'!G32</f>
        <v>3518</v>
      </c>
      <c r="G32" s="466"/>
      <c r="H32" s="211"/>
      <c r="I32" s="475"/>
    </row>
    <row r="33" spans="1:9" ht="15" customHeight="1" x14ac:dyDescent="0.55000000000000004">
      <c r="A33" s="463"/>
      <c r="B33" s="466"/>
      <c r="C33" s="489"/>
      <c r="D33" s="203" t="s">
        <v>2836</v>
      </c>
      <c r="E33" s="472"/>
      <c r="F33" s="212">
        <f>'22.東住吉区'!G35</f>
        <v>21432</v>
      </c>
      <c r="G33" s="466"/>
      <c r="H33" s="211"/>
      <c r="I33" s="475"/>
    </row>
    <row r="34" spans="1:9" ht="15" customHeight="1" x14ac:dyDescent="0.55000000000000004">
      <c r="A34" s="463"/>
      <c r="B34" s="466"/>
      <c r="C34" s="489"/>
      <c r="D34" s="203" t="s">
        <v>2837</v>
      </c>
      <c r="E34" s="472"/>
      <c r="F34" s="213">
        <f>'22.東住吉区'!G50</f>
        <v>739</v>
      </c>
      <c r="G34" s="466"/>
      <c r="H34" s="211"/>
      <c r="I34" s="475"/>
    </row>
    <row r="35" spans="1:9" ht="15" customHeight="1" x14ac:dyDescent="0.55000000000000004">
      <c r="A35" s="477" t="s">
        <v>2838</v>
      </c>
      <c r="B35" s="478" t="s">
        <v>2839</v>
      </c>
      <c r="C35" s="485">
        <v>3.7</v>
      </c>
      <c r="D35" s="205" t="s">
        <v>2840</v>
      </c>
      <c r="E35" s="487" t="s">
        <v>2841</v>
      </c>
      <c r="F35" s="206">
        <f>'3.福島区'!G27</f>
        <v>9157</v>
      </c>
      <c r="G35" s="478" t="s">
        <v>2842</v>
      </c>
      <c r="H35" s="202">
        <f>SUM(F35:F37)</f>
        <v>36869</v>
      </c>
      <c r="I35" s="475"/>
    </row>
    <row r="36" spans="1:9" ht="15" customHeight="1" x14ac:dyDescent="0.55000000000000004">
      <c r="A36" s="463"/>
      <c r="B36" s="466"/>
      <c r="C36" s="524"/>
      <c r="D36" s="338" t="s">
        <v>2843</v>
      </c>
      <c r="E36" s="525"/>
      <c r="F36" s="526">
        <f>'3.福島区'!G30</f>
        <v>4749</v>
      </c>
      <c r="G36" s="466"/>
      <c r="H36" s="527"/>
      <c r="I36" s="475"/>
    </row>
    <row r="37" spans="1:9" ht="15" customHeight="1" x14ac:dyDescent="0.55000000000000004">
      <c r="A37" s="464"/>
      <c r="B37" s="467"/>
      <c r="C37" s="486"/>
      <c r="D37" s="207" t="s">
        <v>2844</v>
      </c>
      <c r="E37" s="528" t="s">
        <v>18</v>
      </c>
      <c r="F37" s="208">
        <f>'4.此花区'!G40</f>
        <v>22963</v>
      </c>
      <c r="G37" s="467"/>
      <c r="H37" s="341"/>
      <c r="I37" s="475"/>
    </row>
    <row r="38" spans="1:9" ht="15" customHeight="1" x14ac:dyDescent="0.55000000000000004">
      <c r="A38" s="529" t="s">
        <v>2845</v>
      </c>
      <c r="B38" s="478" t="s">
        <v>2846</v>
      </c>
      <c r="C38" s="488">
        <v>1.1000000000000001</v>
      </c>
      <c r="D38" s="530" t="s">
        <v>2847</v>
      </c>
      <c r="E38" s="487" t="s">
        <v>50</v>
      </c>
      <c r="F38" s="206">
        <f>'19.阿倍野区'!G27</f>
        <v>5001</v>
      </c>
      <c r="G38" s="478" t="s">
        <v>2806</v>
      </c>
      <c r="H38" s="202">
        <f>SUM(F38:F39)</f>
        <v>10780</v>
      </c>
      <c r="I38" s="475"/>
    </row>
    <row r="39" spans="1:9" ht="15" customHeight="1" x14ac:dyDescent="0.55000000000000004">
      <c r="A39" s="464"/>
      <c r="B39" s="467"/>
      <c r="C39" s="486"/>
      <c r="D39" s="531" t="s">
        <v>2848</v>
      </c>
      <c r="E39" s="522"/>
      <c r="F39" s="208">
        <f>'19.阿倍野区'!G28</f>
        <v>5779</v>
      </c>
      <c r="G39" s="467"/>
      <c r="H39" s="341"/>
      <c r="I39" s="475"/>
    </row>
    <row r="40" spans="1:9" ht="15" customHeight="1" x14ac:dyDescent="0.55000000000000004">
      <c r="A40" s="463" t="s">
        <v>2849</v>
      </c>
      <c r="B40" s="466" t="s">
        <v>2850</v>
      </c>
      <c r="C40" s="524">
        <v>3.7</v>
      </c>
      <c r="D40" s="532" t="s">
        <v>2851</v>
      </c>
      <c r="E40" s="487" t="s">
        <v>2852</v>
      </c>
      <c r="F40" s="533">
        <f>'11.西淀川区'!G28</f>
        <v>2364</v>
      </c>
      <c r="G40" s="466" t="s">
        <v>2842</v>
      </c>
      <c r="H40" s="527">
        <f>SUM(F40:F42)</f>
        <v>8436</v>
      </c>
      <c r="I40" s="475"/>
    </row>
    <row r="41" spans="1:9" ht="15" customHeight="1" x14ac:dyDescent="0.55000000000000004">
      <c r="A41" s="463"/>
      <c r="B41" s="466"/>
      <c r="C41" s="524"/>
      <c r="D41" s="534" t="s">
        <v>2853</v>
      </c>
      <c r="E41" s="525"/>
      <c r="F41" s="526">
        <f>'11.西淀川区'!G54</f>
        <v>2681</v>
      </c>
      <c r="G41" s="466"/>
      <c r="H41" s="527"/>
      <c r="I41" s="475"/>
    </row>
    <row r="42" spans="1:9" ht="15" customHeight="1" thickBot="1" x14ac:dyDescent="0.6">
      <c r="A42" s="535"/>
      <c r="B42" s="536"/>
      <c r="C42" s="537"/>
      <c r="D42" s="538" t="s">
        <v>2854</v>
      </c>
      <c r="E42" s="539"/>
      <c r="F42" s="540">
        <f>'11.西淀川区'!G55</f>
        <v>3391</v>
      </c>
      <c r="G42" s="536"/>
      <c r="H42" s="541"/>
      <c r="I42" s="476"/>
    </row>
    <row r="43" spans="1:9" ht="15" customHeight="1" x14ac:dyDescent="0.55000000000000004">
      <c r="A43" s="542" t="s">
        <v>3102</v>
      </c>
      <c r="B43" s="542"/>
      <c r="C43" s="186"/>
      <c r="D43" s="186"/>
      <c r="E43" s="186"/>
      <c r="F43" s="186"/>
      <c r="G43" s="542" t="s">
        <v>3103</v>
      </c>
      <c r="H43" s="186"/>
      <c r="I43" s="186"/>
    </row>
  </sheetData>
  <mergeCells count="57">
    <mergeCell ref="A38:A39"/>
    <mergeCell ref="B38:B39"/>
    <mergeCell ref="C38:C39"/>
    <mergeCell ref="E38:E39"/>
    <mergeCell ref="G38:G39"/>
    <mergeCell ref="A40:A42"/>
    <mergeCell ref="B40:B42"/>
    <mergeCell ref="C40:C42"/>
    <mergeCell ref="E40:E42"/>
    <mergeCell ref="G40:G42"/>
    <mergeCell ref="A29:A34"/>
    <mergeCell ref="B29:B34"/>
    <mergeCell ref="C29:C34"/>
    <mergeCell ref="E29:E34"/>
    <mergeCell ref="G29:G34"/>
    <mergeCell ref="A35:A37"/>
    <mergeCell ref="B35:B37"/>
    <mergeCell ref="C35:C37"/>
    <mergeCell ref="E35:E36"/>
    <mergeCell ref="G35:G37"/>
    <mergeCell ref="A21:A22"/>
    <mergeCell ref="B21:B22"/>
    <mergeCell ref="C21:C22"/>
    <mergeCell ref="G21:G22"/>
    <mergeCell ref="A23:A28"/>
    <mergeCell ref="B23:B28"/>
    <mergeCell ref="C23:C28"/>
    <mergeCell ref="E23:E28"/>
    <mergeCell ref="G23:G28"/>
    <mergeCell ref="A17:A18"/>
    <mergeCell ref="B17:B18"/>
    <mergeCell ref="C17:C18"/>
    <mergeCell ref="E17:E18"/>
    <mergeCell ref="G17:G18"/>
    <mergeCell ref="E11:E12"/>
    <mergeCell ref="G11:G14"/>
    <mergeCell ref="A15:A16"/>
    <mergeCell ref="B15:B16"/>
    <mergeCell ref="C15:C16"/>
    <mergeCell ref="E15:E16"/>
    <mergeCell ref="G15:G16"/>
    <mergeCell ref="A4:C4"/>
    <mergeCell ref="D4:H4"/>
    <mergeCell ref="I4:I5"/>
    <mergeCell ref="A6:A10"/>
    <mergeCell ref="B6:B10"/>
    <mergeCell ref="C6:C10"/>
    <mergeCell ref="E6:E9"/>
    <mergeCell ref="G6:G10"/>
    <mergeCell ref="I6:I42"/>
    <mergeCell ref="A11:A14"/>
    <mergeCell ref="A19:A20"/>
    <mergeCell ref="B19:B20"/>
    <mergeCell ref="C19:C20"/>
    <mergeCell ref="G19:G20"/>
    <mergeCell ref="B11:B14"/>
    <mergeCell ref="C11:C14"/>
  </mergeCells>
  <phoneticPr fontId="2"/>
  <pageMargins left="0.70866141732283472" right="0.70866141732283472" top="0.94488188976377963" bottom="0.74803149606299213" header="0.31496062992125984" footer="0.31496062992125984"/>
  <pageSetup paperSize="9" scale="82" orientation="portrait" r:id="rId1"/>
  <headerFooter>
    <oddFooter>&amp;C&amp;"ＭＳ 明朝,標準"-&amp;P--</oddFooter>
  </headerFooter>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29"/>
  <sheetViews>
    <sheetView view="pageBreakPreview" zoomScale="130" zoomScaleNormal="100" zoomScaleSheetLayoutView="130" workbookViewId="0">
      <selection activeCell="F28" sqref="F28"/>
    </sheetView>
  </sheetViews>
  <sheetFormatPr defaultRowHeight="18" x14ac:dyDescent="0.55000000000000004"/>
  <cols>
    <col min="1" max="1" width="24.58203125" customWidth="1"/>
    <col min="2" max="2" width="30.58203125" customWidth="1"/>
    <col min="3" max="4" width="24.58203125" customWidth="1"/>
    <col min="5" max="5" width="30.58203125" customWidth="1"/>
    <col min="6" max="6" width="24.58203125" customWidth="1"/>
  </cols>
  <sheetData>
    <row r="1" spans="1:6" x14ac:dyDescent="0.55000000000000004">
      <c r="A1" s="228"/>
      <c r="B1" s="228"/>
      <c r="C1" s="228"/>
      <c r="D1" s="228"/>
      <c r="E1" s="228"/>
      <c r="F1" s="228"/>
    </row>
    <row r="2" spans="1:6" x14ac:dyDescent="0.55000000000000004">
      <c r="A2" s="228"/>
      <c r="B2" s="228"/>
      <c r="C2" s="228"/>
      <c r="D2" s="228"/>
      <c r="E2" s="228"/>
      <c r="F2" s="228"/>
    </row>
    <row r="3" spans="1:6" x14ac:dyDescent="0.55000000000000004">
      <c r="A3" s="228"/>
      <c r="B3" s="228"/>
      <c r="C3" s="228"/>
      <c r="D3" s="228"/>
      <c r="E3" s="228"/>
      <c r="F3" s="228"/>
    </row>
    <row r="4" spans="1:6" x14ac:dyDescent="0.55000000000000004">
      <c r="A4" s="228"/>
      <c r="B4" s="228"/>
      <c r="C4" s="228"/>
      <c r="D4" s="228"/>
      <c r="E4" s="228"/>
      <c r="F4" s="228"/>
    </row>
    <row r="5" spans="1:6" x14ac:dyDescent="0.55000000000000004">
      <c r="A5" s="228"/>
      <c r="B5" s="228"/>
      <c r="C5" s="228"/>
      <c r="D5" s="228"/>
      <c r="E5" s="228"/>
      <c r="F5" s="228"/>
    </row>
    <row r="6" spans="1:6" x14ac:dyDescent="0.55000000000000004">
      <c r="A6" s="228"/>
      <c r="B6" s="228"/>
      <c r="C6" s="228"/>
      <c r="D6" s="228"/>
      <c r="E6" s="228"/>
      <c r="F6" s="228"/>
    </row>
    <row r="7" spans="1:6" x14ac:dyDescent="0.55000000000000004">
      <c r="A7" s="228"/>
      <c r="B7" s="228"/>
      <c r="C7" s="228"/>
      <c r="D7" s="228"/>
      <c r="E7" s="228"/>
      <c r="F7" s="228"/>
    </row>
    <row r="8" spans="1:6" ht="41.5" x14ac:dyDescent="0.55000000000000004">
      <c r="A8" s="229"/>
      <c r="B8" s="229"/>
      <c r="C8" s="229"/>
      <c r="D8" s="229"/>
      <c r="E8" s="229"/>
      <c r="F8" s="229"/>
    </row>
    <row r="9" spans="1:6" x14ac:dyDescent="0.55000000000000004">
      <c r="A9" s="228"/>
      <c r="B9" s="228"/>
      <c r="C9" s="228"/>
      <c r="D9" s="228"/>
      <c r="E9" s="228"/>
      <c r="F9" s="228"/>
    </row>
    <row r="10" spans="1:6" x14ac:dyDescent="0.55000000000000004">
      <c r="A10" s="228"/>
      <c r="B10" s="228"/>
      <c r="C10" s="228"/>
      <c r="D10" s="228"/>
      <c r="E10" s="228"/>
      <c r="F10" s="228"/>
    </row>
    <row r="11" spans="1:6" x14ac:dyDescent="0.55000000000000004">
      <c r="A11" s="228"/>
      <c r="B11" s="228"/>
      <c r="C11" s="228"/>
      <c r="D11" s="228"/>
      <c r="E11" s="228"/>
      <c r="F11" s="228"/>
    </row>
    <row r="12" spans="1:6" x14ac:dyDescent="0.55000000000000004">
      <c r="A12" s="228"/>
      <c r="B12" s="228"/>
      <c r="C12" s="228"/>
      <c r="D12" s="228"/>
      <c r="E12" s="228"/>
      <c r="F12" s="228"/>
    </row>
    <row r="13" spans="1:6" x14ac:dyDescent="0.55000000000000004">
      <c r="A13" s="228"/>
      <c r="B13" s="228"/>
      <c r="C13" s="228"/>
      <c r="D13" s="228"/>
      <c r="E13" s="228"/>
      <c r="F13" s="228"/>
    </row>
    <row r="14" spans="1:6" ht="21" x14ac:dyDescent="0.55000000000000004">
      <c r="A14" s="230"/>
      <c r="B14" s="230"/>
      <c r="C14" s="230"/>
      <c r="D14" s="230"/>
      <c r="E14" s="230"/>
      <c r="F14" s="230"/>
    </row>
    <row r="15" spans="1:6" x14ac:dyDescent="0.55000000000000004">
      <c r="A15" s="228"/>
      <c r="B15" s="228"/>
      <c r="C15" s="228"/>
      <c r="D15" s="228"/>
      <c r="E15" s="228"/>
      <c r="F15" s="228"/>
    </row>
    <row r="16" spans="1:6" x14ac:dyDescent="0.55000000000000004">
      <c r="A16" s="228"/>
      <c r="B16" s="228"/>
      <c r="C16" s="228"/>
      <c r="D16" s="228"/>
      <c r="E16" s="228"/>
      <c r="F16" s="228"/>
    </row>
    <row r="17" spans="1:6" x14ac:dyDescent="0.55000000000000004">
      <c r="A17" s="228"/>
      <c r="B17" s="228"/>
      <c r="C17" s="228"/>
      <c r="D17" s="228"/>
      <c r="E17" s="228"/>
      <c r="F17" s="228"/>
    </row>
    <row r="18" spans="1:6" x14ac:dyDescent="0.55000000000000004">
      <c r="A18" s="228"/>
      <c r="B18" s="228"/>
      <c r="C18" s="228"/>
      <c r="D18" s="228"/>
      <c r="E18" s="228"/>
      <c r="F18" s="228"/>
    </row>
    <row r="19" spans="1:6" x14ac:dyDescent="0.55000000000000004">
      <c r="A19" s="228"/>
      <c r="B19" s="228"/>
      <c r="C19" s="228"/>
      <c r="D19" s="228"/>
      <c r="E19" s="228"/>
      <c r="F19" s="228"/>
    </row>
    <row r="20" spans="1:6" x14ac:dyDescent="0.55000000000000004">
      <c r="A20" s="228"/>
      <c r="C20" s="231"/>
      <c r="D20" s="228"/>
      <c r="F20" s="231"/>
    </row>
    <row r="29" spans="1:6" ht="65" x14ac:dyDescent="0.55000000000000004">
      <c r="B29" s="232"/>
      <c r="E29" s="275" t="s">
        <v>3578</v>
      </c>
    </row>
  </sheetData>
  <phoneticPr fontId="2"/>
  <pageMargins left="0.70866141732283472" right="0.70866141732283472" top="0.94488188976377963" bottom="0.74803149606299213" header="0.31496062992125984" footer="0.31496062992125984"/>
  <pageSetup paperSize="9" fitToWidth="3" fitToHeight="0" orientation="portrait" r:id="rId1"/>
  <colBreaks count="1" manualBreakCount="1">
    <brk id="3"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
  <sheetViews>
    <sheetView workbookViewId="0"/>
  </sheetViews>
  <sheetFormatPr defaultRowHeight="18" x14ac:dyDescent="0.55000000000000004"/>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A31"/>
  <sheetViews>
    <sheetView view="pageBreakPreview" zoomScale="124" zoomScaleNormal="55" zoomScaleSheetLayoutView="124" workbookViewId="0">
      <selection activeCell="BB6" sqref="BB6"/>
    </sheetView>
  </sheetViews>
  <sheetFormatPr defaultColWidth="9" defaultRowHeight="13" x14ac:dyDescent="0.2"/>
  <cols>
    <col min="1" max="1" width="2.08203125" style="93" customWidth="1"/>
    <col min="2" max="2" width="5" style="93" customWidth="1"/>
    <col min="3" max="4" width="1.9140625" style="93" customWidth="1"/>
    <col min="5" max="5" width="7" style="93" customWidth="1"/>
    <col min="6" max="7" width="1.9140625" style="93" customWidth="1"/>
    <col min="8" max="8" width="7" style="93" customWidth="1"/>
    <col min="9" max="10" width="1.9140625" style="93" customWidth="1"/>
    <col min="11" max="11" width="7" style="93" customWidth="1"/>
    <col min="12" max="13" width="1.9140625" style="93" customWidth="1"/>
    <col min="14" max="14" width="7" style="93" customWidth="1"/>
    <col min="15" max="16" width="1.9140625" style="93" customWidth="1"/>
    <col min="17" max="17" width="7" style="93" customWidth="1"/>
    <col min="18" max="19" width="1.9140625" style="93" customWidth="1"/>
    <col min="20" max="20" width="7" style="93" customWidth="1"/>
    <col min="21" max="22" width="1.9140625" style="93" customWidth="1"/>
    <col min="23" max="23" width="6.08203125" style="93" customWidth="1"/>
    <col min="24" max="25" width="1.9140625" style="93" customWidth="1"/>
    <col min="26" max="26" width="6.08203125" style="93" customWidth="1"/>
    <col min="27" max="28" width="1.9140625" style="93" customWidth="1"/>
    <col min="29" max="29" width="6.08203125" style="93" customWidth="1"/>
    <col min="30" max="31" width="1.9140625" style="93" customWidth="1"/>
    <col min="32" max="32" width="7" style="93" customWidth="1"/>
    <col min="33" max="34" width="1.9140625" style="93" customWidth="1"/>
    <col min="35" max="35" width="7" style="93" customWidth="1"/>
    <col min="36" max="37" width="1.9140625" style="93" customWidth="1"/>
    <col min="38" max="38" width="7" style="93" customWidth="1"/>
    <col min="39" max="40" width="1.9140625" style="93" customWidth="1"/>
    <col min="41" max="41" width="6.08203125" style="93" customWidth="1"/>
    <col min="42" max="43" width="1.9140625" style="93" customWidth="1"/>
    <col min="44" max="44" width="6.08203125" style="93" customWidth="1"/>
    <col min="45" max="46" width="1.9140625" style="93" customWidth="1"/>
    <col min="47" max="47" width="7" style="93" customWidth="1"/>
    <col min="48" max="49" width="1.9140625" style="93" customWidth="1"/>
    <col min="50" max="50" width="6.08203125" style="93" customWidth="1"/>
    <col min="51" max="52" width="1.9140625" style="93" customWidth="1"/>
    <col min="53" max="53" width="6.08203125" style="93" customWidth="1"/>
    <col min="54" max="16384" width="9" style="93"/>
  </cols>
  <sheetData>
    <row r="1" spans="1:53" s="111" customFormat="1" ht="27" customHeight="1" x14ac:dyDescent="0.55000000000000004">
      <c r="A1" s="303" t="str">
        <f ca="1">RIGHT(CELL("filename",A1),LEN(CELL("filename",A1))-FIND("]",CELL("filename",A1)))</f>
        <v>Ⅱ　都市公園種別集計表（供用分）</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380" t="s">
        <v>3631</v>
      </c>
      <c r="AT1" s="380"/>
      <c r="AU1" s="380"/>
      <c r="AV1" s="380"/>
      <c r="AW1" s="380"/>
      <c r="AX1" s="380"/>
      <c r="AY1" s="380"/>
      <c r="AZ1" s="380"/>
      <c r="BA1" s="101"/>
    </row>
    <row r="2" spans="1:53" x14ac:dyDescent="0.2">
      <c r="A2" s="384" t="s">
        <v>93</v>
      </c>
      <c r="B2" s="384"/>
      <c r="C2" s="387" t="s">
        <v>300</v>
      </c>
      <c r="D2" s="388"/>
      <c r="E2" s="388"/>
      <c r="F2" s="381" t="s">
        <v>303</v>
      </c>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383"/>
      <c r="AV2" s="405" t="s">
        <v>301</v>
      </c>
      <c r="AW2" s="406"/>
      <c r="AX2" s="407"/>
      <c r="AY2" s="405" t="s">
        <v>302</v>
      </c>
      <c r="AZ2" s="406"/>
      <c r="BA2" s="407"/>
    </row>
    <row r="3" spans="1:53" x14ac:dyDescent="0.2">
      <c r="A3" s="384"/>
      <c r="B3" s="384"/>
      <c r="C3" s="388"/>
      <c r="D3" s="388"/>
      <c r="E3" s="388"/>
      <c r="F3" s="389" t="s">
        <v>239</v>
      </c>
      <c r="G3" s="390"/>
      <c r="H3" s="390"/>
      <c r="I3" s="390"/>
      <c r="J3" s="390"/>
      <c r="K3" s="390"/>
      <c r="L3" s="390"/>
      <c r="M3" s="390"/>
      <c r="N3" s="390"/>
      <c r="O3" s="391" t="s">
        <v>238</v>
      </c>
      <c r="P3" s="392"/>
      <c r="Q3" s="393"/>
      <c r="R3" s="397" t="s">
        <v>240</v>
      </c>
      <c r="S3" s="398"/>
      <c r="T3" s="398"/>
      <c r="U3" s="398"/>
      <c r="V3" s="398"/>
      <c r="W3" s="398"/>
      <c r="X3" s="402" t="s">
        <v>241</v>
      </c>
      <c r="Y3" s="403"/>
      <c r="Z3" s="403"/>
      <c r="AA3" s="403"/>
      <c r="AB3" s="403"/>
      <c r="AC3" s="403"/>
      <c r="AD3" s="403"/>
      <c r="AE3" s="403"/>
      <c r="AF3" s="404"/>
      <c r="AG3" s="384" t="s">
        <v>105</v>
      </c>
      <c r="AH3" s="384"/>
      <c r="AI3" s="384"/>
      <c r="AJ3" s="414" t="s">
        <v>238</v>
      </c>
      <c r="AK3" s="414"/>
      <c r="AL3" s="414"/>
      <c r="AM3" s="414" t="s">
        <v>186</v>
      </c>
      <c r="AN3" s="414"/>
      <c r="AO3" s="414"/>
      <c r="AP3" s="384" t="s">
        <v>106</v>
      </c>
      <c r="AQ3" s="384"/>
      <c r="AR3" s="384"/>
      <c r="AS3" s="415" t="s">
        <v>110</v>
      </c>
      <c r="AT3" s="384"/>
      <c r="AU3" s="384"/>
      <c r="AV3" s="408"/>
      <c r="AW3" s="409"/>
      <c r="AX3" s="410"/>
      <c r="AY3" s="408"/>
      <c r="AZ3" s="409"/>
      <c r="BA3" s="410"/>
    </row>
    <row r="4" spans="1:53" x14ac:dyDescent="0.2">
      <c r="A4" s="384"/>
      <c r="B4" s="384"/>
      <c r="C4" s="388"/>
      <c r="D4" s="388"/>
      <c r="E4" s="388"/>
      <c r="F4" s="384" t="s">
        <v>94</v>
      </c>
      <c r="G4" s="384"/>
      <c r="H4" s="384"/>
      <c r="I4" s="384" t="s">
        <v>95</v>
      </c>
      <c r="J4" s="384"/>
      <c r="K4" s="384"/>
      <c r="L4" s="384" t="s">
        <v>96</v>
      </c>
      <c r="M4" s="384"/>
      <c r="N4" s="401"/>
      <c r="O4" s="394"/>
      <c r="P4" s="395"/>
      <c r="Q4" s="396"/>
      <c r="R4" s="384" t="s">
        <v>97</v>
      </c>
      <c r="S4" s="385"/>
      <c r="T4" s="385"/>
      <c r="U4" s="384" t="s">
        <v>98</v>
      </c>
      <c r="V4" s="385"/>
      <c r="W4" s="385"/>
      <c r="X4" s="384" t="s">
        <v>99</v>
      </c>
      <c r="Y4" s="384"/>
      <c r="Z4" s="384"/>
      <c r="AA4" s="384" t="s">
        <v>107</v>
      </c>
      <c r="AB4" s="384"/>
      <c r="AC4" s="384"/>
      <c r="AD4" s="384" t="s">
        <v>108</v>
      </c>
      <c r="AE4" s="384"/>
      <c r="AF4" s="384"/>
      <c r="AG4" s="384" t="s">
        <v>109</v>
      </c>
      <c r="AH4" s="384"/>
      <c r="AI4" s="384"/>
      <c r="AJ4" s="414"/>
      <c r="AK4" s="414"/>
      <c r="AL4" s="414"/>
      <c r="AM4" s="414"/>
      <c r="AN4" s="414"/>
      <c r="AO4" s="414"/>
      <c r="AP4" s="384"/>
      <c r="AQ4" s="384"/>
      <c r="AR4" s="384"/>
      <c r="AS4" s="384"/>
      <c r="AT4" s="384"/>
      <c r="AU4" s="384"/>
      <c r="AV4" s="411"/>
      <c r="AW4" s="412"/>
      <c r="AX4" s="413"/>
      <c r="AY4" s="411"/>
      <c r="AZ4" s="412"/>
      <c r="BA4" s="413"/>
    </row>
    <row r="5" spans="1:53" ht="18.5" x14ac:dyDescent="0.2">
      <c r="A5" s="384"/>
      <c r="B5" s="384"/>
      <c r="C5" s="386" t="s">
        <v>100</v>
      </c>
      <c r="D5" s="386"/>
      <c r="E5" s="99" t="s">
        <v>3511</v>
      </c>
      <c r="F5" s="386" t="s">
        <v>100</v>
      </c>
      <c r="G5" s="386"/>
      <c r="H5" s="99" t="s">
        <v>3511</v>
      </c>
      <c r="I5" s="386" t="s">
        <v>100</v>
      </c>
      <c r="J5" s="386"/>
      <c r="K5" s="99" t="s">
        <v>3511</v>
      </c>
      <c r="L5" s="386" t="s">
        <v>100</v>
      </c>
      <c r="M5" s="386"/>
      <c r="N5" s="99" t="s">
        <v>3511</v>
      </c>
      <c r="O5" s="386" t="s">
        <v>101</v>
      </c>
      <c r="P5" s="386"/>
      <c r="Q5" s="99" t="s">
        <v>3511</v>
      </c>
      <c r="R5" s="386" t="s">
        <v>100</v>
      </c>
      <c r="S5" s="386"/>
      <c r="T5" s="99" t="s">
        <v>3511</v>
      </c>
      <c r="U5" s="386" t="s">
        <v>100</v>
      </c>
      <c r="V5" s="386"/>
      <c r="W5" s="99" t="s">
        <v>3511</v>
      </c>
      <c r="X5" s="386" t="s">
        <v>100</v>
      </c>
      <c r="Y5" s="386"/>
      <c r="Z5" s="99" t="s">
        <v>3511</v>
      </c>
      <c r="AA5" s="386" t="s">
        <v>100</v>
      </c>
      <c r="AB5" s="386"/>
      <c r="AC5" s="99" t="s">
        <v>3511</v>
      </c>
      <c r="AD5" s="386" t="s">
        <v>100</v>
      </c>
      <c r="AE5" s="386"/>
      <c r="AF5" s="99" t="s">
        <v>3511</v>
      </c>
      <c r="AG5" s="386" t="s">
        <v>100</v>
      </c>
      <c r="AH5" s="386"/>
      <c r="AI5" s="99" t="s">
        <v>3511</v>
      </c>
      <c r="AJ5" s="386" t="s">
        <v>100</v>
      </c>
      <c r="AK5" s="386"/>
      <c r="AL5" s="99" t="s">
        <v>3511</v>
      </c>
      <c r="AM5" s="386" t="s">
        <v>100</v>
      </c>
      <c r="AN5" s="386"/>
      <c r="AO5" s="99" t="s">
        <v>3511</v>
      </c>
      <c r="AP5" s="386" t="s">
        <v>100</v>
      </c>
      <c r="AQ5" s="386"/>
      <c r="AR5" s="99" t="s">
        <v>3511</v>
      </c>
      <c r="AS5" s="386" t="s">
        <v>100</v>
      </c>
      <c r="AT5" s="386"/>
      <c r="AU5" s="99" t="s">
        <v>3511</v>
      </c>
      <c r="AV5" s="418" t="s">
        <v>100</v>
      </c>
      <c r="AW5" s="419"/>
      <c r="AX5" s="99" t="s">
        <v>3511</v>
      </c>
      <c r="AY5" s="418" t="s">
        <v>100</v>
      </c>
      <c r="AZ5" s="419"/>
      <c r="BA5" s="99" t="s">
        <v>3511</v>
      </c>
    </row>
    <row r="6" spans="1:53" s="136" customFormat="1" ht="18" customHeight="1" x14ac:dyDescent="0.15">
      <c r="A6" s="301">
        <v>1</v>
      </c>
      <c r="B6" s="301" t="s">
        <v>102</v>
      </c>
      <c r="C6" s="216">
        <f>SUM(AS6,AV6,AY6)</f>
        <v>3</v>
      </c>
      <c r="D6" s="302">
        <f t="shared" ref="D6:D7" si="0">SUM(AT6,AW6,AZ6)</f>
        <v>44</v>
      </c>
      <c r="E6" s="302">
        <f t="shared" ref="E6:E7" si="1">SUM(AU6,AX6,BA6)</f>
        <v>616328</v>
      </c>
      <c r="F6" s="216">
        <f>'1.北区'!S$4</f>
        <v>1</v>
      </c>
      <c r="G6" s="302">
        <f>'1.北区'!T$4</f>
        <v>34</v>
      </c>
      <c r="H6" s="302">
        <f>'1.北区'!R$4</f>
        <v>103806</v>
      </c>
      <c r="I6" s="216">
        <f>'1.北区'!S$5</f>
        <v>0</v>
      </c>
      <c r="J6" s="302">
        <f>'1.北区'!T$5</f>
        <v>5</v>
      </c>
      <c r="K6" s="302">
        <f>'1.北区'!R$5</f>
        <v>84022</v>
      </c>
      <c r="L6" s="216">
        <f>'1.北区'!S$6</f>
        <v>0</v>
      </c>
      <c r="M6" s="302">
        <f>'1.北区'!T$6</f>
        <v>2</v>
      </c>
      <c r="N6" s="302">
        <f>'1.北区'!R$6</f>
        <v>142332</v>
      </c>
      <c r="O6" s="216">
        <f>SUM(F6,I6,L6)</f>
        <v>1</v>
      </c>
      <c r="P6" s="302">
        <f>SUM(G6,J6,M6)</f>
        <v>41</v>
      </c>
      <c r="Q6" s="302">
        <f>SUM(H6,K6,N6)</f>
        <v>330160</v>
      </c>
      <c r="R6" s="216">
        <f>'1.北区'!S$8</f>
        <v>1</v>
      </c>
      <c r="S6" s="302">
        <f>'1.北区'!T$8</f>
        <v>1</v>
      </c>
      <c r="T6" s="302">
        <f>'1.北区'!R$8</f>
        <v>90477</v>
      </c>
      <c r="U6" s="216">
        <f>'1.北区'!S$9</f>
        <v>0</v>
      </c>
      <c r="V6" s="302">
        <f>'1.北区'!T$9</f>
        <v>0</v>
      </c>
      <c r="W6" s="302">
        <f>'1.北区'!R$9</f>
        <v>0</v>
      </c>
      <c r="X6" s="216">
        <f>'1.北区'!S$12</f>
        <v>0</v>
      </c>
      <c r="Y6" s="302">
        <f>'1.北区'!T$12</f>
        <v>1</v>
      </c>
      <c r="Z6" s="302">
        <f>'1.北区'!R$12</f>
        <v>96275</v>
      </c>
      <c r="AA6" s="217">
        <f>'1.北区'!S$13</f>
        <v>0</v>
      </c>
      <c r="AB6" s="302">
        <f>'1.北区'!T$13</f>
        <v>0</v>
      </c>
      <c r="AC6" s="302">
        <f>'1.北区'!R$13</f>
        <v>0</v>
      </c>
      <c r="AD6" s="217">
        <f>'1.北区'!S$14</f>
        <v>0</v>
      </c>
      <c r="AE6" s="302">
        <f>'1.北区'!T$14</f>
        <v>0</v>
      </c>
      <c r="AF6" s="302">
        <f>'1.北区'!R$14</f>
        <v>0</v>
      </c>
      <c r="AG6" s="217">
        <f>'1.北区'!S$16</f>
        <v>0</v>
      </c>
      <c r="AH6" s="302">
        <f>'1.北区'!T$16</f>
        <v>0</v>
      </c>
      <c r="AI6" s="302">
        <f>'1.北区'!R$16</f>
        <v>0</v>
      </c>
      <c r="AJ6" s="217">
        <f>SUM(R6,U6,X6,AA6,AD6,AG6)</f>
        <v>1</v>
      </c>
      <c r="AK6" s="302">
        <f>SUM(S6,V6,Y6,AB6,AE6,AH6)</f>
        <v>2</v>
      </c>
      <c r="AL6" s="302">
        <f>SUM(T6,W6,Z6,AC6,AF6,AI6)</f>
        <v>186752</v>
      </c>
      <c r="AM6" s="216">
        <f>'1.北区'!S$17</f>
        <v>0</v>
      </c>
      <c r="AN6" s="302">
        <f>'1.北区'!T$17</f>
        <v>1</v>
      </c>
      <c r="AO6" s="302">
        <f>'1.北区'!R$17</f>
        <v>4416</v>
      </c>
      <c r="AP6" s="217">
        <f>'1.北区'!S$18</f>
        <v>0</v>
      </c>
      <c r="AQ6" s="302">
        <f>'1.北区'!T$18</f>
        <v>0</v>
      </c>
      <c r="AR6" s="302">
        <f>'1.北区'!R$18</f>
        <v>0</v>
      </c>
      <c r="AS6" s="217">
        <f>SUM(O6,AJ6,AM6,AP6)</f>
        <v>2</v>
      </c>
      <c r="AT6" s="302">
        <f>SUM(P6,AK6,AN6,AQ6)</f>
        <v>44</v>
      </c>
      <c r="AU6" s="302">
        <f>SUM(Q6,AL6,AO6,AR6)</f>
        <v>521328</v>
      </c>
      <c r="AV6" s="218"/>
      <c r="AW6" s="135"/>
      <c r="AX6" s="135"/>
      <c r="AY6" s="218">
        <v>1</v>
      </c>
      <c r="AZ6" s="302"/>
      <c r="BA6" s="302">
        <v>95000</v>
      </c>
    </row>
    <row r="7" spans="1:53" s="136" customFormat="1" ht="18" customHeight="1" x14ac:dyDescent="0.15">
      <c r="A7" s="301">
        <v>2</v>
      </c>
      <c r="B7" s="301" t="s">
        <v>70</v>
      </c>
      <c r="C7" s="216">
        <f t="shared" ref="C7" si="2">SUM(AS7,AV7,AY7)</f>
        <v>1</v>
      </c>
      <c r="D7" s="302">
        <f t="shared" si="0"/>
        <v>29</v>
      </c>
      <c r="E7" s="302">
        <f t="shared" si="1"/>
        <v>375841</v>
      </c>
      <c r="F7" s="216">
        <f>'2.都島区'!S$3</f>
        <v>0</v>
      </c>
      <c r="G7" s="302">
        <f>'2.都島区'!T$3</f>
        <v>22</v>
      </c>
      <c r="H7" s="302">
        <f>'2.都島区'!R$3</f>
        <v>56955</v>
      </c>
      <c r="I7" s="216">
        <f>'2.都島区'!S$4</f>
        <v>0</v>
      </c>
      <c r="J7" s="302">
        <f>'2.都島区'!T$4</f>
        <v>4</v>
      </c>
      <c r="K7" s="302">
        <f>'2.都島区'!R$4</f>
        <v>42206</v>
      </c>
      <c r="L7" s="216">
        <f>'2.都島区'!S$5</f>
        <v>0</v>
      </c>
      <c r="M7" s="302">
        <f>'2.都島区'!T$5</f>
        <v>0</v>
      </c>
      <c r="N7" s="302">
        <f>'2.都島区'!R$5</f>
        <v>0</v>
      </c>
      <c r="O7" s="216">
        <f t="shared" ref="O7" si="3">SUM(F7,I7,L7)</f>
        <v>0</v>
      </c>
      <c r="P7" s="302">
        <f t="shared" ref="P7" si="4">SUM(G7,J7,M7)</f>
        <v>26</v>
      </c>
      <c r="Q7" s="302">
        <f t="shared" ref="Q7" si="5">SUM(H7,K7,N7)</f>
        <v>99161</v>
      </c>
      <c r="R7" s="216">
        <f>'2.都島区'!S$7</f>
        <v>0</v>
      </c>
      <c r="S7" s="302">
        <f>'2.都島区'!T$7</f>
        <v>1</v>
      </c>
      <c r="T7" s="302">
        <f>'2.都島区'!R$7</f>
        <v>181417</v>
      </c>
      <c r="U7" s="216">
        <f>'2.都島区'!S$8</f>
        <v>0</v>
      </c>
      <c r="V7" s="302">
        <f>'2.都島区'!T$8</f>
        <v>0</v>
      </c>
      <c r="W7" s="302">
        <f>'2.都島区'!R$8</f>
        <v>0</v>
      </c>
      <c r="X7" s="216">
        <f>'2.都島区'!S$11</f>
        <v>0</v>
      </c>
      <c r="Y7" s="302">
        <f>'2.都島区'!T$11</f>
        <v>0</v>
      </c>
      <c r="Z7" s="302">
        <f>'2.都島区'!R$11</f>
        <v>0</v>
      </c>
      <c r="AA7" s="217">
        <f>'2.都島区'!S$12</f>
        <v>0</v>
      </c>
      <c r="AB7" s="302">
        <f>'2.都島区'!T$12</f>
        <v>0</v>
      </c>
      <c r="AC7" s="302">
        <f>'2.都島区'!R$12</f>
        <v>0</v>
      </c>
      <c r="AD7" s="217">
        <f>'2.都島区'!S$13</f>
        <v>0</v>
      </c>
      <c r="AE7" s="302">
        <f>'2.都島区'!T$13</f>
        <v>0</v>
      </c>
      <c r="AF7" s="302">
        <f>'2.都島区'!R$13</f>
        <v>0</v>
      </c>
      <c r="AG7" s="217">
        <f>'2.都島区'!S$15</f>
        <v>0</v>
      </c>
      <c r="AH7" s="302">
        <f>'2.都島区'!T$15</f>
        <v>0</v>
      </c>
      <c r="AI7" s="302">
        <f>'2.都島区'!R$15</f>
        <v>0</v>
      </c>
      <c r="AJ7" s="217">
        <f t="shared" ref="AJ7" si="6">SUM(R7,U7,X7,AA7,AD7,AG7)</f>
        <v>0</v>
      </c>
      <c r="AK7" s="302">
        <f t="shared" ref="AK7" si="7">SUM(S7,V7,Y7,AB7,AE7,AH7)</f>
        <v>1</v>
      </c>
      <c r="AL7" s="302">
        <f t="shared" ref="AL7" si="8">SUM(T7,W7,Z7,AC7,AF7,AI7)</f>
        <v>181417</v>
      </c>
      <c r="AM7" s="216">
        <f>'2.都島区'!S$16</f>
        <v>0</v>
      </c>
      <c r="AN7" s="302">
        <f>'2.都島区'!T$16</f>
        <v>2</v>
      </c>
      <c r="AO7" s="302">
        <f>'2.都島区'!R$16</f>
        <v>11263</v>
      </c>
      <c r="AP7" s="217">
        <f>'2.都島区'!S$17</f>
        <v>0</v>
      </c>
      <c r="AQ7" s="302">
        <f>'2.都島区'!T$17</f>
        <v>0</v>
      </c>
      <c r="AR7" s="302">
        <f>'2.都島区'!R$17</f>
        <v>0</v>
      </c>
      <c r="AS7" s="217">
        <f t="shared" ref="AS7:AS29" si="9">SUM(O7,AJ7,AM7,AP7)</f>
        <v>0</v>
      </c>
      <c r="AT7" s="302">
        <f t="shared" ref="AT7" si="10">SUM(P7,AK7,AN7,AQ7)</f>
        <v>29</v>
      </c>
      <c r="AU7" s="302">
        <f t="shared" ref="AU7" si="11">SUM(Q7,AL7,AO7,AR7)</f>
        <v>291841</v>
      </c>
      <c r="AV7" s="219"/>
      <c r="AW7" s="302"/>
      <c r="AX7" s="302"/>
      <c r="AY7" s="218">
        <v>1</v>
      </c>
      <c r="AZ7" s="302"/>
      <c r="BA7" s="302">
        <v>84000</v>
      </c>
    </row>
    <row r="8" spans="1:53" s="136" customFormat="1" ht="18" customHeight="1" x14ac:dyDescent="0.15">
      <c r="A8" s="301">
        <v>3</v>
      </c>
      <c r="B8" s="301" t="s">
        <v>71</v>
      </c>
      <c r="C8" s="216">
        <f t="shared" ref="C8:C29" si="12">SUM(AS8,AV8,AY8)</f>
        <v>2</v>
      </c>
      <c r="D8" s="302">
        <f t="shared" ref="D8:D29" si="13">SUM(AT8,AW8,AZ8)</f>
        <v>29</v>
      </c>
      <c r="E8" s="302">
        <f t="shared" ref="E8:E29" si="14">SUM(AU8,AX8,BA8)</f>
        <v>201790</v>
      </c>
      <c r="F8" s="216">
        <f>'3.福島区'!S$3</f>
        <v>0</v>
      </c>
      <c r="G8" s="302">
        <f>'3.福島区'!T$3</f>
        <v>26</v>
      </c>
      <c r="H8" s="302">
        <f>'3.福島区'!R$3</f>
        <v>71948</v>
      </c>
      <c r="I8" s="216">
        <f>'3.福島区'!S$4</f>
        <v>0</v>
      </c>
      <c r="J8" s="302">
        <f>'3.福島区'!T$4</f>
        <v>0</v>
      </c>
      <c r="K8" s="302">
        <f>'3.福島区'!R$4</f>
        <v>0</v>
      </c>
      <c r="L8" s="216">
        <f>'3.福島区'!S$5</f>
        <v>0</v>
      </c>
      <c r="M8" s="302">
        <f>'3.福島区'!T$5</f>
        <v>1</v>
      </c>
      <c r="N8" s="302">
        <f>'3.福島区'!R$5</f>
        <v>41307</v>
      </c>
      <c r="O8" s="216">
        <f t="shared" ref="O8:O29" si="15">SUM(F8,I8,L8)</f>
        <v>0</v>
      </c>
      <c r="P8" s="302">
        <f t="shared" ref="P8:P29" si="16">SUM(G8,J8,M8)</f>
        <v>27</v>
      </c>
      <c r="Q8" s="302">
        <f t="shared" ref="Q8:Q29" si="17">SUM(H8,K8,N8)</f>
        <v>113255</v>
      </c>
      <c r="R8" s="216">
        <f>'3.福島区'!S$7</f>
        <v>0</v>
      </c>
      <c r="S8" s="302">
        <f>'3.福島区'!T$7</f>
        <v>0</v>
      </c>
      <c r="T8" s="302">
        <f>'3.福島区'!R$7</f>
        <v>0</v>
      </c>
      <c r="U8" s="216">
        <f>'3.福島区'!S$8</f>
        <v>0</v>
      </c>
      <c r="V8" s="302">
        <f>'3.福島区'!T$8</f>
        <v>0</v>
      </c>
      <c r="W8" s="302">
        <f>'3.福島区'!R$8</f>
        <v>0</v>
      </c>
      <c r="X8" s="216">
        <f>'3.福島区'!S$11</f>
        <v>0</v>
      </c>
      <c r="Y8" s="302">
        <f>'3.福島区'!T$11</f>
        <v>0</v>
      </c>
      <c r="Z8" s="302">
        <f>'3.福島区'!R$11</f>
        <v>0</v>
      </c>
      <c r="AA8" s="217">
        <f>'3.福島区'!S$12</f>
        <v>0</v>
      </c>
      <c r="AB8" s="302">
        <f>'3.福島区'!T$12</f>
        <v>0</v>
      </c>
      <c r="AC8" s="302">
        <f>'3.福島区'!R$12</f>
        <v>0</v>
      </c>
      <c r="AD8" s="217">
        <f>'3.福島区'!S$13</f>
        <v>0</v>
      </c>
      <c r="AE8" s="302">
        <f>'3.福島区'!T$13</f>
        <v>0</v>
      </c>
      <c r="AF8" s="302">
        <f>'3.福島区'!R$13</f>
        <v>0</v>
      </c>
      <c r="AG8" s="217">
        <f>'3.福島区'!S$15</f>
        <v>0</v>
      </c>
      <c r="AH8" s="302">
        <f>'3.福島区'!T$15</f>
        <v>0</v>
      </c>
      <c r="AI8" s="302">
        <f>'3.福島区'!R$15</f>
        <v>0</v>
      </c>
      <c r="AJ8" s="217">
        <f t="shared" ref="AJ8:AJ29" si="18">SUM(R8,U8,X8,AA8,AD8,AG8)</f>
        <v>0</v>
      </c>
      <c r="AK8" s="302">
        <f t="shared" ref="AK8:AK29" si="19">SUM(S8,V8,Y8,AB8,AE8,AH8)</f>
        <v>0</v>
      </c>
      <c r="AL8" s="302">
        <f t="shared" ref="AL8:AL29" si="20">SUM(T8,W8,Z8,AC8,AF8,AI8)</f>
        <v>0</v>
      </c>
      <c r="AM8" s="216">
        <f>'3.福島区'!S$16</f>
        <v>0</v>
      </c>
      <c r="AN8" s="302">
        <f>'3.福島区'!T$16</f>
        <v>2</v>
      </c>
      <c r="AO8" s="302">
        <f>'3.福島区'!R$16</f>
        <v>11623</v>
      </c>
      <c r="AP8" s="217">
        <f>'3.福島区'!S$17</f>
        <v>1</v>
      </c>
      <c r="AQ8" s="302">
        <f>'3.福島区'!T$17</f>
        <v>0</v>
      </c>
      <c r="AR8" s="302">
        <f>'3.福島区'!R$17</f>
        <v>6912</v>
      </c>
      <c r="AS8" s="217">
        <f t="shared" si="9"/>
        <v>1</v>
      </c>
      <c r="AT8" s="302">
        <f t="shared" ref="AT8:AT29" si="21">SUM(P8,AK8,AN8,AQ8)</f>
        <v>29</v>
      </c>
      <c r="AU8" s="302">
        <f t="shared" ref="AU8:AU29" si="22">SUM(Q8,AL8,AO8,AR8)</f>
        <v>131790</v>
      </c>
      <c r="AV8" s="218"/>
      <c r="AW8" s="302"/>
      <c r="AX8" s="302"/>
      <c r="AY8" s="218">
        <v>1</v>
      </c>
      <c r="AZ8" s="302"/>
      <c r="BA8" s="302">
        <v>70000</v>
      </c>
    </row>
    <row r="9" spans="1:53" s="136" customFormat="1" ht="18" customHeight="1" x14ac:dyDescent="0.15">
      <c r="A9" s="301">
        <v>4</v>
      </c>
      <c r="B9" s="301" t="s">
        <v>72</v>
      </c>
      <c r="C9" s="216">
        <f t="shared" si="12"/>
        <v>0</v>
      </c>
      <c r="D9" s="302">
        <f t="shared" si="13"/>
        <v>41</v>
      </c>
      <c r="E9" s="302">
        <f t="shared" si="14"/>
        <v>213918</v>
      </c>
      <c r="F9" s="216">
        <f>'4.此花区'!S$3</f>
        <v>0</v>
      </c>
      <c r="G9" s="302">
        <f>'4.此花区'!T$3</f>
        <v>34</v>
      </c>
      <c r="H9" s="302">
        <f>'4.此花区'!R$3</f>
        <v>73261</v>
      </c>
      <c r="I9" s="216">
        <f>'4.此花区'!S$4</f>
        <v>0</v>
      </c>
      <c r="J9" s="302">
        <f>'4.此花区'!T$4</f>
        <v>5</v>
      </c>
      <c r="K9" s="302">
        <f>'4.此花区'!R$4</f>
        <v>64009</v>
      </c>
      <c r="L9" s="216">
        <f>'4.此花区'!S$5</f>
        <v>0</v>
      </c>
      <c r="M9" s="302">
        <f>'4.此花区'!T$5</f>
        <v>1</v>
      </c>
      <c r="N9" s="302">
        <f>'4.此花区'!R$5</f>
        <v>22963</v>
      </c>
      <c r="O9" s="216">
        <f t="shared" si="15"/>
        <v>0</v>
      </c>
      <c r="P9" s="302">
        <f t="shared" si="16"/>
        <v>40</v>
      </c>
      <c r="Q9" s="302">
        <f t="shared" si="17"/>
        <v>160233</v>
      </c>
      <c r="R9" s="216">
        <f>'4.此花区'!S$7</f>
        <v>0</v>
      </c>
      <c r="S9" s="302">
        <f>'4.此花区'!T$7</f>
        <v>0</v>
      </c>
      <c r="T9" s="302">
        <f>'4.此花区'!R$7</f>
        <v>0</v>
      </c>
      <c r="U9" s="216">
        <f>'4.此花区'!S$8</f>
        <v>0</v>
      </c>
      <c r="V9" s="302">
        <f>'4.此花区'!T$8</f>
        <v>0</v>
      </c>
      <c r="W9" s="302">
        <f>'4.此花区'!R$8</f>
        <v>0</v>
      </c>
      <c r="X9" s="216">
        <f>'4.此花区'!S$11</f>
        <v>0</v>
      </c>
      <c r="Y9" s="302">
        <f>'4.此花区'!T$11</f>
        <v>0</v>
      </c>
      <c r="Z9" s="302">
        <f>'4.此花区'!R$11</f>
        <v>0</v>
      </c>
      <c r="AA9" s="217">
        <f>'4.此花区'!S$12</f>
        <v>0</v>
      </c>
      <c r="AB9" s="302">
        <f>'4.此花区'!T$12</f>
        <v>0</v>
      </c>
      <c r="AC9" s="302">
        <f>'4.此花区'!R$12</f>
        <v>0</v>
      </c>
      <c r="AD9" s="217">
        <f>'4.此花区'!S$13</f>
        <v>0</v>
      </c>
      <c r="AE9" s="302">
        <f>'4.此花区'!T$13</f>
        <v>0</v>
      </c>
      <c r="AF9" s="302">
        <f>'4.此花区'!R$13</f>
        <v>0</v>
      </c>
      <c r="AG9" s="217">
        <f>'4.此花区'!S$15</f>
        <v>0</v>
      </c>
      <c r="AH9" s="302">
        <f>'4.此花区'!T$15</f>
        <v>0</v>
      </c>
      <c r="AI9" s="302">
        <f>'4.此花区'!R$15</f>
        <v>0</v>
      </c>
      <c r="AJ9" s="217">
        <f t="shared" si="18"/>
        <v>0</v>
      </c>
      <c r="AK9" s="302">
        <f t="shared" si="19"/>
        <v>0</v>
      </c>
      <c r="AL9" s="302">
        <f t="shared" si="20"/>
        <v>0</v>
      </c>
      <c r="AM9" s="216">
        <f>'4.此花区'!S$16</f>
        <v>0</v>
      </c>
      <c r="AN9" s="302">
        <f>'4.此花区'!T$16</f>
        <v>0</v>
      </c>
      <c r="AO9" s="302">
        <f>'4.此花区'!R$16</f>
        <v>0</v>
      </c>
      <c r="AP9" s="217">
        <f>'4.此花区'!S$17</f>
        <v>0</v>
      </c>
      <c r="AQ9" s="302">
        <f>'4.此花区'!T$17</f>
        <v>1</v>
      </c>
      <c r="AR9" s="302">
        <f>'4.此花区'!R$17</f>
        <v>53685</v>
      </c>
      <c r="AS9" s="217">
        <f t="shared" si="9"/>
        <v>0</v>
      </c>
      <c r="AT9" s="302">
        <f t="shared" si="21"/>
        <v>41</v>
      </c>
      <c r="AU9" s="302">
        <f t="shared" si="22"/>
        <v>213918</v>
      </c>
      <c r="AV9" s="218"/>
      <c r="AW9" s="302"/>
      <c r="AX9" s="302"/>
      <c r="AY9" s="218"/>
      <c r="AZ9" s="302"/>
      <c r="BA9" s="302"/>
    </row>
    <row r="10" spans="1:53" s="136" customFormat="1" ht="18" customHeight="1" x14ac:dyDescent="0.15">
      <c r="A10" s="301">
        <v>5</v>
      </c>
      <c r="B10" s="301" t="s">
        <v>73</v>
      </c>
      <c r="C10" s="216">
        <f t="shared" si="12"/>
        <v>0</v>
      </c>
      <c r="D10" s="302">
        <f t="shared" si="13"/>
        <v>30</v>
      </c>
      <c r="E10" s="302">
        <f t="shared" si="14"/>
        <v>1221038</v>
      </c>
      <c r="F10" s="216">
        <f>'5.中央区'!S$3</f>
        <v>0</v>
      </c>
      <c r="G10" s="302">
        <f>'5.中央区'!T$3</f>
        <v>23</v>
      </c>
      <c r="H10" s="302">
        <f>'5.中央区'!R$3</f>
        <v>72795</v>
      </c>
      <c r="I10" s="216">
        <f>'5.中央区'!S$4</f>
        <v>0</v>
      </c>
      <c r="J10" s="302">
        <f>'5.中央区'!T$4</f>
        <v>2</v>
      </c>
      <c r="K10" s="302">
        <f>'5.中央区'!R$4</f>
        <v>20628</v>
      </c>
      <c r="L10" s="216">
        <f>'5.中央区'!S$5</f>
        <v>0</v>
      </c>
      <c r="M10" s="302">
        <f>'5.中央区'!T$5</f>
        <v>0</v>
      </c>
      <c r="N10" s="302">
        <f>'5.中央区'!R$5</f>
        <v>0</v>
      </c>
      <c r="O10" s="216">
        <f t="shared" si="15"/>
        <v>0</v>
      </c>
      <c r="P10" s="302">
        <f t="shared" si="16"/>
        <v>25</v>
      </c>
      <c r="Q10" s="302">
        <f t="shared" si="17"/>
        <v>93423</v>
      </c>
      <c r="R10" s="216">
        <f>'5.中央区'!S$7</f>
        <v>0</v>
      </c>
      <c r="S10" s="302">
        <f>'5.中央区'!T$7</f>
        <v>0</v>
      </c>
      <c r="T10" s="302">
        <f>'5.中央区'!R$7</f>
        <v>0</v>
      </c>
      <c r="U10" s="216">
        <f>'5.中央区'!S$8</f>
        <v>0</v>
      </c>
      <c r="V10" s="302">
        <f>'5.中央区'!T$8</f>
        <v>0</v>
      </c>
      <c r="W10" s="302">
        <f>'5.中央区'!R$8</f>
        <v>0</v>
      </c>
      <c r="X10" s="216">
        <f>'5.中央区'!S$11</f>
        <v>0</v>
      </c>
      <c r="Y10" s="302">
        <f>'5.中央区'!T$11</f>
        <v>0</v>
      </c>
      <c r="Z10" s="302">
        <f>'5.中央区'!R$11</f>
        <v>0</v>
      </c>
      <c r="AA10" s="217">
        <f>'5.中央区'!S$12</f>
        <v>0</v>
      </c>
      <c r="AB10" s="302">
        <f>'5.中央区'!T$12</f>
        <v>0</v>
      </c>
      <c r="AC10" s="302">
        <f>'5.中央区'!R$12</f>
        <v>0</v>
      </c>
      <c r="AD10" s="217">
        <f>'5.中央区'!S$13</f>
        <v>0</v>
      </c>
      <c r="AE10" s="302">
        <f>'5.中央区'!T$13</f>
        <v>2</v>
      </c>
      <c r="AF10" s="302">
        <f>'5.中央区'!R$13</f>
        <v>1089093</v>
      </c>
      <c r="AG10" s="217">
        <f>'5.中央区'!S$15</f>
        <v>0</v>
      </c>
      <c r="AH10" s="302">
        <f>'5.中央区'!T$15</f>
        <v>0</v>
      </c>
      <c r="AI10" s="302">
        <f>'5.中央区'!R$15</f>
        <v>0</v>
      </c>
      <c r="AJ10" s="217">
        <f t="shared" si="18"/>
        <v>0</v>
      </c>
      <c r="AK10" s="302">
        <f t="shared" si="19"/>
        <v>2</v>
      </c>
      <c r="AL10" s="302">
        <f t="shared" si="20"/>
        <v>1089093</v>
      </c>
      <c r="AM10" s="216">
        <f>'5.中央区'!S$16</f>
        <v>0</v>
      </c>
      <c r="AN10" s="302">
        <f>'5.中央区'!T$16</f>
        <v>3</v>
      </c>
      <c r="AO10" s="302">
        <f>'5.中央区'!R$16</f>
        <v>38522</v>
      </c>
      <c r="AP10" s="217">
        <f>'5.中央区'!S$17</f>
        <v>0</v>
      </c>
      <c r="AQ10" s="302">
        <f>'5.中央区'!T$17</f>
        <v>0</v>
      </c>
      <c r="AR10" s="302">
        <f>'5.中央区'!R$17</f>
        <v>0</v>
      </c>
      <c r="AS10" s="217">
        <f t="shared" si="9"/>
        <v>0</v>
      </c>
      <c r="AT10" s="302">
        <f t="shared" si="21"/>
        <v>30</v>
      </c>
      <c r="AU10" s="302">
        <f t="shared" si="22"/>
        <v>1221038</v>
      </c>
      <c r="AV10" s="219"/>
      <c r="AW10" s="302"/>
      <c r="AX10" s="302"/>
      <c r="AY10" s="218"/>
      <c r="AZ10" s="302"/>
      <c r="BA10" s="302"/>
    </row>
    <row r="11" spans="1:53" s="136" customFormat="1" ht="18" customHeight="1" x14ac:dyDescent="0.15">
      <c r="A11" s="301">
        <v>6</v>
      </c>
      <c r="B11" s="301" t="s">
        <v>74</v>
      </c>
      <c r="C11" s="216">
        <f t="shared" si="12"/>
        <v>0</v>
      </c>
      <c r="D11" s="302">
        <f t="shared" si="13"/>
        <v>30</v>
      </c>
      <c r="E11" s="302">
        <f t="shared" si="14"/>
        <v>238272</v>
      </c>
      <c r="F11" s="216">
        <f>'6.西区'!S$3</f>
        <v>0</v>
      </c>
      <c r="G11" s="302">
        <f>'6.西区'!T$3</f>
        <v>28</v>
      </c>
      <c r="H11" s="302">
        <f>'6.西区'!R$3</f>
        <v>106285</v>
      </c>
      <c r="I11" s="216">
        <f>'6.西区'!S$4</f>
        <v>0</v>
      </c>
      <c r="J11" s="302">
        <f>'6.西区'!T$4</f>
        <v>0</v>
      </c>
      <c r="K11" s="302">
        <f>'6.西区'!R$4</f>
        <v>0</v>
      </c>
      <c r="L11" s="216">
        <f>'6.西区'!S$5</f>
        <v>0</v>
      </c>
      <c r="M11" s="302">
        <f>'6.西区'!T$5</f>
        <v>1</v>
      </c>
      <c r="N11" s="302">
        <f>'6.西区'!R$5</f>
        <v>35264</v>
      </c>
      <c r="O11" s="216">
        <f t="shared" si="15"/>
        <v>0</v>
      </c>
      <c r="P11" s="302">
        <f t="shared" si="16"/>
        <v>29</v>
      </c>
      <c r="Q11" s="302">
        <f t="shared" si="17"/>
        <v>141549</v>
      </c>
      <c r="R11" s="216">
        <f>'6.西区'!S$7</f>
        <v>0</v>
      </c>
      <c r="S11" s="302">
        <f>'6.西区'!T$7</f>
        <v>1</v>
      </c>
      <c r="T11" s="302">
        <f>'6.西区'!R$7</f>
        <v>96723</v>
      </c>
      <c r="U11" s="216">
        <f>'6.西区'!S$8</f>
        <v>0</v>
      </c>
      <c r="V11" s="302">
        <f>'6.西区'!T$8</f>
        <v>0</v>
      </c>
      <c r="W11" s="302">
        <f>'6.西区'!R$8</f>
        <v>0</v>
      </c>
      <c r="X11" s="216">
        <f>'6.西区'!S$11</f>
        <v>0</v>
      </c>
      <c r="Y11" s="302">
        <f>'6.西区'!T$11</f>
        <v>0</v>
      </c>
      <c r="Z11" s="302">
        <f>'6.西区'!R$11</f>
        <v>0</v>
      </c>
      <c r="AA11" s="217">
        <f>'6.西区'!S$12</f>
        <v>0</v>
      </c>
      <c r="AB11" s="302">
        <f>'6.西区'!T$12</f>
        <v>0</v>
      </c>
      <c r="AC11" s="302">
        <f>'6.西区'!R$12</f>
        <v>0</v>
      </c>
      <c r="AD11" s="217">
        <f>'6.西区'!S$13</f>
        <v>0</v>
      </c>
      <c r="AE11" s="302">
        <f>'6.西区'!T$13</f>
        <v>0</v>
      </c>
      <c r="AF11" s="302">
        <f>'6.西区'!R$13</f>
        <v>0</v>
      </c>
      <c r="AG11" s="217">
        <f>'6.西区'!S$15</f>
        <v>0</v>
      </c>
      <c r="AH11" s="302">
        <f>'6.西区'!T$15</f>
        <v>0</v>
      </c>
      <c r="AI11" s="302">
        <f>'6.西区'!R$15</f>
        <v>0</v>
      </c>
      <c r="AJ11" s="217">
        <f t="shared" si="18"/>
        <v>0</v>
      </c>
      <c r="AK11" s="302">
        <f t="shared" si="19"/>
        <v>1</v>
      </c>
      <c r="AL11" s="302">
        <f t="shared" si="20"/>
        <v>96723</v>
      </c>
      <c r="AM11" s="216">
        <f>'6.西区'!S$16</f>
        <v>0</v>
      </c>
      <c r="AN11" s="302">
        <f>'6.西区'!T$16</f>
        <v>0</v>
      </c>
      <c r="AO11" s="302">
        <f>'6.西区'!R$16</f>
        <v>0</v>
      </c>
      <c r="AP11" s="217">
        <f>'6.西区'!S$17</f>
        <v>0</v>
      </c>
      <c r="AQ11" s="302">
        <f>'6.西区'!T$17</f>
        <v>0</v>
      </c>
      <c r="AR11" s="302">
        <f>'6.西区'!R$17</f>
        <v>0</v>
      </c>
      <c r="AS11" s="217">
        <f t="shared" si="9"/>
        <v>0</v>
      </c>
      <c r="AT11" s="302">
        <f t="shared" si="21"/>
        <v>30</v>
      </c>
      <c r="AU11" s="302">
        <f t="shared" si="22"/>
        <v>238272</v>
      </c>
      <c r="AV11" s="218"/>
      <c r="AW11" s="302"/>
      <c r="AX11" s="302"/>
      <c r="AY11" s="218"/>
      <c r="AZ11" s="302"/>
      <c r="BA11" s="302"/>
    </row>
    <row r="12" spans="1:53" s="136" customFormat="1" ht="18" customHeight="1" x14ac:dyDescent="0.15">
      <c r="A12" s="301">
        <v>7</v>
      </c>
      <c r="B12" s="301" t="s">
        <v>75</v>
      </c>
      <c r="C12" s="216">
        <f t="shared" si="12"/>
        <v>0</v>
      </c>
      <c r="D12" s="302">
        <f t="shared" si="13"/>
        <v>31</v>
      </c>
      <c r="E12" s="302">
        <f t="shared" si="14"/>
        <v>266694</v>
      </c>
      <c r="F12" s="216">
        <f>'7.港区'!S$3</f>
        <v>0</v>
      </c>
      <c r="G12" s="302">
        <f>'7.港区'!T$3</f>
        <v>26</v>
      </c>
      <c r="H12" s="302">
        <f>'7.港区'!R$3</f>
        <v>67432</v>
      </c>
      <c r="I12" s="216">
        <f>'7.港区'!S$4</f>
        <v>0</v>
      </c>
      <c r="J12" s="302">
        <f>'7.港区'!T$4</f>
        <v>4</v>
      </c>
      <c r="K12" s="302">
        <f>'7.港区'!R$4</f>
        <v>74451</v>
      </c>
      <c r="L12" s="216">
        <f>'7.港区'!S$5</f>
        <v>0</v>
      </c>
      <c r="M12" s="302">
        <f>'7.港区'!T$5</f>
        <v>0</v>
      </c>
      <c r="N12" s="302">
        <f>'7.港区'!R$5</f>
        <v>0</v>
      </c>
      <c r="O12" s="216">
        <f t="shared" si="15"/>
        <v>0</v>
      </c>
      <c r="P12" s="302">
        <f t="shared" si="16"/>
        <v>30</v>
      </c>
      <c r="Q12" s="302">
        <f t="shared" si="17"/>
        <v>141883</v>
      </c>
      <c r="R12" s="216">
        <f>'7.港区'!S$7</f>
        <v>0</v>
      </c>
      <c r="S12" s="302">
        <f>'7.港区'!T$7</f>
        <v>1</v>
      </c>
      <c r="T12" s="302">
        <f>'7.港区'!R$7</f>
        <v>124811</v>
      </c>
      <c r="U12" s="216">
        <f>'7.港区'!S$8</f>
        <v>0</v>
      </c>
      <c r="V12" s="302">
        <f>'7.港区'!T$8</f>
        <v>0</v>
      </c>
      <c r="W12" s="302">
        <f>'7.港区'!R$8</f>
        <v>0</v>
      </c>
      <c r="X12" s="216">
        <f>'7.港区'!S$11</f>
        <v>0</v>
      </c>
      <c r="Y12" s="302">
        <f>'7.港区'!T$11</f>
        <v>0</v>
      </c>
      <c r="Z12" s="302">
        <f>'7.港区'!R$11</f>
        <v>0</v>
      </c>
      <c r="AA12" s="217">
        <f>'7.港区'!S$12</f>
        <v>0</v>
      </c>
      <c r="AB12" s="302">
        <f>'7.港区'!T$12</f>
        <v>0</v>
      </c>
      <c r="AC12" s="302">
        <f>'7.港区'!R$12</f>
        <v>0</v>
      </c>
      <c r="AD12" s="217">
        <f>'7.港区'!S$13</f>
        <v>0</v>
      </c>
      <c r="AE12" s="302">
        <f>'7.港区'!T$13</f>
        <v>0</v>
      </c>
      <c r="AF12" s="302">
        <f>'7.港区'!R$13</f>
        <v>0</v>
      </c>
      <c r="AG12" s="217">
        <f>'7.港区'!S$15</f>
        <v>0</v>
      </c>
      <c r="AH12" s="302">
        <f>'7.港区'!T$15</f>
        <v>0</v>
      </c>
      <c r="AI12" s="302">
        <f>'7.港区'!R$15</f>
        <v>0</v>
      </c>
      <c r="AJ12" s="217">
        <f t="shared" si="18"/>
        <v>0</v>
      </c>
      <c r="AK12" s="302">
        <f t="shared" si="19"/>
        <v>1</v>
      </c>
      <c r="AL12" s="302">
        <f t="shared" si="20"/>
        <v>124811</v>
      </c>
      <c r="AM12" s="216">
        <f>'7.港区'!S$16</f>
        <v>0</v>
      </c>
      <c r="AN12" s="302">
        <f>'7.港区'!T$16</f>
        <v>0</v>
      </c>
      <c r="AO12" s="302">
        <f>'7.港区'!R$16</f>
        <v>0</v>
      </c>
      <c r="AP12" s="217">
        <f>'7.港区'!S$17</f>
        <v>0</v>
      </c>
      <c r="AQ12" s="302">
        <f>'7.港区'!T$17</f>
        <v>0</v>
      </c>
      <c r="AR12" s="302">
        <f>'7.港区'!R$17</f>
        <v>0</v>
      </c>
      <c r="AS12" s="217">
        <f t="shared" si="9"/>
        <v>0</v>
      </c>
      <c r="AT12" s="302">
        <f t="shared" si="21"/>
        <v>31</v>
      </c>
      <c r="AU12" s="302">
        <f t="shared" si="22"/>
        <v>266694</v>
      </c>
      <c r="AV12" s="219"/>
      <c r="AW12" s="302"/>
      <c r="AX12" s="302"/>
      <c r="AY12" s="218"/>
      <c r="AZ12" s="302"/>
      <c r="BA12" s="302"/>
    </row>
    <row r="13" spans="1:53" s="136" customFormat="1" ht="18" customHeight="1" x14ac:dyDescent="0.15">
      <c r="A13" s="301">
        <v>8</v>
      </c>
      <c r="B13" s="301" t="s">
        <v>76</v>
      </c>
      <c r="C13" s="216">
        <f t="shared" si="12"/>
        <v>0</v>
      </c>
      <c r="D13" s="302">
        <f t="shared" si="13"/>
        <v>23</v>
      </c>
      <c r="E13" s="302">
        <f t="shared" si="14"/>
        <v>294980</v>
      </c>
      <c r="F13" s="216">
        <f>'8.大正区'!S$3</f>
        <v>0</v>
      </c>
      <c r="G13" s="302">
        <f>'8.大正区'!T$3</f>
        <v>17</v>
      </c>
      <c r="H13" s="302">
        <f>'8.大正区'!R$3</f>
        <v>59838</v>
      </c>
      <c r="I13" s="216">
        <f>'8.大正区'!S$4</f>
        <v>0</v>
      </c>
      <c r="J13" s="302">
        <f>'8.大正区'!T$4</f>
        <v>3</v>
      </c>
      <c r="K13" s="302">
        <f>'8.大正区'!R$4</f>
        <v>42483</v>
      </c>
      <c r="L13" s="216">
        <f>'8.大正区'!S$5</f>
        <v>0</v>
      </c>
      <c r="M13" s="302">
        <f>'8.大正区'!T$5</f>
        <v>2</v>
      </c>
      <c r="N13" s="302">
        <f>'8.大正区'!R$5</f>
        <v>80689</v>
      </c>
      <c r="O13" s="216">
        <f t="shared" si="15"/>
        <v>0</v>
      </c>
      <c r="P13" s="302">
        <f t="shared" si="16"/>
        <v>22</v>
      </c>
      <c r="Q13" s="302">
        <f t="shared" si="17"/>
        <v>183010</v>
      </c>
      <c r="R13" s="216">
        <f>'8.大正区'!S$7</f>
        <v>0</v>
      </c>
      <c r="S13" s="302">
        <f>'8.大正区'!T$7</f>
        <v>1</v>
      </c>
      <c r="T13" s="302">
        <f>'8.大正区'!R$7</f>
        <v>111970</v>
      </c>
      <c r="U13" s="216">
        <f>'8.大正区'!S$8</f>
        <v>0</v>
      </c>
      <c r="V13" s="302">
        <f>'8.大正区'!T$8</f>
        <v>0</v>
      </c>
      <c r="W13" s="302">
        <f>'8.大正区'!R$8</f>
        <v>0</v>
      </c>
      <c r="X13" s="216">
        <f>'8.大正区'!S$11</f>
        <v>0</v>
      </c>
      <c r="Y13" s="302">
        <f>'8.大正区'!T$11</f>
        <v>0</v>
      </c>
      <c r="Z13" s="302">
        <f>'8.大正区'!R$11</f>
        <v>0</v>
      </c>
      <c r="AA13" s="217">
        <f>'8.大正区'!S$12</f>
        <v>0</v>
      </c>
      <c r="AB13" s="302">
        <f>'8.大正区'!T$12</f>
        <v>0</v>
      </c>
      <c r="AC13" s="302">
        <f>'8.大正区'!R$12</f>
        <v>0</v>
      </c>
      <c r="AD13" s="217">
        <f>'8.大正区'!S$13</f>
        <v>0</v>
      </c>
      <c r="AE13" s="302">
        <f>'8.大正区'!T$13</f>
        <v>0</v>
      </c>
      <c r="AF13" s="302">
        <f>'8.大正区'!R$13</f>
        <v>0</v>
      </c>
      <c r="AG13" s="217">
        <f>'8.大正区'!S$15</f>
        <v>0</v>
      </c>
      <c r="AH13" s="302">
        <f>'8.大正区'!T$15</f>
        <v>0</v>
      </c>
      <c r="AI13" s="302">
        <f>'8.大正区'!R$15</f>
        <v>0</v>
      </c>
      <c r="AJ13" s="217">
        <f t="shared" si="18"/>
        <v>0</v>
      </c>
      <c r="AK13" s="302">
        <f t="shared" si="19"/>
        <v>1</v>
      </c>
      <c r="AL13" s="302">
        <f t="shared" si="20"/>
        <v>111970</v>
      </c>
      <c r="AM13" s="216">
        <f>'8.大正区'!S$16</f>
        <v>0</v>
      </c>
      <c r="AN13" s="302">
        <f>'8.大正区'!T$16</f>
        <v>0</v>
      </c>
      <c r="AO13" s="302">
        <f>'8.大正区'!R$16</f>
        <v>0</v>
      </c>
      <c r="AP13" s="217">
        <f>'8.大正区'!S$17</f>
        <v>0</v>
      </c>
      <c r="AQ13" s="302">
        <f>'8.大正区'!T$17</f>
        <v>0</v>
      </c>
      <c r="AR13" s="302">
        <f>'8.大正区'!R$17</f>
        <v>0</v>
      </c>
      <c r="AS13" s="217">
        <f t="shared" si="9"/>
        <v>0</v>
      </c>
      <c r="AT13" s="302">
        <f t="shared" si="21"/>
        <v>23</v>
      </c>
      <c r="AU13" s="302">
        <f t="shared" si="22"/>
        <v>294980</v>
      </c>
      <c r="AV13" s="218"/>
      <c r="AW13" s="302"/>
      <c r="AX13" s="302"/>
      <c r="AY13" s="218"/>
      <c r="AZ13" s="302"/>
      <c r="BA13" s="302"/>
    </row>
    <row r="14" spans="1:53" s="136" customFormat="1" ht="18" customHeight="1" x14ac:dyDescent="0.15">
      <c r="A14" s="301">
        <v>9</v>
      </c>
      <c r="B14" s="301" t="s">
        <v>77</v>
      </c>
      <c r="C14" s="216">
        <f t="shared" si="12"/>
        <v>0</v>
      </c>
      <c r="D14" s="302">
        <f t="shared" si="13"/>
        <v>26</v>
      </c>
      <c r="E14" s="302">
        <f t="shared" si="14"/>
        <v>418876</v>
      </c>
      <c r="F14" s="216">
        <f>'9.天王寺区'!S$3</f>
        <v>0</v>
      </c>
      <c r="G14" s="302">
        <f>'9.天王寺区'!T$3</f>
        <v>22</v>
      </c>
      <c r="H14" s="302">
        <f>'9.天王寺区'!R$3</f>
        <v>72158</v>
      </c>
      <c r="I14" s="216">
        <f>'9.天王寺区'!S$4</f>
        <v>0</v>
      </c>
      <c r="J14" s="302">
        <f>'9.天王寺区'!T$4</f>
        <v>1</v>
      </c>
      <c r="K14" s="302">
        <f>'9.天王寺区'!R$4</f>
        <v>12864</v>
      </c>
      <c r="L14" s="216">
        <f>'9.天王寺区'!S$5</f>
        <v>0</v>
      </c>
      <c r="M14" s="302">
        <f>'9.天王寺区'!T$5</f>
        <v>2</v>
      </c>
      <c r="N14" s="302">
        <f>'9.天王寺区'!R$5</f>
        <v>72033</v>
      </c>
      <c r="O14" s="216">
        <f t="shared" si="15"/>
        <v>0</v>
      </c>
      <c r="P14" s="302">
        <f t="shared" si="16"/>
        <v>25</v>
      </c>
      <c r="Q14" s="302">
        <f t="shared" si="17"/>
        <v>157055</v>
      </c>
      <c r="R14" s="216">
        <f>'9.天王寺区'!S$7</f>
        <v>0</v>
      </c>
      <c r="S14" s="302">
        <f>'9.天王寺区'!T$7</f>
        <v>0</v>
      </c>
      <c r="T14" s="302">
        <f>'9.天王寺区'!R$7</f>
        <v>0</v>
      </c>
      <c r="U14" s="216">
        <f>'9.天王寺区'!S$8</f>
        <v>0</v>
      </c>
      <c r="V14" s="302">
        <f>'9.天王寺区'!T$8</f>
        <v>0</v>
      </c>
      <c r="W14" s="302">
        <f>'9.天王寺区'!R$8</f>
        <v>0</v>
      </c>
      <c r="X14" s="216">
        <f>'9.天王寺区'!S$11</f>
        <v>0</v>
      </c>
      <c r="Y14" s="302">
        <f>'9.天王寺区'!T$11</f>
        <v>0</v>
      </c>
      <c r="Z14" s="302">
        <f>'9.天王寺区'!R$11</f>
        <v>0</v>
      </c>
      <c r="AA14" s="217">
        <f>'9.天王寺区'!S$12</f>
        <v>0</v>
      </c>
      <c r="AB14" s="302">
        <f>'9.天王寺区'!T$12</f>
        <v>1</v>
      </c>
      <c r="AC14" s="302">
        <f>'9.天王寺区'!R$12</f>
        <v>261821</v>
      </c>
      <c r="AD14" s="217">
        <f>'9.天王寺区'!S$13</f>
        <v>0</v>
      </c>
      <c r="AE14" s="302">
        <f>'9.天王寺区'!T$13</f>
        <v>0</v>
      </c>
      <c r="AF14" s="302">
        <f>'9.天王寺区'!R$13</f>
        <v>0</v>
      </c>
      <c r="AG14" s="217">
        <f>'9.天王寺区'!S$15</f>
        <v>0</v>
      </c>
      <c r="AH14" s="302">
        <f>'9.天王寺区'!T$15</f>
        <v>0</v>
      </c>
      <c r="AI14" s="302">
        <f>'9.天王寺区'!R$15</f>
        <v>0</v>
      </c>
      <c r="AJ14" s="217">
        <f t="shared" si="18"/>
        <v>0</v>
      </c>
      <c r="AK14" s="302">
        <f t="shared" si="19"/>
        <v>1</v>
      </c>
      <c r="AL14" s="302">
        <f t="shared" si="20"/>
        <v>261821</v>
      </c>
      <c r="AM14" s="216">
        <f>'9.天王寺区'!S$16</f>
        <v>0</v>
      </c>
      <c r="AN14" s="302">
        <f>'9.天王寺区'!T$16</f>
        <v>0</v>
      </c>
      <c r="AO14" s="302">
        <f>'9.天王寺区'!R$16</f>
        <v>0</v>
      </c>
      <c r="AP14" s="217">
        <f>'9.天王寺区'!S$17</f>
        <v>0</v>
      </c>
      <c r="AQ14" s="302">
        <f>'9.天王寺区'!T$17</f>
        <v>0</v>
      </c>
      <c r="AR14" s="302">
        <f>'9.天王寺区'!R$17</f>
        <v>0</v>
      </c>
      <c r="AS14" s="217">
        <f t="shared" si="9"/>
        <v>0</v>
      </c>
      <c r="AT14" s="302">
        <f t="shared" si="21"/>
        <v>26</v>
      </c>
      <c r="AU14" s="302">
        <f t="shared" si="22"/>
        <v>418876</v>
      </c>
      <c r="AV14" s="219"/>
      <c r="AW14" s="302"/>
      <c r="AX14" s="302"/>
      <c r="AY14" s="218"/>
      <c r="AZ14" s="302"/>
      <c r="BA14" s="302"/>
    </row>
    <row r="15" spans="1:53" s="136" customFormat="1" ht="18" customHeight="1" x14ac:dyDescent="0.15">
      <c r="A15" s="301">
        <v>10</v>
      </c>
      <c r="B15" s="301" t="s">
        <v>78</v>
      </c>
      <c r="C15" s="216">
        <f t="shared" si="12"/>
        <v>0</v>
      </c>
      <c r="D15" s="302">
        <f t="shared" si="13"/>
        <v>35</v>
      </c>
      <c r="E15" s="302">
        <f t="shared" si="14"/>
        <v>176564</v>
      </c>
      <c r="F15" s="216">
        <f>'10.浪速区'!S$3</f>
        <v>0</v>
      </c>
      <c r="G15" s="302">
        <f>'10.浪速区'!T$3</f>
        <v>31</v>
      </c>
      <c r="H15" s="302">
        <f>'10.浪速区'!R$3</f>
        <v>114005</v>
      </c>
      <c r="I15" s="216">
        <f>'10.浪速区'!S$4</f>
        <v>0</v>
      </c>
      <c r="J15" s="302">
        <f>'10.浪速区'!T$4</f>
        <v>2</v>
      </c>
      <c r="K15" s="302">
        <f>'10.浪速区'!R$4</f>
        <v>51564</v>
      </c>
      <c r="L15" s="216">
        <f>'10.浪速区'!S$5</f>
        <v>0</v>
      </c>
      <c r="M15" s="302">
        <f>'10.浪速区'!T$5</f>
        <v>0</v>
      </c>
      <c r="N15" s="302">
        <f>'10.浪速区'!R$5</f>
        <v>0</v>
      </c>
      <c r="O15" s="216">
        <f t="shared" si="15"/>
        <v>0</v>
      </c>
      <c r="P15" s="302">
        <f t="shared" si="16"/>
        <v>33</v>
      </c>
      <c r="Q15" s="302">
        <f t="shared" si="17"/>
        <v>165569</v>
      </c>
      <c r="R15" s="216">
        <f>'10.浪速区'!S$7</f>
        <v>0</v>
      </c>
      <c r="S15" s="302">
        <f>'10.浪速区'!T$7</f>
        <v>0</v>
      </c>
      <c r="T15" s="302">
        <f>'10.浪速区'!R$7</f>
        <v>0</v>
      </c>
      <c r="U15" s="216">
        <f>'10.浪速区'!S$8</f>
        <v>0</v>
      </c>
      <c r="V15" s="302">
        <f>'10.浪速区'!T$8</f>
        <v>0</v>
      </c>
      <c r="W15" s="302">
        <f>'10.浪速区'!R$8</f>
        <v>0</v>
      </c>
      <c r="X15" s="216">
        <f>'10.浪速区'!S$11</f>
        <v>0</v>
      </c>
      <c r="Y15" s="302">
        <f>'10.浪速区'!T$11</f>
        <v>0</v>
      </c>
      <c r="Z15" s="302">
        <f>'10.浪速区'!R$11</f>
        <v>0</v>
      </c>
      <c r="AA15" s="217">
        <f>'10.浪速区'!S$12</f>
        <v>0</v>
      </c>
      <c r="AB15" s="302">
        <f>'10.浪速区'!T$12</f>
        <v>0</v>
      </c>
      <c r="AC15" s="302">
        <f>'10.浪速区'!R$12</f>
        <v>0</v>
      </c>
      <c r="AD15" s="217">
        <f>'10.浪速区'!S$13</f>
        <v>0</v>
      </c>
      <c r="AE15" s="302">
        <f>'10.浪速区'!T$13</f>
        <v>0</v>
      </c>
      <c r="AF15" s="302">
        <f>'10.浪速区'!R$13</f>
        <v>0</v>
      </c>
      <c r="AG15" s="217">
        <f>'10.浪速区'!S$15</f>
        <v>0</v>
      </c>
      <c r="AH15" s="302">
        <f>'10.浪速区'!T$15</f>
        <v>0</v>
      </c>
      <c r="AI15" s="302">
        <f>'10.浪速区'!R$15</f>
        <v>0</v>
      </c>
      <c r="AJ15" s="217">
        <f t="shared" si="18"/>
        <v>0</v>
      </c>
      <c r="AK15" s="302">
        <f t="shared" si="19"/>
        <v>0</v>
      </c>
      <c r="AL15" s="302">
        <f t="shared" si="20"/>
        <v>0</v>
      </c>
      <c r="AM15" s="216">
        <f>'10.浪速区'!S$16</f>
        <v>0</v>
      </c>
      <c r="AN15" s="302">
        <f>'10.浪速区'!T$16</f>
        <v>1</v>
      </c>
      <c r="AO15" s="302">
        <f>'10.浪速区'!R$16</f>
        <v>1382</v>
      </c>
      <c r="AP15" s="217">
        <f>'10.浪速区'!S$17</f>
        <v>0</v>
      </c>
      <c r="AQ15" s="302">
        <f>'10.浪速区'!T$17</f>
        <v>1</v>
      </c>
      <c r="AR15" s="302">
        <f>'10.浪速区'!R$17</f>
        <v>9613</v>
      </c>
      <c r="AS15" s="217">
        <f t="shared" si="9"/>
        <v>0</v>
      </c>
      <c r="AT15" s="302">
        <f t="shared" si="21"/>
        <v>35</v>
      </c>
      <c r="AU15" s="302">
        <f t="shared" si="22"/>
        <v>176564</v>
      </c>
      <c r="AV15" s="218"/>
      <c r="AW15" s="302"/>
      <c r="AX15" s="302"/>
      <c r="AY15" s="218"/>
      <c r="AZ15" s="302"/>
      <c r="BA15" s="302"/>
    </row>
    <row r="16" spans="1:53" s="136" customFormat="1" ht="18" customHeight="1" x14ac:dyDescent="0.15">
      <c r="A16" s="301">
        <v>11</v>
      </c>
      <c r="B16" s="301" t="s">
        <v>79</v>
      </c>
      <c r="C16" s="216">
        <f t="shared" si="12"/>
        <v>0</v>
      </c>
      <c r="D16" s="302">
        <f t="shared" si="13"/>
        <v>53</v>
      </c>
      <c r="E16" s="302">
        <f t="shared" si="14"/>
        <v>412668</v>
      </c>
      <c r="F16" s="216">
        <f>'11.西淀川区'!S$3</f>
        <v>0</v>
      </c>
      <c r="G16" s="302">
        <f>'11.西淀川区'!T$3</f>
        <v>46</v>
      </c>
      <c r="H16" s="302">
        <f>'11.西淀川区'!R$3</f>
        <v>150248</v>
      </c>
      <c r="I16" s="216">
        <f>'11.西淀川区'!S$4</f>
        <v>0</v>
      </c>
      <c r="J16" s="302">
        <f>'11.西淀川区'!T$4</f>
        <v>3</v>
      </c>
      <c r="K16" s="302">
        <f>'11.西淀川区'!R$4</f>
        <v>42163</v>
      </c>
      <c r="L16" s="216">
        <f>'11.西淀川区'!S$5</f>
        <v>0</v>
      </c>
      <c r="M16" s="302">
        <f>'11.西淀川区'!T$5</f>
        <v>2</v>
      </c>
      <c r="N16" s="302">
        <f>'11.西淀川区'!R$5</f>
        <v>66122</v>
      </c>
      <c r="O16" s="216">
        <f t="shared" si="15"/>
        <v>0</v>
      </c>
      <c r="P16" s="302">
        <f t="shared" si="16"/>
        <v>51</v>
      </c>
      <c r="Q16" s="302">
        <f t="shared" si="17"/>
        <v>258533</v>
      </c>
      <c r="R16" s="216">
        <f>'11.西淀川区'!S$7</f>
        <v>0</v>
      </c>
      <c r="S16" s="302">
        <f>'11.西淀川区'!T$7</f>
        <v>1</v>
      </c>
      <c r="T16" s="302">
        <f>'11.西淀川区'!R$7</f>
        <v>130135</v>
      </c>
      <c r="U16" s="216">
        <f>'11.西淀川区'!S$8</f>
        <v>0</v>
      </c>
      <c r="V16" s="302">
        <f>'11.西淀川区'!T$8</f>
        <v>0</v>
      </c>
      <c r="W16" s="302">
        <f>'11.西淀川区'!R$8</f>
        <v>0</v>
      </c>
      <c r="X16" s="216">
        <f>'11.西淀川区'!S$11</f>
        <v>0</v>
      </c>
      <c r="Y16" s="302">
        <f>'11.西淀川区'!T$11</f>
        <v>1</v>
      </c>
      <c r="Z16" s="302">
        <f>'11.西淀川区'!R$11</f>
        <v>24000</v>
      </c>
      <c r="AA16" s="217">
        <f>'11.西淀川区'!S$12</f>
        <v>0</v>
      </c>
      <c r="AB16" s="302">
        <f>'11.西淀川区'!T$12</f>
        <v>0</v>
      </c>
      <c r="AC16" s="302">
        <f>'11.西淀川区'!R$12</f>
        <v>0</v>
      </c>
      <c r="AD16" s="217">
        <f>'11.西淀川区'!S$13</f>
        <v>0</v>
      </c>
      <c r="AE16" s="302">
        <f>'11.西淀川区'!T$13</f>
        <v>0</v>
      </c>
      <c r="AF16" s="302">
        <f>'11.西淀川区'!R$13</f>
        <v>0</v>
      </c>
      <c r="AG16" s="217">
        <f>'11.西淀川区'!S$15</f>
        <v>0</v>
      </c>
      <c r="AH16" s="302">
        <f>'11.西淀川区'!T$15</f>
        <v>0</v>
      </c>
      <c r="AI16" s="302">
        <f>'11.西淀川区'!R$15</f>
        <v>0</v>
      </c>
      <c r="AJ16" s="217">
        <f t="shared" si="18"/>
        <v>0</v>
      </c>
      <c r="AK16" s="302">
        <f t="shared" si="19"/>
        <v>2</v>
      </c>
      <c r="AL16" s="302">
        <f t="shared" si="20"/>
        <v>154135</v>
      </c>
      <c r="AM16" s="216">
        <f>'11.西淀川区'!S$16</f>
        <v>0</v>
      </c>
      <c r="AN16" s="302">
        <f>'11.西淀川区'!T$16</f>
        <v>0</v>
      </c>
      <c r="AO16" s="302">
        <f>'11.西淀川区'!R$16</f>
        <v>0</v>
      </c>
      <c r="AP16" s="217">
        <f>'11.西淀川区'!S$17</f>
        <v>0</v>
      </c>
      <c r="AQ16" s="302">
        <f>'11.西淀川区'!T$17</f>
        <v>0</v>
      </c>
      <c r="AR16" s="302">
        <f>'11.西淀川区'!R$17</f>
        <v>0</v>
      </c>
      <c r="AS16" s="217">
        <f t="shared" si="9"/>
        <v>0</v>
      </c>
      <c r="AT16" s="302">
        <f t="shared" si="21"/>
        <v>53</v>
      </c>
      <c r="AU16" s="302">
        <f t="shared" si="22"/>
        <v>412668</v>
      </c>
      <c r="AV16" s="219"/>
      <c r="AW16" s="302"/>
      <c r="AX16" s="302"/>
      <c r="AY16" s="218"/>
      <c r="AZ16" s="302"/>
      <c r="BA16" s="302"/>
    </row>
    <row r="17" spans="1:53" s="136" customFormat="1" ht="18" customHeight="1" x14ac:dyDescent="0.15">
      <c r="A17" s="301">
        <v>12</v>
      </c>
      <c r="B17" s="301" t="s">
        <v>80</v>
      </c>
      <c r="C17" s="216">
        <f t="shared" si="12"/>
        <v>0</v>
      </c>
      <c r="D17" s="302">
        <f t="shared" si="13"/>
        <v>52</v>
      </c>
      <c r="E17" s="302">
        <f t="shared" si="14"/>
        <v>371322</v>
      </c>
      <c r="F17" s="216">
        <f>'12.淀川区'!S$3</f>
        <v>0</v>
      </c>
      <c r="G17" s="302">
        <f>'12.淀川区'!T$3</f>
        <v>42</v>
      </c>
      <c r="H17" s="302">
        <f>'12.淀川区'!R$3</f>
        <v>96789</v>
      </c>
      <c r="I17" s="216">
        <f>'12.淀川区'!S$4</f>
        <v>0</v>
      </c>
      <c r="J17" s="302">
        <f>'12.淀川区'!T$4</f>
        <v>7</v>
      </c>
      <c r="K17" s="302">
        <f>'12.淀川区'!R$4</f>
        <v>91112</v>
      </c>
      <c r="L17" s="216">
        <f>'12.淀川区'!S$5</f>
        <v>0</v>
      </c>
      <c r="M17" s="302">
        <f>'12.淀川区'!T$5</f>
        <v>2</v>
      </c>
      <c r="N17" s="302">
        <f>'12.淀川区'!R$5</f>
        <v>62781</v>
      </c>
      <c r="O17" s="216">
        <f t="shared" si="15"/>
        <v>0</v>
      </c>
      <c r="P17" s="302">
        <f t="shared" si="16"/>
        <v>51</v>
      </c>
      <c r="Q17" s="302">
        <f t="shared" si="17"/>
        <v>250682</v>
      </c>
      <c r="R17" s="216">
        <f>'12.淀川区'!S$7</f>
        <v>0</v>
      </c>
      <c r="S17" s="302">
        <f>'12.淀川区'!T$7</f>
        <v>0</v>
      </c>
      <c r="T17" s="302">
        <f>'12.淀川区'!R$7</f>
        <v>0</v>
      </c>
      <c r="U17" s="216">
        <f>'12.淀川区'!S$8</f>
        <v>0</v>
      </c>
      <c r="V17" s="302">
        <f>'12.淀川区'!T$8</f>
        <v>0</v>
      </c>
      <c r="W17" s="302">
        <f>'12.淀川区'!R$8</f>
        <v>0</v>
      </c>
      <c r="X17" s="216">
        <f>'12.淀川区'!S$11</f>
        <v>0</v>
      </c>
      <c r="Y17" s="302">
        <f>'12.淀川区'!T$11</f>
        <v>0</v>
      </c>
      <c r="Z17" s="302">
        <f>'12.淀川区'!R$11</f>
        <v>0</v>
      </c>
      <c r="AA17" s="217">
        <f>'12.淀川区'!S$12</f>
        <v>0</v>
      </c>
      <c r="AB17" s="302">
        <f>'12.淀川区'!T$12</f>
        <v>0</v>
      </c>
      <c r="AC17" s="302">
        <f>'12.淀川区'!R$12</f>
        <v>0</v>
      </c>
      <c r="AD17" s="217">
        <f>'12.淀川区'!S$13</f>
        <v>0</v>
      </c>
      <c r="AE17" s="302">
        <f>'12.淀川区'!T$13</f>
        <v>0</v>
      </c>
      <c r="AF17" s="302">
        <f>'12.淀川区'!R$13</f>
        <v>0</v>
      </c>
      <c r="AG17" s="217">
        <f>'12.淀川区'!S$15</f>
        <v>0</v>
      </c>
      <c r="AH17" s="302">
        <f>'12.淀川区'!T$15</f>
        <v>0</v>
      </c>
      <c r="AI17" s="302">
        <f>'12.淀川区'!R$15</f>
        <v>0</v>
      </c>
      <c r="AJ17" s="217">
        <f t="shared" si="18"/>
        <v>0</v>
      </c>
      <c r="AK17" s="302">
        <f t="shared" si="19"/>
        <v>0</v>
      </c>
      <c r="AL17" s="302">
        <f t="shared" si="20"/>
        <v>0</v>
      </c>
      <c r="AM17" s="216">
        <f>'12.淀川区'!S$16</f>
        <v>0</v>
      </c>
      <c r="AN17" s="302">
        <f>'12.淀川区'!T$16</f>
        <v>0</v>
      </c>
      <c r="AO17" s="302">
        <f>'12.淀川区'!R$16</f>
        <v>0</v>
      </c>
      <c r="AP17" s="217">
        <f>'12.淀川区'!S$17</f>
        <v>0</v>
      </c>
      <c r="AQ17" s="302">
        <f>'12.淀川区'!T$17</f>
        <v>0</v>
      </c>
      <c r="AR17" s="302">
        <f>'12.淀川区'!R$17</f>
        <v>0</v>
      </c>
      <c r="AS17" s="217">
        <f t="shared" si="9"/>
        <v>0</v>
      </c>
      <c r="AT17" s="302">
        <f t="shared" si="21"/>
        <v>51</v>
      </c>
      <c r="AU17" s="302">
        <f t="shared" si="22"/>
        <v>250682</v>
      </c>
      <c r="AV17" s="218"/>
      <c r="AW17" s="302"/>
      <c r="AX17" s="302"/>
      <c r="AY17" s="218"/>
      <c r="AZ17" s="302">
        <v>1</v>
      </c>
      <c r="BA17" s="302">
        <v>120640</v>
      </c>
    </row>
    <row r="18" spans="1:53" s="136" customFormat="1" ht="18" customHeight="1" x14ac:dyDescent="0.15">
      <c r="A18" s="301">
        <v>13</v>
      </c>
      <c r="B18" s="301" t="s">
        <v>81</v>
      </c>
      <c r="C18" s="216">
        <f t="shared" si="12"/>
        <v>1</v>
      </c>
      <c r="D18" s="302">
        <f t="shared" si="13"/>
        <v>65</v>
      </c>
      <c r="E18" s="302">
        <f t="shared" si="14"/>
        <v>236329</v>
      </c>
      <c r="F18" s="216">
        <f>'13.東淀川区'!S$3</f>
        <v>0</v>
      </c>
      <c r="G18" s="302">
        <f>'13.東淀川区'!T$3</f>
        <v>61</v>
      </c>
      <c r="H18" s="302">
        <f>'13.東淀川区'!R$3</f>
        <v>139820</v>
      </c>
      <c r="I18" s="216">
        <f>'13.東淀川区'!S$4</f>
        <v>0</v>
      </c>
      <c r="J18" s="302">
        <f>'13.東淀川区'!T$4</f>
        <v>4</v>
      </c>
      <c r="K18" s="302">
        <f>'13.東淀川区'!R$4</f>
        <v>52509</v>
      </c>
      <c r="L18" s="216">
        <f>'13.東淀川区'!S$5</f>
        <v>0</v>
      </c>
      <c r="M18" s="302">
        <f>'13.東淀川区'!T$5</f>
        <v>0</v>
      </c>
      <c r="N18" s="302">
        <f>'13.東淀川区'!R$5</f>
        <v>0</v>
      </c>
      <c r="O18" s="216">
        <f t="shared" si="15"/>
        <v>0</v>
      </c>
      <c r="P18" s="302">
        <f t="shared" si="16"/>
        <v>65</v>
      </c>
      <c r="Q18" s="302">
        <f t="shared" si="17"/>
        <v>192329</v>
      </c>
      <c r="R18" s="216">
        <f>'13.東淀川区'!S$7</f>
        <v>0</v>
      </c>
      <c r="S18" s="302">
        <f>'13.東淀川区'!T$7</f>
        <v>0</v>
      </c>
      <c r="T18" s="302">
        <f>'13.東淀川区'!R$7</f>
        <v>0</v>
      </c>
      <c r="U18" s="216">
        <f>'13.東淀川区'!S$8</f>
        <v>0</v>
      </c>
      <c r="V18" s="302">
        <f>'13.東淀川区'!T$8</f>
        <v>0</v>
      </c>
      <c r="W18" s="302">
        <f>'13.東淀川区'!R$8</f>
        <v>0</v>
      </c>
      <c r="X18" s="216">
        <f>'13.東淀川区'!S$11</f>
        <v>0</v>
      </c>
      <c r="Y18" s="302">
        <f>'13.東淀川区'!T$11</f>
        <v>0</v>
      </c>
      <c r="Z18" s="302">
        <f>'13.東淀川区'!R$11</f>
        <v>0</v>
      </c>
      <c r="AA18" s="217">
        <f>'13.東淀川区'!S$12</f>
        <v>0</v>
      </c>
      <c r="AB18" s="302">
        <f>'13.東淀川区'!T$12</f>
        <v>0</v>
      </c>
      <c r="AC18" s="302">
        <f>'13.東淀川区'!R$12</f>
        <v>0</v>
      </c>
      <c r="AD18" s="217">
        <f>'13.東淀川区'!S$13</f>
        <v>0</v>
      </c>
      <c r="AE18" s="302">
        <f>'13.東淀川区'!T$13</f>
        <v>0</v>
      </c>
      <c r="AF18" s="302">
        <f>'13.東淀川区'!R$13</f>
        <v>0</v>
      </c>
      <c r="AG18" s="217">
        <f>'13.東淀川区'!S$15</f>
        <v>0</v>
      </c>
      <c r="AH18" s="302">
        <f>'13.東淀川区'!T$15</f>
        <v>0</v>
      </c>
      <c r="AI18" s="302">
        <f>'13.東淀川区'!R$15</f>
        <v>0</v>
      </c>
      <c r="AJ18" s="217">
        <f t="shared" si="18"/>
        <v>0</v>
      </c>
      <c r="AK18" s="302">
        <f t="shared" si="19"/>
        <v>0</v>
      </c>
      <c r="AL18" s="302">
        <f t="shared" si="20"/>
        <v>0</v>
      </c>
      <c r="AM18" s="216">
        <f>'13.東淀川区'!S$16</f>
        <v>0</v>
      </c>
      <c r="AN18" s="302">
        <f>'13.東淀川区'!T$16</f>
        <v>0</v>
      </c>
      <c r="AO18" s="302">
        <f>'13.東淀川区'!R$16</f>
        <v>0</v>
      </c>
      <c r="AP18" s="217">
        <f>'13.東淀川区'!S$17</f>
        <v>0</v>
      </c>
      <c r="AQ18" s="302">
        <f>'13.東淀川区'!T$17</f>
        <v>0</v>
      </c>
      <c r="AR18" s="302">
        <f>'13.東淀川区'!R$17</f>
        <v>0</v>
      </c>
      <c r="AS18" s="217">
        <f t="shared" si="9"/>
        <v>0</v>
      </c>
      <c r="AT18" s="302">
        <f t="shared" si="21"/>
        <v>65</v>
      </c>
      <c r="AU18" s="302">
        <f t="shared" si="22"/>
        <v>192329</v>
      </c>
      <c r="AV18" s="219"/>
      <c r="AW18" s="302"/>
      <c r="AX18" s="302"/>
      <c r="AY18" s="218">
        <v>1</v>
      </c>
      <c r="AZ18" s="302"/>
      <c r="BA18" s="302">
        <v>44000</v>
      </c>
    </row>
    <row r="19" spans="1:53" s="136" customFormat="1" ht="18" customHeight="1" x14ac:dyDescent="0.15">
      <c r="A19" s="301">
        <v>14</v>
      </c>
      <c r="B19" s="301" t="s">
        <v>82</v>
      </c>
      <c r="C19" s="216">
        <f t="shared" si="12"/>
        <v>1</v>
      </c>
      <c r="D19" s="302">
        <f t="shared" si="13"/>
        <v>23</v>
      </c>
      <c r="E19" s="302">
        <f t="shared" si="14"/>
        <v>84680</v>
      </c>
      <c r="F19" s="216">
        <f>'14.東成区'!S$3</f>
        <v>1</v>
      </c>
      <c r="G19" s="302">
        <f>'14.東成区'!T$3</f>
        <v>21</v>
      </c>
      <c r="H19" s="302">
        <f>'14.東成区'!R$3</f>
        <v>61275</v>
      </c>
      <c r="I19" s="216">
        <f>'14.東成区'!S$4</f>
        <v>0</v>
      </c>
      <c r="J19" s="302">
        <f>'14.東成区'!T$4</f>
        <v>2</v>
      </c>
      <c r="K19" s="302">
        <f>'14.東成区'!R$4</f>
        <v>23405</v>
      </c>
      <c r="L19" s="216">
        <f>'14.東成区'!S$5</f>
        <v>0</v>
      </c>
      <c r="M19" s="302">
        <f>'14.東成区'!T$5</f>
        <v>0</v>
      </c>
      <c r="N19" s="302">
        <f>'14.東成区'!R$5</f>
        <v>0</v>
      </c>
      <c r="O19" s="216">
        <f t="shared" si="15"/>
        <v>1</v>
      </c>
      <c r="P19" s="302">
        <f t="shared" si="16"/>
        <v>23</v>
      </c>
      <c r="Q19" s="302">
        <f t="shared" si="17"/>
        <v>84680</v>
      </c>
      <c r="R19" s="216">
        <f>'14.東成区'!S$7</f>
        <v>0</v>
      </c>
      <c r="S19" s="302">
        <f>'14.東成区'!T$7</f>
        <v>0</v>
      </c>
      <c r="T19" s="302">
        <f>'14.東成区'!R$7</f>
        <v>0</v>
      </c>
      <c r="U19" s="216">
        <f>'14.東成区'!S$8</f>
        <v>0</v>
      </c>
      <c r="V19" s="302">
        <f>'14.東成区'!T$8</f>
        <v>0</v>
      </c>
      <c r="W19" s="302">
        <f>'14.東成区'!R$8</f>
        <v>0</v>
      </c>
      <c r="X19" s="216">
        <f>'14.東成区'!S$11</f>
        <v>0</v>
      </c>
      <c r="Y19" s="302">
        <f>'14.東成区'!T$11</f>
        <v>0</v>
      </c>
      <c r="Z19" s="302">
        <f>'14.東成区'!R$11</f>
        <v>0</v>
      </c>
      <c r="AA19" s="217">
        <f>'14.東成区'!S$12</f>
        <v>0</v>
      </c>
      <c r="AB19" s="302">
        <f>'14.東成区'!T$12</f>
        <v>0</v>
      </c>
      <c r="AC19" s="302">
        <f>'14.東成区'!R$12</f>
        <v>0</v>
      </c>
      <c r="AD19" s="217">
        <f>'14.東成区'!S$13</f>
        <v>0</v>
      </c>
      <c r="AE19" s="302">
        <f>'14.東成区'!T$13</f>
        <v>0</v>
      </c>
      <c r="AF19" s="302">
        <f>'14.東成区'!R$13</f>
        <v>0</v>
      </c>
      <c r="AG19" s="217">
        <f>'14.東成区'!S$15</f>
        <v>0</v>
      </c>
      <c r="AH19" s="302">
        <f>'14.東成区'!T$15</f>
        <v>0</v>
      </c>
      <c r="AI19" s="302">
        <f>'14.東成区'!R$15</f>
        <v>0</v>
      </c>
      <c r="AJ19" s="217">
        <f t="shared" si="18"/>
        <v>0</v>
      </c>
      <c r="AK19" s="302">
        <f t="shared" si="19"/>
        <v>0</v>
      </c>
      <c r="AL19" s="302">
        <f t="shared" si="20"/>
        <v>0</v>
      </c>
      <c r="AM19" s="216">
        <f>'14.東成区'!S$16</f>
        <v>0</v>
      </c>
      <c r="AN19" s="302">
        <f>'14.東成区'!T$16</f>
        <v>0</v>
      </c>
      <c r="AO19" s="302">
        <f>'14.東成区'!R$16</f>
        <v>0</v>
      </c>
      <c r="AP19" s="217">
        <f>'14.東成区'!S$17</f>
        <v>0</v>
      </c>
      <c r="AQ19" s="302">
        <f>'14.東成区'!T$17</f>
        <v>0</v>
      </c>
      <c r="AR19" s="302">
        <f>'14.東成区'!R$17</f>
        <v>0</v>
      </c>
      <c r="AS19" s="217">
        <f t="shared" si="9"/>
        <v>1</v>
      </c>
      <c r="AT19" s="302">
        <f t="shared" si="21"/>
        <v>23</v>
      </c>
      <c r="AU19" s="302">
        <f t="shared" si="22"/>
        <v>84680</v>
      </c>
      <c r="AV19" s="218"/>
      <c r="AW19" s="302"/>
      <c r="AX19" s="302"/>
      <c r="AY19" s="218"/>
      <c r="AZ19" s="302"/>
      <c r="BA19" s="302"/>
    </row>
    <row r="20" spans="1:53" s="136" customFormat="1" ht="18" customHeight="1" x14ac:dyDescent="0.15">
      <c r="A20" s="301">
        <v>15</v>
      </c>
      <c r="B20" s="301" t="s">
        <v>83</v>
      </c>
      <c r="C20" s="216">
        <f t="shared" si="12"/>
        <v>0</v>
      </c>
      <c r="D20" s="302">
        <f t="shared" si="13"/>
        <v>60</v>
      </c>
      <c r="E20" s="302">
        <f t="shared" si="14"/>
        <v>210110</v>
      </c>
      <c r="F20" s="216">
        <f>'15.生野区'!S$3</f>
        <v>0</v>
      </c>
      <c r="G20" s="302">
        <f>'15.生野区'!T$3</f>
        <v>56</v>
      </c>
      <c r="H20" s="302">
        <f>'15.生野区'!R$3</f>
        <v>93893</v>
      </c>
      <c r="I20" s="216">
        <f>'15.生野区'!S$4</f>
        <v>0</v>
      </c>
      <c r="J20" s="302">
        <f>'15.生野区'!T$4</f>
        <v>2</v>
      </c>
      <c r="K20" s="302">
        <f>'15.生野区'!R$4</f>
        <v>28748</v>
      </c>
      <c r="L20" s="216">
        <f>'15.生野区'!S$5</f>
        <v>0</v>
      </c>
      <c r="M20" s="302">
        <f>'15.生野区'!T$5</f>
        <v>2</v>
      </c>
      <c r="N20" s="302">
        <f>'15.生野区'!R$5</f>
        <v>87469</v>
      </c>
      <c r="O20" s="216">
        <f t="shared" si="15"/>
        <v>0</v>
      </c>
      <c r="P20" s="302">
        <f t="shared" si="16"/>
        <v>60</v>
      </c>
      <c r="Q20" s="302">
        <f t="shared" si="17"/>
        <v>210110</v>
      </c>
      <c r="R20" s="216">
        <f>'15.生野区'!S$7</f>
        <v>0</v>
      </c>
      <c r="S20" s="302">
        <f>'15.生野区'!T$7</f>
        <v>0</v>
      </c>
      <c r="T20" s="302">
        <f>'15.生野区'!R$7</f>
        <v>0</v>
      </c>
      <c r="U20" s="216">
        <f>'15.生野区'!S$8</f>
        <v>0</v>
      </c>
      <c r="V20" s="302">
        <f>'15.生野区'!T$8</f>
        <v>0</v>
      </c>
      <c r="W20" s="302">
        <f>'15.生野区'!R$8</f>
        <v>0</v>
      </c>
      <c r="X20" s="216">
        <f>'15.生野区'!S$11</f>
        <v>0</v>
      </c>
      <c r="Y20" s="302">
        <f>'15.生野区'!T$11</f>
        <v>0</v>
      </c>
      <c r="Z20" s="302">
        <f>'15.生野区'!R$11</f>
        <v>0</v>
      </c>
      <c r="AA20" s="217">
        <f>'15.生野区'!S$12</f>
        <v>0</v>
      </c>
      <c r="AB20" s="302">
        <f>'15.生野区'!T$12</f>
        <v>0</v>
      </c>
      <c r="AC20" s="302">
        <f>'15.生野区'!R$12</f>
        <v>0</v>
      </c>
      <c r="AD20" s="217">
        <f>'15.生野区'!S$13</f>
        <v>0</v>
      </c>
      <c r="AE20" s="302">
        <f>'15.生野区'!T$13</f>
        <v>0</v>
      </c>
      <c r="AF20" s="302">
        <f>'15.生野区'!R$13</f>
        <v>0</v>
      </c>
      <c r="AG20" s="217">
        <f>'15.生野区'!S$15</f>
        <v>0</v>
      </c>
      <c r="AH20" s="302">
        <f>'15.生野区'!T$15</f>
        <v>0</v>
      </c>
      <c r="AI20" s="302">
        <f>'15.生野区'!R$15</f>
        <v>0</v>
      </c>
      <c r="AJ20" s="217">
        <f t="shared" si="18"/>
        <v>0</v>
      </c>
      <c r="AK20" s="302">
        <f t="shared" si="19"/>
        <v>0</v>
      </c>
      <c r="AL20" s="302">
        <f t="shared" si="20"/>
        <v>0</v>
      </c>
      <c r="AM20" s="216">
        <f>'15.生野区'!S$16</f>
        <v>0</v>
      </c>
      <c r="AN20" s="302">
        <f>'15.生野区'!T$16</f>
        <v>0</v>
      </c>
      <c r="AO20" s="302">
        <f>'15.生野区'!R$16</f>
        <v>0</v>
      </c>
      <c r="AP20" s="217">
        <f>'15.生野区'!S$17</f>
        <v>0</v>
      </c>
      <c r="AQ20" s="302">
        <f>'15.生野区'!T$17</f>
        <v>0</v>
      </c>
      <c r="AR20" s="302">
        <f>'15.生野区'!R$17</f>
        <v>0</v>
      </c>
      <c r="AS20" s="217">
        <f t="shared" si="9"/>
        <v>0</v>
      </c>
      <c r="AT20" s="302">
        <f t="shared" si="21"/>
        <v>60</v>
      </c>
      <c r="AU20" s="302">
        <f t="shared" si="22"/>
        <v>210110</v>
      </c>
      <c r="AV20" s="219"/>
      <c r="AW20" s="302"/>
      <c r="AX20" s="302"/>
      <c r="AY20" s="218"/>
      <c r="AZ20" s="302"/>
      <c r="BA20" s="302"/>
    </row>
    <row r="21" spans="1:53" s="136" customFormat="1" ht="18" customHeight="1" x14ac:dyDescent="0.15">
      <c r="A21" s="301">
        <v>16</v>
      </c>
      <c r="B21" s="301" t="s">
        <v>84</v>
      </c>
      <c r="C21" s="216">
        <f t="shared" si="12"/>
        <v>1</v>
      </c>
      <c r="D21" s="302">
        <f t="shared" si="13"/>
        <v>38</v>
      </c>
      <c r="E21" s="302">
        <f t="shared" si="14"/>
        <v>332115</v>
      </c>
      <c r="F21" s="216">
        <f>'16.旭区'!S$3</f>
        <v>0</v>
      </c>
      <c r="G21" s="302">
        <f>'16.旭区'!T$3</f>
        <v>35</v>
      </c>
      <c r="H21" s="302">
        <f>'16.旭区'!R$3</f>
        <v>58498</v>
      </c>
      <c r="I21" s="216">
        <f>'16.旭区'!S$4</f>
        <v>0</v>
      </c>
      <c r="J21" s="302">
        <f>'16.旭区'!T$4</f>
        <v>1</v>
      </c>
      <c r="K21" s="302">
        <f>'16.旭区'!R$4</f>
        <v>15361</v>
      </c>
      <c r="L21" s="216">
        <f>'16.旭区'!S$5</f>
        <v>0</v>
      </c>
      <c r="M21" s="302">
        <f>'16.旭区'!T$5</f>
        <v>1</v>
      </c>
      <c r="N21" s="302">
        <f>'16.旭区'!R$5</f>
        <v>40775</v>
      </c>
      <c r="O21" s="216">
        <f t="shared" si="15"/>
        <v>0</v>
      </c>
      <c r="P21" s="302">
        <f t="shared" si="16"/>
        <v>37</v>
      </c>
      <c r="Q21" s="302">
        <f t="shared" si="17"/>
        <v>114634</v>
      </c>
      <c r="R21" s="216">
        <f>'16.旭区'!S$7</f>
        <v>0</v>
      </c>
      <c r="S21" s="302">
        <f>'16.旭区'!T$7</f>
        <v>1</v>
      </c>
      <c r="T21" s="302">
        <f>'16.旭区'!R$7</f>
        <v>96481</v>
      </c>
      <c r="U21" s="216">
        <f>'16.旭区'!S$8</f>
        <v>0</v>
      </c>
      <c r="V21" s="302">
        <f>'16.旭区'!T$8</f>
        <v>0</v>
      </c>
      <c r="W21" s="302">
        <f>'16.旭区'!R$8</f>
        <v>0</v>
      </c>
      <c r="X21" s="216">
        <f>'16.旭区'!S$11</f>
        <v>0</v>
      </c>
      <c r="Y21" s="302">
        <f>'16.旭区'!T$11</f>
        <v>0</v>
      </c>
      <c r="Z21" s="302">
        <f>'16.旭区'!R$11</f>
        <v>0</v>
      </c>
      <c r="AA21" s="217">
        <f>'16.旭区'!S$12</f>
        <v>0</v>
      </c>
      <c r="AB21" s="302">
        <f>'16.旭区'!T$12</f>
        <v>0</v>
      </c>
      <c r="AC21" s="302">
        <f>'16.旭区'!R$12</f>
        <v>0</v>
      </c>
      <c r="AD21" s="217">
        <f>'16.旭区'!S$13</f>
        <v>0</v>
      </c>
      <c r="AE21" s="302">
        <f>'16.旭区'!T$13</f>
        <v>0</v>
      </c>
      <c r="AF21" s="302">
        <f>'16.旭区'!R$13</f>
        <v>0</v>
      </c>
      <c r="AG21" s="217">
        <f>'16.旭区'!S$15</f>
        <v>0</v>
      </c>
      <c r="AH21" s="302">
        <f>'16.旭区'!T$15</f>
        <v>0</v>
      </c>
      <c r="AI21" s="302">
        <f>'16.旭区'!R$15</f>
        <v>0</v>
      </c>
      <c r="AJ21" s="217">
        <f t="shared" si="18"/>
        <v>0</v>
      </c>
      <c r="AK21" s="302">
        <f t="shared" si="19"/>
        <v>1</v>
      </c>
      <c r="AL21" s="302">
        <f t="shared" si="20"/>
        <v>96481</v>
      </c>
      <c r="AM21" s="216">
        <f>'16.旭区'!S$16</f>
        <v>0</v>
      </c>
      <c r="AN21" s="302">
        <f>'16.旭区'!T$16</f>
        <v>0</v>
      </c>
      <c r="AO21" s="302">
        <f>'16.旭区'!R$16</f>
        <v>0</v>
      </c>
      <c r="AP21" s="217">
        <f>'16.旭区'!S$17</f>
        <v>0</v>
      </c>
      <c r="AQ21" s="302">
        <f>'16.旭区'!T$17</f>
        <v>0</v>
      </c>
      <c r="AR21" s="302">
        <f>'16.旭区'!R$17</f>
        <v>0</v>
      </c>
      <c r="AS21" s="217">
        <f t="shared" si="9"/>
        <v>0</v>
      </c>
      <c r="AT21" s="302">
        <f t="shared" si="21"/>
        <v>38</v>
      </c>
      <c r="AU21" s="302">
        <f t="shared" si="22"/>
        <v>211115</v>
      </c>
      <c r="AV21" s="218"/>
      <c r="AW21" s="302"/>
      <c r="AX21" s="302"/>
      <c r="AY21" s="218">
        <v>1</v>
      </c>
      <c r="AZ21" s="302"/>
      <c r="BA21" s="302">
        <v>121000</v>
      </c>
    </row>
    <row r="22" spans="1:53" s="136" customFormat="1" ht="18" customHeight="1" x14ac:dyDescent="0.15">
      <c r="A22" s="301">
        <v>17</v>
      </c>
      <c r="B22" s="301" t="s">
        <v>85</v>
      </c>
      <c r="C22" s="216">
        <f t="shared" si="12"/>
        <v>0</v>
      </c>
      <c r="D22" s="302">
        <f t="shared" si="13"/>
        <v>50</v>
      </c>
      <c r="E22" s="302">
        <f t="shared" si="14"/>
        <v>166928</v>
      </c>
      <c r="F22" s="216">
        <f>'17.城東区'!S$3</f>
        <v>0</v>
      </c>
      <c r="G22" s="302">
        <f>'17.城東区'!T$3</f>
        <v>46</v>
      </c>
      <c r="H22" s="302">
        <f>'17.城東区'!R$3</f>
        <v>126739</v>
      </c>
      <c r="I22" s="216">
        <f>'17.城東区'!S$4</f>
        <v>0</v>
      </c>
      <c r="J22" s="302">
        <f>'17.城東区'!T$4</f>
        <v>3</v>
      </c>
      <c r="K22" s="302">
        <f>'17.城東区'!R$4</f>
        <v>38171</v>
      </c>
      <c r="L22" s="216">
        <f>'17.城東区'!S$5</f>
        <v>0</v>
      </c>
      <c r="M22" s="302">
        <f>'17.城東区'!T$5</f>
        <v>0</v>
      </c>
      <c r="N22" s="302">
        <f>'17.城東区'!R$5</f>
        <v>0</v>
      </c>
      <c r="O22" s="216">
        <f t="shared" si="15"/>
        <v>0</v>
      </c>
      <c r="P22" s="302">
        <f t="shared" si="16"/>
        <v>49</v>
      </c>
      <c r="Q22" s="302">
        <f t="shared" si="17"/>
        <v>164910</v>
      </c>
      <c r="R22" s="216">
        <f>'17.城東区'!S$7</f>
        <v>0</v>
      </c>
      <c r="S22" s="302">
        <f>'17.城東区'!T$7</f>
        <v>0</v>
      </c>
      <c r="T22" s="302">
        <f>'17.城東区'!R$7</f>
        <v>0</v>
      </c>
      <c r="U22" s="216">
        <f>'17.城東区'!S$8</f>
        <v>0</v>
      </c>
      <c r="V22" s="302">
        <f>'17.城東区'!T$8</f>
        <v>0</v>
      </c>
      <c r="W22" s="302">
        <f>'17.城東区'!R$8</f>
        <v>0</v>
      </c>
      <c r="X22" s="216">
        <f>'17.城東区'!S$11</f>
        <v>0</v>
      </c>
      <c r="Y22" s="302">
        <f>'17.城東区'!T$11</f>
        <v>0</v>
      </c>
      <c r="Z22" s="302">
        <f>'17.城東区'!R$11</f>
        <v>0</v>
      </c>
      <c r="AA22" s="217">
        <f>'17.城東区'!S$12</f>
        <v>0</v>
      </c>
      <c r="AB22" s="302">
        <f>'17.城東区'!T$12</f>
        <v>0</v>
      </c>
      <c r="AC22" s="302">
        <f>'17.城東区'!R$12</f>
        <v>0</v>
      </c>
      <c r="AD22" s="217">
        <f>'17.城東区'!S$13</f>
        <v>0</v>
      </c>
      <c r="AE22" s="302">
        <f>'17.城東区'!T$13</f>
        <v>0</v>
      </c>
      <c r="AF22" s="302">
        <f>'17.城東区'!R$13</f>
        <v>0</v>
      </c>
      <c r="AG22" s="217">
        <f>'17.城東区'!S$15</f>
        <v>0</v>
      </c>
      <c r="AH22" s="302">
        <f>'17.城東区'!T$15</f>
        <v>0</v>
      </c>
      <c r="AI22" s="302">
        <f>'17.城東区'!R$15</f>
        <v>0</v>
      </c>
      <c r="AJ22" s="217">
        <f t="shared" si="18"/>
        <v>0</v>
      </c>
      <c r="AK22" s="302">
        <f t="shared" si="19"/>
        <v>0</v>
      </c>
      <c r="AL22" s="302">
        <f t="shared" si="20"/>
        <v>0</v>
      </c>
      <c r="AM22" s="216">
        <f>'17.城東区'!S$16</f>
        <v>0</v>
      </c>
      <c r="AN22" s="302">
        <f>'17.城東区'!T$16</f>
        <v>1</v>
      </c>
      <c r="AO22" s="302">
        <f>'17.城東区'!R$16</f>
        <v>2018</v>
      </c>
      <c r="AP22" s="217">
        <f>'17.城東区'!S$17</f>
        <v>0</v>
      </c>
      <c r="AQ22" s="302">
        <f>'17.城東区'!T$17</f>
        <v>0</v>
      </c>
      <c r="AR22" s="302">
        <f>'17.城東区'!R$17</f>
        <v>0</v>
      </c>
      <c r="AS22" s="217">
        <f t="shared" si="9"/>
        <v>0</v>
      </c>
      <c r="AT22" s="302">
        <f t="shared" si="21"/>
        <v>50</v>
      </c>
      <c r="AU22" s="302">
        <f t="shared" si="22"/>
        <v>166928</v>
      </c>
      <c r="AV22" s="219"/>
      <c r="AW22" s="302"/>
      <c r="AX22" s="302"/>
      <c r="AY22" s="218"/>
      <c r="AZ22" s="302"/>
      <c r="BA22" s="302"/>
    </row>
    <row r="23" spans="1:53" s="136" customFormat="1" ht="18" customHeight="1" x14ac:dyDescent="0.15">
      <c r="A23" s="301">
        <v>18</v>
      </c>
      <c r="B23" s="301" t="s">
        <v>86</v>
      </c>
      <c r="C23" s="216">
        <f t="shared" si="12"/>
        <v>0</v>
      </c>
      <c r="D23" s="302">
        <f t="shared" si="13"/>
        <v>32</v>
      </c>
      <c r="E23" s="302">
        <f t="shared" si="14"/>
        <v>1321928</v>
      </c>
      <c r="F23" s="216">
        <f>'18.鶴見区'!S$3</f>
        <v>0</v>
      </c>
      <c r="G23" s="302">
        <f>'18.鶴見区'!T$3</f>
        <v>28</v>
      </c>
      <c r="H23" s="302">
        <f>'18.鶴見区'!R$3</f>
        <v>52450</v>
      </c>
      <c r="I23" s="216">
        <f>'18.鶴見区'!S$4</f>
        <v>0</v>
      </c>
      <c r="J23" s="302">
        <f>'18.鶴見区'!T$4</f>
        <v>3</v>
      </c>
      <c r="K23" s="302">
        <f>'18.鶴見区'!R$4</f>
        <v>42780</v>
      </c>
      <c r="L23" s="216">
        <f>'18.鶴見区'!S$5</f>
        <v>0</v>
      </c>
      <c r="M23" s="302">
        <f>'18.鶴見区'!T$5</f>
        <v>0</v>
      </c>
      <c r="N23" s="302">
        <f>'18.鶴見区'!R$5</f>
        <v>0</v>
      </c>
      <c r="O23" s="216">
        <f t="shared" si="15"/>
        <v>0</v>
      </c>
      <c r="P23" s="302">
        <f t="shared" si="16"/>
        <v>31</v>
      </c>
      <c r="Q23" s="302">
        <f t="shared" si="17"/>
        <v>95230</v>
      </c>
      <c r="R23" s="216">
        <f>'18.鶴見区'!S$7</f>
        <v>0</v>
      </c>
      <c r="S23" s="302">
        <f>'18.鶴見区'!T$7</f>
        <v>0</v>
      </c>
      <c r="T23" s="302">
        <f>'18.鶴見区'!R$7</f>
        <v>0</v>
      </c>
      <c r="U23" s="216">
        <f>'18.鶴見区'!S$8</f>
        <v>0</v>
      </c>
      <c r="V23" s="302">
        <f>'18.鶴見区'!T$8</f>
        <v>0</v>
      </c>
      <c r="W23" s="302">
        <f>'18.鶴見区'!R$8</f>
        <v>0</v>
      </c>
      <c r="X23" s="216">
        <f>'18.鶴見区'!S$11</f>
        <v>0</v>
      </c>
      <c r="Y23" s="302">
        <f>'18.鶴見区'!T$11</f>
        <v>0</v>
      </c>
      <c r="Z23" s="302">
        <f>'18.鶴見区'!R$11</f>
        <v>0</v>
      </c>
      <c r="AA23" s="217">
        <f>'18.鶴見区'!S$12</f>
        <v>0</v>
      </c>
      <c r="AB23" s="302">
        <f>'18.鶴見区'!T$12</f>
        <v>0</v>
      </c>
      <c r="AC23" s="302">
        <f>'18.鶴見区'!R$12</f>
        <v>0</v>
      </c>
      <c r="AD23" s="217">
        <f>'18.鶴見区'!S$13</f>
        <v>0</v>
      </c>
      <c r="AE23" s="302">
        <f>'18.鶴見区'!T$13</f>
        <v>0</v>
      </c>
      <c r="AF23" s="302">
        <f>'18.鶴見区'!R$13</f>
        <v>0</v>
      </c>
      <c r="AG23" s="217">
        <f>'18.鶴見区'!S$15</f>
        <v>0</v>
      </c>
      <c r="AH23" s="302">
        <f>'18.鶴見区'!T$15</f>
        <v>1</v>
      </c>
      <c r="AI23" s="302">
        <f>'18.鶴見区'!R$15</f>
        <v>1226698</v>
      </c>
      <c r="AJ23" s="217">
        <f t="shared" si="18"/>
        <v>0</v>
      </c>
      <c r="AK23" s="302">
        <f t="shared" si="19"/>
        <v>1</v>
      </c>
      <c r="AL23" s="302">
        <f t="shared" si="20"/>
        <v>1226698</v>
      </c>
      <c r="AM23" s="216">
        <f>'18.鶴見区'!S$16</f>
        <v>0</v>
      </c>
      <c r="AN23" s="302">
        <f>'18.鶴見区'!T$16</f>
        <v>0</v>
      </c>
      <c r="AO23" s="302">
        <f>'18.鶴見区'!R$16</f>
        <v>0</v>
      </c>
      <c r="AP23" s="217">
        <f>'18.鶴見区'!S$17</f>
        <v>0</v>
      </c>
      <c r="AQ23" s="302">
        <f>'18.鶴見区'!T$17</f>
        <v>0</v>
      </c>
      <c r="AR23" s="302">
        <f>'18.鶴見区'!R$17</f>
        <v>0</v>
      </c>
      <c r="AS23" s="217">
        <f t="shared" si="9"/>
        <v>0</v>
      </c>
      <c r="AT23" s="302">
        <f t="shared" si="21"/>
        <v>32</v>
      </c>
      <c r="AU23" s="302">
        <f t="shared" si="22"/>
        <v>1321928</v>
      </c>
      <c r="AV23" s="218"/>
      <c r="AW23" s="302"/>
      <c r="AX23" s="302"/>
      <c r="AY23" s="218"/>
      <c r="AZ23" s="302"/>
      <c r="BA23" s="302"/>
    </row>
    <row r="24" spans="1:53" s="136" customFormat="1" ht="18" customHeight="1" x14ac:dyDescent="0.15">
      <c r="A24" s="301">
        <v>19</v>
      </c>
      <c r="B24" s="301" t="s">
        <v>87</v>
      </c>
      <c r="C24" s="216">
        <f t="shared" si="12"/>
        <v>1</v>
      </c>
      <c r="D24" s="302">
        <f t="shared" si="13"/>
        <v>26</v>
      </c>
      <c r="E24" s="302">
        <f t="shared" si="14"/>
        <v>197679</v>
      </c>
      <c r="F24" s="216">
        <f>'19.阿倍野区'!S$3</f>
        <v>0</v>
      </c>
      <c r="G24" s="302">
        <f>'19.阿倍野区'!T$3</f>
        <v>21</v>
      </c>
      <c r="H24" s="302">
        <f>'19.阿倍野区'!R$3</f>
        <v>40657</v>
      </c>
      <c r="I24" s="216">
        <f>'19.阿倍野区'!S$4</f>
        <v>0</v>
      </c>
      <c r="J24" s="302">
        <f>'19.阿倍野区'!T$4</f>
        <v>3</v>
      </c>
      <c r="K24" s="302">
        <f>'19.阿倍野区'!R$4</f>
        <v>38690</v>
      </c>
      <c r="L24" s="216">
        <f>'19.阿倍野区'!S$5</f>
        <v>0</v>
      </c>
      <c r="M24" s="302">
        <f>'19.阿倍野区'!T$5</f>
        <v>2</v>
      </c>
      <c r="N24" s="302">
        <f>'19.阿倍野区'!R$5</f>
        <v>118328</v>
      </c>
      <c r="O24" s="216">
        <f t="shared" si="15"/>
        <v>0</v>
      </c>
      <c r="P24" s="302">
        <f t="shared" si="16"/>
        <v>26</v>
      </c>
      <c r="Q24" s="302">
        <f t="shared" si="17"/>
        <v>197675</v>
      </c>
      <c r="R24" s="216">
        <f>'19.阿倍野区'!S$7</f>
        <v>0</v>
      </c>
      <c r="S24" s="302">
        <f>'19.阿倍野区'!T$7</f>
        <v>0</v>
      </c>
      <c r="T24" s="302">
        <f>'19.阿倍野区'!R$7</f>
        <v>0</v>
      </c>
      <c r="U24" s="216">
        <f>'19.阿倍野区'!S$8</f>
        <v>1</v>
      </c>
      <c r="V24" s="302">
        <f>'19.阿倍野区'!T$8</f>
        <v>0</v>
      </c>
      <c r="W24" s="302">
        <f>'19.阿倍野区'!R$8</f>
        <v>4</v>
      </c>
      <c r="X24" s="216">
        <f>'19.阿倍野区'!S$11</f>
        <v>0</v>
      </c>
      <c r="Y24" s="302">
        <f>'19.阿倍野区'!T$11</f>
        <v>0</v>
      </c>
      <c r="Z24" s="302">
        <f>'19.阿倍野区'!R$11</f>
        <v>0</v>
      </c>
      <c r="AA24" s="217">
        <f>'19.阿倍野区'!S$12</f>
        <v>0</v>
      </c>
      <c r="AB24" s="302">
        <f>'19.阿倍野区'!T$12</f>
        <v>0</v>
      </c>
      <c r="AC24" s="302">
        <f>'19.阿倍野区'!R$12</f>
        <v>0</v>
      </c>
      <c r="AD24" s="217">
        <f>'19.阿倍野区'!S$13</f>
        <v>0</v>
      </c>
      <c r="AE24" s="302">
        <f>'19.阿倍野区'!T$13</f>
        <v>0</v>
      </c>
      <c r="AF24" s="302">
        <f>'19.阿倍野区'!R$13</f>
        <v>0</v>
      </c>
      <c r="AG24" s="217">
        <f>'19.阿倍野区'!S$15</f>
        <v>0</v>
      </c>
      <c r="AH24" s="302">
        <f>'19.阿倍野区'!T$15</f>
        <v>0</v>
      </c>
      <c r="AI24" s="302">
        <f>'19.阿倍野区'!R$15</f>
        <v>0</v>
      </c>
      <c r="AJ24" s="217">
        <f t="shared" si="18"/>
        <v>1</v>
      </c>
      <c r="AK24" s="302">
        <f t="shared" si="19"/>
        <v>0</v>
      </c>
      <c r="AL24" s="302">
        <f t="shared" si="20"/>
        <v>4</v>
      </c>
      <c r="AM24" s="216">
        <f>'19.阿倍野区'!S$16</f>
        <v>0</v>
      </c>
      <c r="AN24" s="302">
        <f>'19.阿倍野区'!T$16</f>
        <v>0</v>
      </c>
      <c r="AO24" s="302">
        <f>'19.阿倍野区'!R$16</f>
        <v>0</v>
      </c>
      <c r="AP24" s="217">
        <f>'19.阿倍野区'!S$17</f>
        <v>0</v>
      </c>
      <c r="AQ24" s="302">
        <f>'19.阿倍野区'!T$17</f>
        <v>0</v>
      </c>
      <c r="AR24" s="302">
        <f>'19.阿倍野区'!R$17</f>
        <v>0</v>
      </c>
      <c r="AS24" s="217">
        <f t="shared" si="9"/>
        <v>1</v>
      </c>
      <c r="AT24" s="302">
        <f t="shared" si="21"/>
        <v>26</v>
      </c>
      <c r="AU24" s="302">
        <f t="shared" si="22"/>
        <v>197679</v>
      </c>
      <c r="AV24" s="219"/>
      <c r="AW24" s="302"/>
      <c r="AX24" s="302"/>
      <c r="AY24" s="218"/>
      <c r="AZ24" s="302"/>
      <c r="BA24" s="302"/>
    </row>
    <row r="25" spans="1:53" s="136" customFormat="1" ht="18" customHeight="1" x14ac:dyDescent="0.15">
      <c r="A25" s="301">
        <v>20</v>
      </c>
      <c r="B25" s="301" t="s">
        <v>88</v>
      </c>
      <c r="C25" s="216">
        <f t="shared" si="12"/>
        <v>0</v>
      </c>
      <c r="D25" s="302">
        <f t="shared" si="13"/>
        <v>53</v>
      </c>
      <c r="E25" s="302">
        <f t="shared" si="14"/>
        <v>666060</v>
      </c>
      <c r="F25" s="216">
        <f>'20.住之江区'!S$3</f>
        <v>0</v>
      </c>
      <c r="G25" s="302">
        <f>'20.住之江区'!T$3</f>
        <v>38</v>
      </c>
      <c r="H25" s="302">
        <f>'20.住之江区'!R$3</f>
        <v>67342</v>
      </c>
      <c r="I25" s="216">
        <f>'20.住之江区'!S$4</f>
        <v>0</v>
      </c>
      <c r="J25" s="302">
        <f>'20.住之江区'!T$4</f>
        <v>10</v>
      </c>
      <c r="K25" s="302">
        <f>'20.住之江区'!R$4</f>
        <v>128048</v>
      </c>
      <c r="L25" s="216">
        <f>'20.住之江区'!S$5</f>
        <v>0</v>
      </c>
      <c r="M25" s="302">
        <f>'20.住之江区'!T$5</f>
        <v>1</v>
      </c>
      <c r="N25" s="302">
        <f>'20.住之江区'!R$5</f>
        <v>26029</v>
      </c>
      <c r="O25" s="216">
        <f t="shared" si="15"/>
        <v>0</v>
      </c>
      <c r="P25" s="302">
        <f t="shared" si="16"/>
        <v>49</v>
      </c>
      <c r="Q25" s="302">
        <f t="shared" si="17"/>
        <v>221419</v>
      </c>
      <c r="R25" s="216">
        <f>'20.住之江区'!S$7</f>
        <v>0</v>
      </c>
      <c r="S25" s="302">
        <f>'20.住之江区'!T$7</f>
        <v>1</v>
      </c>
      <c r="T25" s="302">
        <f>'20.住之江区'!R$7</f>
        <v>208820</v>
      </c>
      <c r="U25" s="216">
        <f>'20.住之江区'!S$8</f>
        <v>0</v>
      </c>
      <c r="V25" s="302">
        <f>'20.住之江区'!T$8</f>
        <v>0</v>
      </c>
      <c r="W25" s="302">
        <f>'20.住之江区'!R$8</f>
        <v>0</v>
      </c>
      <c r="X25" s="216">
        <f>'20.住之江区'!S$11</f>
        <v>0</v>
      </c>
      <c r="Y25" s="302">
        <f>'20.住之江区'!T$11</f>
        <v>0</v>
      </c>
      <c r="Z25" s="302">
        <f>'20.住之江区'!R$11</f>
        <v>0</v>
      </c>
      <c r="AA25" s="217">
        <f>'20.住之江区'!S$12</f>
        <v>0</v>
      </c>
      <c r="AB25" s="302">
        <f>'20.住之江区'!T$12</f>
        <v>0</v>
      </c>
      <c r="AC25" s="302">
        <f>'20.住之江区'!R$12</f>
        <v>0</v>
      </c>
      <c r="AD25" s="217">
        <f>'20.住之江区'!S$13</f>
        <v>0</v>
      </c>
      <c r="AE25" s="302">
        <f>'20.住之江区'!T$13</f>
        <v>0</v>
      </c>
      <c r="AF25" s="302">
        <f>'20.住之江区'!R$13</f>
        <v>0</v>
      </c>
      <c r="AG25" s="217">
        <f>'20.住之江区'!S$15</f>
        <v>0</v>
      </c>
      <c r="AH25" s="302">
        <f>'20.住之江区'!T$15</f>
        <v>0</v>
      </c>
      <c r="AI25" s="302">
        <f>'20.住之江区'!R$15</f>
        <v>0</v>
      </c>
      <c r="AJ25" s="217">
        <f t="shared" si="18"/>
        <v>0</v>
      </c>
      <c r="AK25" s="302">
        <f t="shared" si="19"/>
        <v>1</v>
      </c>
      <c r="AL25" s="302">
        <f t="shared" si="20"/>
        <v>208820</v>
      </c>
      <c r="AM25" s="216">
        <f>'20.住之江区'!S$16</f>
        <v>0</v>
      </c>
      <c r="AN25" s="302">
        <f>'20.住之江区'!T$16</f>
        <v>0</v>
      </c>
      <c r="AO25" s="302">
        <f>'20.住之江区'!R$16</f>
        <v>0</v>
      </c>
      <c r="AP25" s="217">
        <f>'20.住之江区'!S$17</f>
        <v>0</v>
      </c>
      <c r="AQ25" s="302">
        <f>'20.住之江区'!T$17</f>
        <v>1</v>
      </c>
      <c r="AR25" s="302">
        <f>'20.住之江区'!R$17</f>
        <v>4821</v>
      </c>
      <c r="AS25" s="217">
        <f t="shared" si="9"/>
        <v>0</v>
      </c>
      <c r="AT25" s="302">
        <f t="shared" si="21"/>
        <v>51</v>
      </c>
      <c r="AU25" s="302">
        <f t="shared" si="22"/>
        <v>435060</v>
      </c>
      <c r="AV25" s="218"/>
      <c r="AW25" s="302">
        <v>2</v>
      </c>
      <c r="AX25" s="302">
        <v>231000</v>
      </c>
      <c r="AY25" s="218"/>
      <c r="AZ25" s="302"/>
      <c r="BA25" s="302"/>
    </row>
    <row r="26" spans="1:53" s="136" customFormat="1" ht="18" customHeight="1" x14ac:dyDescent="0.15">
      <c r="A26" s="301">
        <v>21</v>
      </c>
      <c r="B26" s="301" t="s">
        <v>89</v>
      </c>
      <c r="C26" s="216">
        <f t="shared" si="12"/>
        <v>2</v>
      </c>
      <c r="D26" s="302">
        <f t="shared" si="13"/>
        <v>41</v>
      </c>
      <c r="E26" s="302">
        <f t="shared" si="14"/>
        <v>210544</v>
      </c>
      <c r="F26" s="216">
        <f>'21.住吉区'!S$3</f>
        <v>1</v>
      </c>
      <c r="G26" s="302">
        <f>'21.住吉区'!T$3</f>
        <v>38</v>
      </c>
      <c r="H26" s="302">
        <f>'21.住吉区'!R$3</f>
        <v>104536</v>
      </c>
      <c r="I26" s="216">
        <f>'21.住吉区'!S$4</f>
        <v>0</v>
      </c>
      <c r="J26" s="302">
        <f>'21.住吉区'!T$4</f>
        <v>1</v>
      </c>
      <c r="K26" s="302">
        <f>'21.住吉区'!R$4</f>
        <v>25454</v>
      </c>
      <c r="L26" s="216">
        <f>'21.住吉区'!S$5</f>
        <v>0</v>
      </c>
      <c r="M26" s="302">
        <f>'21.住吉区'!T$5</f>
        <v>2</v>
      </c>
      <c r="N26" s="302">
        <f>'21.住吉区'!R$5</f>
        <v>78604</v>
      </c>
      <c r="O26" s="216">
        <f t="shared" si="15"/>
        <v>1</v>
      </c>
      <c r="P26" s="302">
        <f t="shared" si="16"/>
        <v>41</v>
      </c>
      <c r="Q26" s="302">
        <f t="shared" si="17"/>
        <v>208594</v>
      </c>
      <c r="R26" s="216">
        <f>'21.住吉区'!S$7</f>
        <v>0</v>
      </c>
      <c r="S26" s="302">
        <f>'21.住吉区'!T$7</f>
        <v>0</v>
      </c>
      <c r="T26" s="302">
        <f>'21.住吉区'!R$7</f>
        <v>0</v>
      </c>
      <c r="U26" s="216">
        <f>'21.住吉区'!S$8</f>
        <v>1</v>
      </c>
      <c r="V26" s="302">
        <f>'21.住吉区'!T$8</f>
        <v>0</v>
      </c>
      <c r="W26" s="302">
        <f>'21.住吉区'!R$8</f>
        <v>1950</v>
      </c>
      <c r="X26" s="216">
        <f>'21.住吉区'!S$11</f>
        <v>0</v>
      </c>
      <c r="Y26" s="302">
        <f>'21.住吉区'!T$11</f>
        <v>0</v>
      </c>
      <c r="Z26" s="302">
        <f>'21.住吉区'!R$11</f>
        <v>0</v>
      </c>
      <c r="AA26" s="217">
        <f>'21.住吉区'!S$12</f>
        <v>0</v>
      </c>
      <c r="AB26" s="302">
        <f>'21.住吉区'!T$12</f>
        <v>0</v>
      </c>
      <c r="AC26" s="302">
        <f>'21.住吉区'!R$12</f>
        <v>0</v>
      </c>
      <c r="AD26" s="217">
        <f>'21.住吉区'!S$13</f>
        <v>0</v>
      </c>
      <c r="AE26" s="302">
        <f>'21.住吉区'!T$13</f>
        <v>0</v>
      </c>
      <c r="AF26" s="302">
        <f>'21.住吉区'!R$13</f>
        <v>0</v>
      </c>
      <c r="AG26" s="217">
        <f>'21.住吉区'!S$15</f>
        <v>0</v>
      </c>
      <c r="AH26" s="302">
        <f>'21.住吉区'!T$15</f>
        <v>0</v>
      </c>
      <c r="AI26" s="302">
        <f>'21.住吉区'!R$15</f>
        <v>0</v>
      </c>
      <c r="AJ26" s="217">
        <f t="shared" si="18"/>
        <v>1</v>
      </c>
      <c r="AK26" s="302">
        <f t="shared" si="19"/>
        <v>0</v>
      </c>
      <c r="AL26" s="302">
        <f t="shared" si="20"/>
        <v>1950</v>
      </c>
      <c r="AM26" s="216">
        <f>'21.住吉区'!S$16</f>
        <v>0</v>
      </c>
      <c r="AN26" s="302">
        <f>'21.住吉区'!T$16</f>
        <v>0</v>
      </c>
      <c r="AO26" s="302">
        <f>'21.住吉区'!R$16</f>
        <v>0</v>
      </c>
      <c r="AP26" s="217">
        <f>'21.住吉区'!S$17</f>
        <v>0</v>
      </c>
      <c r="AQ26" s="302">
        <f>'21.住吉区'!T$17</f>
        <v>0</v>
      </c>
      <c r="AR26" s="302">
        <f>'21.住吉区'!R$17</f>
        <v>0</v>
      </c>
      <c r="AS26" s="217">
        <f t="shared" si="9"/>
        <v>2</v>
      </c>
      <c r="AT26" s="302">
        <f t="shared" si="21"/>
        <v>41</v>
      </c>
      <c r="AU26" s="302">
        <f t="shared" si="22"/>
        <v>210544</v>
      </c>
      <c r="AV26" s="219"/>
      <c r="AW26" s="302"/>
      <c r="AX26" s="302"/>
      <c r="AY26" s="218"/>
      <c r="AZ26" s="302"/>
      <c r="BA26" s="302"/>
    </row>
    <row r="27" spans="1:53" s="136" customFormat="1" ht="18" customHeight="1" x14ac:dyDescent="0.15">
      <c r="A27" s="301">
        <v>22</v>
      </c>
      <c r="B27" s="301" t="s">
        <v>90</v>
      </c>
      <c r="C27" s="216">
        <f t="shared" si="12"/>
        <v>0</v>
      </c>
      <c r="D27" s="302">
        <f t="shared" si="13"/>
        <v>48</v>
      </c>
      <c r="E27" s="302">
        <f t="shared" si="14"/>
        <v>870781</v>
      </c>
      <c r="F27" s="216">
        <f>'22.東住吉区'!S$3</f>
        <v>0</v>
      </c>
      <c r="G27" s="302">
        <f>'22.東住吉区'!T$3</f>
        <v>42</v>
      </c>
      <c r="H27" s="302">
        <f>'22.東住吉区'!R$3</f>
        <v>101885</v>
      </c>
      <c r="I27" s="216">
        <f>'22.東住吉区'!S$4</f>
        <v>0</v>
      </c>
      <c r="J27" s="302">
        <f>'22.東住吉区'!T$4</f>
        <v>2</v>
      </c>
      <c r="K27" s="302">
        <f>'22.東住吉区'!R$4</f>
        <v>25134</v>
      </c>
      <c r="L27" s="216">
        <f>'22.東住吉区'!S$5</f>
        <v>0</v>
      </c>
      <c r="M27" s="302">
        <f>'22.東住吉区'!T$5</f>
        <v>2</v>
      </c>
      <c r="N27" s="302">
        <f>'22.東住吉区'!R$5</f>
        <v>61198</v>
      </c>
      <c r="O27" s="216">
        <f t="shared" si="15"/>
        <v>0</v>
      </c>
      <c r="P27" s="302">
        <f t="shared" si="16"/>
        <v>46</v>
      </c>
      <c r="Q27" s="302">
        <f t="shared" si="17"/>
        <v>188217</v>
      </c>
      <c r="R27" s="216">
        <f>'22.東住吉区'!S$7</f>
        <v>0</v>
      </c>
      <c r="S27" s="302">
        <f>'22.東住吉区'!T$7</f>
        <v>0</v>
      </c>
      <c r="T27" s="302">
        <f>'22.東住吉区'!R$7</f>
        <v>0</v>
      </c>
      <c r="U27" s="216">
        <f>'22.東住吉区'!S$8</f>
        <v>0</v>
      </c>
      <c r="V27" s="302">
        <f>'22.東住吉区'!T$8</f>
        <v>1</v>
      </c>
      <c r="W27" s="302">
        <f>'22.東住吉区'!R$8</f>
        <v>661132</v>
      </c>
      <c r="X27" s="216">
        <f>'22.東住吉区'!S$11</f>
        <v>0</v>
      </c>
      <c r="Y27" s="302">
        <f>'22.東住吉区'!T$11</f>
        <v>0</v>
      </c>
      <c r="Z27" s="302">
        <f>'22.東住吉区'!R$11</f>
        <v>0</v>
      </c>
      <c r="AA27" s="217">
        <f>'22.東住吉区'!S$12</f>
        <v>0</v>
      </c>
      <c r="AB27" s="302">
        <f>'22.東住吉区'!T$12</f>
        <v>0</v>
      </c>
      <c r="AC27" s="302">
        <f>'22.東住吉区'!R$12</f>
        <v>0</v>
      </c>
      <c r="AD27" s="217">
        <f>'22.東住吉区'!S$13</f>
        <v>0</v>
      </c>
      <c r="AE27" s="302">
        <f>'22.東住吉区'!T$13</f>
        <v>0</v>
      </c>
      <c r="AF27" s="302">
        <f>'22.東住吉区'!R$13</f>
        <v>0</v>
      </c>
      <c r="AG27" s="217">
        <f>'22.東住吉区'!S$15</f>
        <v>0</v>
      </c>
      <c r="AH27" s="302">
        <f>'22.東住吉区'!T$15</f>
        <v>0</v>
      </c>
      <c r="AI27" s="302">
        <f>'22.東住吉区'!R$15</f>
        <v>0</v>
      </c>
      <c r="AJ27" s="217">
        <f t="shared" si="18"/>
        <v>0</v>
      </c>
      <c r="AK27" s="302">
        <f t="shared" si="19"/>
        <v>1</v>
      </c>
      <c r="AL27" s="302">
        <f t="shared" si="20"/>
        <v>661132</v>
      </c>
      <c r="AM27" s="216">
        <f>'22.東住吉区'!S$16</f>
        <v>0</v>
      </c>
      <c r="AN27" s="302">
        <f>'22.東住吉区'!T$16</f>
        <v>1</v>
      </c>
      <c r="AO27" s="302">
        <f>'22.東住吉区'!R$16</f>
        <v>21432</v>
      </c>
      <c r="AP27" s="217">
        <f>'22.東住吉区'!S$17</f>
        <v>0</v>
      </c>
      <c r="AQ27" s="302">
        <f>'22.東住吉区'!T$17</f>
        <v>0</v>
      </c>
      <c r="AR27" s="302">
        <f>'22.東住吉区'!R$17</f>
        <v>0</v>
      </c>
      <c r="AS27" s="217">
        <f t="shared" si="9"/>
        <v>0</v>
      </c>
      <c r="AT27" s="302">
        <f t="shared" si="21"/>
        <v>48</v>
      </c>
      <c r="AU27" s="302">
        <f t="shared" si="22"/>
        <v>870781</v>
      </c>
      <c r="AV27" s="218"/>
      <c r="AW27" s="302"/>
      <c r="AX27" s="302"/>
      <c r="AY27" s="218"/>
      <c r="AZ27" s="302"/>
      <c r="BA27" s="302"/>
    </row>
    <row r="28" spans="1:53" s="136" customFormat="1" ht="18" customHeight="1" x14ac:dyDescent="0.15">
      <c r="A28" s="301">
        <v>23</v>
      </c>
      <c r="B28" s="301" t="s">
        <v>103</v>
      </c>
      <c r="C28" s="216">
        <f t="shared" si="12"/>
        <v>0</v>
      </c>
      <c r="D28" s="302">
        <f t="shared" si="13"/>
        <v>69</v>
      </c>
      <c r="E28" s="302">
        <f t="shared" si="14"/>
        <v>323395</v>
      </c>
      <c r="F28" s="216">
        <f>'23.平野区'!S$3</f>
        <v>0</v>
      </c>
      <c r="G28" s="302">
        <f>'23.平野区'!T$3</f>
        <v>57</v>
      </c>
      <c r="H28" s="302">
        <f>'23.平野区'!R$3</f>
        <v>127398</v>
      </c>
      <c r="I28" s="216">
        <f>'23.平野区'!S$4</f>
        <v>0</v>
      </c>
      <c r="J28" s="302">
        <f>'23.平野区'!T$4</f>
        <v>8</v>
      </c>
      <c r="K28" s="302">
        <f>'23.平野区'!R$4</f>
        <v>110104</v>
      </c>
      <c r="L28" s="216">
        <f>'23.平野区'!S$5</f>
        <v>0</v>
      </c>
      <c r="M28" s="302">
        <f>'23.平野区'!T$5</f>
        <v>2</v>
      </c>
      <c r="N28" s="302">
        <f>'23.平野区'!R$5</f>
        <v>68103</v>
      </c>
      <c r="O28" s="216">
        <f t="shared" si="15"/>
        <v>0</v>
      </c>
      <c r="P28" s="302">
        <f t="shared" si="16"/>
        <v>67</v>
      </c>
      <c r="Q28" s="302">
        <f t="shared" si="17"/>
        <v>305605</v>
      </c>
      <c r="R28" s="216">
        <f>'23.平野区'!S$7</f>
        <v>0</v>
      </c>
      <c r="S28" s="302">
        <f>'23.平野区'!T$7</f>
        <v>0</v>
      </c>
      <c r="T28" s="302">
        <f>'23.平野区'!R$7</f>
        <v>0</v>
      </c>
      <c r="U28" s="216">
        <f>'23.平野区'!S$8</f>
        <v>0</v>
      </c>
      <c r="V28" s="302">
        <f>'23.平野区'!T$8</f>
        <v>0</v>
      </c>
      <c r="W28" s="302">
        <f>'23.平野区'!R$8</f>
        <v>0</v>
      </c>
      <c r="X28" s="216">
        <f>'23.平野区'!S$11</f>
        <v>0</v>
      </c>
      <c r="Y28" s="302">
        <f>'23.平野区'!T$11</f>
        <v>0</v>
      </c>
      <c r="Z28" s="302">
        <f>'23.平野区'!R$11</f>
        <v>0</v>
      </c>
      <c r="AA28" s="217">
        <f>'23.平野区'!S$12</f>
        <v>0</v>
      </c>
      <c r="AB28" s="302">
        <f>'23.平野区'!T$12</f>
        <v>0</v>
      </c>
      <c r="AC28" s="302">
        <f>'23.平野区'!R$12</f>
        <v>0</v>
      </c>
      <c r="AD28" s="217">
        <f>'23.平野区'!S$13</f>
        <v>0</v>
      </c>
      <c r="AE28" s="302">
        <f>'23.平野区'!T$13</f>
        <v>0</v>
      </c>
      <c r="AF28" s="302">
        <f>'23.平野区'!R$13</f>
        <v>0</v>
      </c>
      <c r="AG28" s="217">
        <f>'23.平野区'!S$15</f>
        <v>0</v>
      </c>
      <c r="AH28" s="302">
        <f>'23.平野区'!T$15</f>
        <v>0</v>
      </c>
      <c r="AI28" s="302">
        <f>'23.平野区'!R$15</f>
        <v>0</v>
      </c>
      <c r="AJ28" s="217">
        <f t="shared" si="18"/>
        <v>0</v>
      </c>
      <c r="AK28" s="302">
        <f t="shared" si="19"/>
        <v>0</v>
      </c>
      <c r="AL28" s="302">
        <f t="shared" si="20"/>
        <v>0</v>
      </c>
      <c r="AM28" s="216">
        <f>'23.平野区'!S$16</f>
        <v>0</v>
      </c>
      <c r="AN28" s="302">
        <f>'23.平野区'!T$16</f>
        <v>1</v>
      </c>
      <c r="AO28" s="302">
        <f>'23.平野区'!R$16</f>
        <v>2790</v>
      </c>
      <c r="AP28" s="217">
        <f>'23.平野区'!S$17</f>
        <v>0</v>
      </c>
      <c r="AQ28" s="302">
        <f>'23.平野区'!T$17</f>
        <v>0</v>
      </c>
      <c r="AR28" s="302">
        <f>'23.平野区'!R$17</f>
        <v>0</v>
      </c>
      <c r="AS28" s="217">
        <f t="shared" si="9"/>
        <v>0</v>
      </c>
      <c r="AT28" s="302">
        <f t="shared" si="21"/>
        <v>68</v>
      </c>
      <c r="AU28" s="302">
        <f t="shared" si="22"/>
        <v>308395</v>
      </c>
      <c r="AV28" s="219"/>
      <c r="AW28" s="302">
        <v>1</v>
      </c>
      <c r="AX28" s="302">
        <v>15000</v>
      </c>
      <c r="AY28" s="218"/>
      <c r="AZ28" s="302"/>
      <c r="BA28" s="302"/>
    </row>
    <row r="29" spans="1:53" s="136" customFormat="1" ht="18" customHeight="1" x14ac:dyDescent="0.15">
      <c r="A29" s="301">
        <v>24</v>
      </c>
      <c r="B29" s="301" t="s">
        <v>92</v>
      </c>
      <c r="C29" s="216">
        <f t="shared" si="12"/>
        <v>0</v>
      </c>
      <c r="D29" s="302">
        <f t="shared" si="13"/>
        <v>69</v>
      </c>
      <c r="E29" s="302">
        <f t="shared" si="14"/>
        <v>242833</v>
      </c>
      <c r="F29" s="216">
        <f>'24.西成区'!S$3</f>
        <v>0</v>
      </c>
      <c r="G29" s="302">
        <f>'24.西成区'!T$3</f>
        <v>65</v>
      </c>
      <c r="H29" s="302">
        <f>'24.西成区'!R$3</f>
        <v>132318</v>
      </c>
      <c r="I29" s="216">
        <f>'24.西成区'!S$4</f>
        <v>0</v>
      </c>
      <c r="J29" s="302">
        <f>'24.西成区'!T$4</f>
        <v>1</v>
      </c>
      <c r="K29" s="302">
        <f>'24.西成区'!R$4</f>
        <v>27722</v>
      </c>
      <c r="L29" s="216">
        <f>'24.西成区'!S$5</f>
        <v>0</v>
      </c>
      <c r="M29" s="302">
        <f>'24.西成区'!T$5</f>
        <v>2</v>
      </c>
      <c r="N29" s="302">
        <f>'24.西成区'!R$5</f>
        <v>79892</v>
      </c>
      <c r="O29" s="216">
        <f t="shared" si="15"/>
        <v>0</v>
      </c>
      <c r="P29" s="302">
        <f t="shared" si="16"/>
        <v>68</v>
      </c>
      <c r="Q29" s="302">
        <f t="shared" si="17"/>
        <v>239932</v>
      </c>
      <c r="R29" s="216">
        <f>'24.西成区'!S$7</f>
        <v>0</v>
      </c>
      <c r="S29" s="302">
        <f>'24.西成区'!T$7</f>
        <v>0</v>
      </c>
      <c r="T29" s="302">
        <f>'24.西成区'!R$7</f>
        <v>0</v>
      </c>
      <c r="U29" s="216">
        <f>'24.西成区'!S$8</f>
        <v>0</v>
      </c>
      <c r="V29" s="302">
        <f>'24.西成区'!T$8</f>
        <v>0</v>
      </c>
      <c r="W29" s="302">
        <f>'24.西成区'!R$8</f>
        <v>0</v>
      </c>
      <c r="X29" s="216">
        <f>'24.西成区'!S$11</f>
        <v>0</v>
      </c>
      <c r="Y29" s="302">
        <f>'24.西成区'!T$11</f>
        <v>0</v>
      </c>
      <c r="Z29" s="302">
        <f>'24.西成区'!R$11</f>
        <v>0</v>
      </c>
      <c r="AA29" s="217">
        <f>'24.西成区'!S$12</f>
        <v>0</v>
      </c>
      <c r="AB29" s="302">
        <f>'24.西成区'!T$12</f>
        <v>0</v>
      </c>
      <c r="AC29" s="302">
        <f>'24.西成区'!R$12</f>
        <v>0</v>
      </c>
      <c r="AD29" s="217">
        <f>'24.西成区'!S$13</f>
        <v>0</v>
      </c>
      <c r="AE29" s="302">
        <f>'24.西成区'!T$13</f>
        <v>0</v>
      </c>
      <c r="AF29" s="302">
        <f>'24.西成区'!R$13</f>
        <v>0</v>
      </c>
      <c r="AG29" s="217">
        <f>'24.西成区'!S$15</f>
        <v>0</v>
      </c>
      <c r="AH29" s="302">
        <f>'24.西成区'!T$15</f>
        <v>0</v>
      </c>
      <c r="AI29" s="302">
        <f>'24.西成区'!R$15</f>
        <v>0</v>
      </c>
      <c r="AJ29" s="217">
        <f t="shared" si="18"/>
        <v>0</v>
      </c>
      <c r="AK29" s="302">
        <f t="shared" si="19"/>
        <v>0</v>
      </c>
      <c r="AL29" s="302">
        <f t="shared" si="20"/>
        <v>0</v>
      </c>
      <c r="AM29" s="216">
        <f>'24.西成区'!S$16</f>
        <v>0</v>
      </c>
      <c r="AN29" s="302">
        <f>'24.西成区'!T$16</f>
        <v>1</v>
      </c>
      <c r="AO29" s="302">
        <f>'24.西成区'!R$16</f>
        <v>2901</v>
      </c>
      <c r="AP29" s="217">
        <f>'24.西成区'!S$17</f>
        <v>0</v>
      </c>
      <c r="AQ29" s="302">
        <f>'24.西成区'!T$17</f>
        <v>0</v>
      </c>
      <c r="AR29" s="302">
        <f>'24.西成区'!R$17</f>
        <v>0</v>
      </c>
      <c r="AS29" s="217">
        <f t="shared" si="9"/>
        <v>0</v>
      </c>
      <c r="AT29" s="302">
        <f t="shared" si="21"/>
        <v>69</v>
      </c>
      <c r="AU29" s="302">
        <f t="shared" si="22"/>
        <v>242833</v>
      </c>
      <c r="AV29" s="220"/>
      <c r="AW29" s="137"/>
      <c r="AX29" s="302"/>
      <c r="AY29" s="218"/>
      <c r="AZ29" s="137"/>
      <c r="BA29" s="302"/>
    </row>
    <row r="30" spans="1:53" s="136" customFormat="1" ht="18" customHeight="1" x14ac:dyDescent="0.15">
      <c r="A30" s="386" t="s">
        <v>104</v>
      </c>
      <c r="B30" s="386"/>
      <c r="C30" s="399">
        <f>SUM(D6:D29)</f>
        <v>997</v>
      </c>
      <c r="D30" s="399"/>
      <c r="E30" s="302">
        <f>SUM(E6:E29)</f>
        <v>9671673</v>
      </c>
      <c r="F30" s="400">
        <f>SUM(G6:G29)</f>
        <v>859</v>
      </c>
      <c r="G30" s="400"/>
      <c r="H30" s="302">
        <f>SUM(H6:H29)</f>
        <v>2152331</v>
      </c>
      <c r="I30" s="400">
        <f>SUM(J6:J29)</f>
        <v>76</v>
      </c>
      <c r="J30" s="400"/>
      <c r="K30" s="302">
        <f>SUM(K6:K29)</f>
        <v>1081628</v>
      </c>
      <c r="L30" s="400">
        <f>SUM(M6:M29)</f>
        <v>27</v>
      </c>
      <c r="M30" s="400"/>
      <c r="N30" s="302">
        <f>SUM(N6:N29)</f>
        <v>1083889</v>
      </c>
      <c r="O30" s="400">
        <f>SUM(P6:P29)</f>
        <v>962</v>
      </c>
      <c r="P30" s="400"/>
      <c r="Q30" s="302">
        <f>SUM(Q6:Q29)</f>
        <v>4317848</v>
      </c>
      <c r="R30" s="400">
        <f>SUM(S6:S29)</f>
        <v>8</v>
      </c>
      <c r="S30" s="400"/>
      <c r="T30" s="302">
        <f>SUM(T6:T29)</f>
        <v>1040834</v>
      </c>
      <c r="U30" s="400">
        <f>SUM(V6:V29)</f>
        <v>1</v>
      </c>
      <c r="V30" s="400"/>
      <c r="W30" s="302">
        <f>SUM(W6:W29)</f>
        <v>663086</v>
      </c>
      <c r="X30" s="400">
        <f>SUM(Y6:Y29)</f>
        <v>2</v>
      </c>
      <c r="Y30" s="400"/>
      <c r="Z30" s="302">
        <f>SUM(Z6:Z29)</f>
        <v>120275</v>
      </c>
      <c r="AA30" s="399">
        <f>SUM(AB14:AB29)</f>
        <v>1</v>
      </c>
      <c r="AB30" s="399"/>
      <c r="AC30" s="302">
        <f>SUM(AC6:AC29)</f>
        <v>261821</v>
      </c>
      <c r="AD30" s="399">
        <f>SUM(AE10:AE29)</f>
        <v>2</v>
      </c>
      <c r="AE30" s="399"/>
      <c r="AF30" s="302">
        <f>SUM(AF6:AF29)</f>
        <v>1089093</v>
      </c>
      <c r="AG30" s="399">
        <f>SUM(AH6:AH29)</f>
        <v>1</v>
      </c>
      <c r="AH30" s="399"/>
      <c r="AI30" s="302">
        <f>SUM(AI6:AI29)</f>
        <v>1226698</v>
      </c>
      <c r="AJ30" s="416">
        <f>SUM(AK6:AK29)</f>
        <v>15</v>
      </c>
      <c r="AK30" s="417"/>
      <c r="AL30" s="302">
        <f>SUM(AL6:AL29)</f>
        <v>4401807</v>
      </c>
      <c r="AM30" s="416">
        <f>SUM(AN6:AN29)</f>
        <v>13</v>
      </c>
      <c r="AN30" s="417"/>
      <c r="AO30" s="302">
        <f>SUM(AO6:AO29)</f>
        <v>96347</v>
      </c>
      <c r="AP30" s="416">
        <f>SUM(AQ6:AQ29)</f>
        <v>3</v>
      </c>
      <c r="AQ30" s="417"/>
      <c r="AR30" s="302">
        <f>SUM(AR6:AR29)</f>
        <v>75031</v>
      </c>
      <c r="AS30" s="416">
        <f>SUM(AT6:AT29)</f>
        <v>993</v>
      </c>
      <c r="AT30" s="417"/>
      <c r="AU30" s="302">
        <f>SUM(AU6:AU29)</f>
        <v>8891033</v>
      </c>
      <c r="AV30" s="416">
        <f>SUM(AW6:AW29)</f>
        <v>3</v>
      </c>
      <c r="AW30" s="417"/>
      <c r="AX30" s="138">
        <f>SUM(AX6:AX29)</f>
        <v>246000</v>
      </c>
      <c r="AY30" s="416">
        <f>SUM(AZ17:AZ29)</f>
        <v>1</v>
      </c>
      <c r="AZ30" s="417"/>
      <c r="BA30" s="139">
        <f>SUM(BA6:BA29)</f>
        <v>534640</v>
      </c>
    </row>
    <row r="31" spans="1:53" s="136" customFormat="1" ht="8.5" x14ac:dyDescent="0.15">
      <c r="A31" s="140" t="s">
        <v>3053</v>
      </c>
      <c r="B31" s="140"/>
      <c r="C31" s="141"/>
      <c r="D31" s="140"/>
      <c r="E31" s="140"/>
      <c r="F31" s="141"/>
      <c r="G31" s="141"/>
      <c r="H31" s="140"/>
      <c r="I31" s="141"/>
      <c r="J31" s="141"/>
      <c r="K31" s="140"/>
      <c r="L31" s="141"/>
      <c r="M31" s="141"/>
      <c r="N31" s="140"/>
      <c r="O31" s="141"/>
      <c r="P31" s="141"/>
      <c r="Q31" s="140"/>
      <c r="R31" s="141"/>
      <c r="S31" s="141"/>
      <c r="T31" s="140"/>
      <c r="U31" s="141"/>
      <c r="V31" s="141"/>
      <c r="W31" s="140"/>
      <c r="X31" s="141"/>
      <c r="Y31" s="141"/>
      <c r="Z31" s="140"/>
      <c r="AA31" s="327"/>
      <c r="AB31" s="327"/>
      <c r="AC31" s="327"/>
      <c r="AD31" s="327"/>
      <c r="AE31" s="327"/>
      <c r="AF31" s="327"/>
      <c r="AG31" s="327"/>
      <c r="AH31" s="327"/>
      <c r="AI31" s="327"/>
      <c r="AJ31" s="327"/>
      <c r="AK31" s="327"/>
      <c r="AL31" s="327"/>
      <c r="AM31" s="327"/>
      <c r="AN31" s="327"/>
      <c r="AO31" s="327"/>
      <c r="AP31" s="327"/>
      <c r="AQ31" s="327"/>
      <c r="AR31" s="327"/>
      <c r="AS31" s="327"/>
      <c r="AT31" s="327"/>
      <c r="AU31" s="327"/>
      <c r="AV31" s="327"/>
      <c r="AW31" s="327"/>
      <c r="AX31" s="327"/>
      <c r="AY31" s="327"/>
      <c r="AZ31" s="327"/>
      <c r="BA31" s="327"/>
    </row>
  </sheetData>
  <mergeCells count="59">
    <mergeCell ref="AV30:AW30"/>
    <mergeCell ref="AY30:AZ30"/>
    <mergeCell ref="AM5:AN5"/>
    <mergeCell ref="AP5:AQ5"/>
    <mergeCell ref="AS5:AT5"/>
    <mergeCell ref="AV5:AW5"/>
    <mergeCell ref="AY5:AZ5"/>
    <mergeCell ref="AG30:AH30"/>
    <mergeCell ref="AJ30:AK30"/>
    <mergeCell ref="AM30:AN30"/>
    <mergeCell ref="AP30:AQ30"/>
    <mergeCell ref="AS30:AT30"/>
    <mergeCell ref="AJ5:AK5"/>
    <mergeCell ref="AV2:AX4"/>
    <mergeCell ref="AY2:BA4"/>
    <mergeCell ref="AG3:AI3"/>
    <mergeCell ref="AJ3:AL4"/>
    <mergeCell ref="AM3:AO4"/>
    <mergeCell ref="AP3:AR4"/>
    <mergeCell ref="AS3:AU4"/>
    <mergeCell ref="AG4:AI4"/>
    <mergeCell ref="AG5:AH5"/>
    <mergeCell ref="O30:P30"/>
    <mergeCell ref="R30:S30"/>
    <mergeCell ref="U30:V30"/>
    <mergeCell ref="X30:Y30"/>
    <mergeCell ref="A2:B5"/>
    <mergeCell ref="F4:H4"/>
    <mergeCell ref="I4:K4"/>
    <mergeCell ref="L4:N4"/>
    <mergeCell ref="X3:AF3"/>
    <mergeCell ref="R4:T4"/>
    <mergeCell ref="AA4:AC4"/>
    <mergeCell ref="AD4:AF4"/>
    <mergeCell ref="AA5:AB5"/>
    <mergeCell ref="AD5:AE5"/>
    <mergeCell ref="AA30:AB30"/>
    <mergeCell ref="AD30:AE30"/>
    <mergeCell ref="A30:B30"/>
    <mergeCell ref="C30:D30"/>
    <mergeCell ref="F30:G30"/>
    <mergeCell ref="I30:J30"/>
    <mergeCell ref="L30:M30"/>
    <mergeCell ref="AS1:AZ1"/>
    <mergeCell ref="F2:AU2"/>
    <mergeCell ref="U4:W4"/>
    <mergeCell ref="X4:Z4"/>
    <mergeCell ref="C5:D5"/>
    <mergeCell ref="F5:G5"/>
    <mergeCell ref="I5:J5"/>
    <mergeCell ref="L5:M5"/>
    <mergeCell ref="O5:P5"/>
    <mergeCell ref="R5:S5"/>
    <mergeCell ref="U5:V5"/>
    <mergeCell ref="C2:E4"/>
    <mergeCell ref="F3:N3"/>
    <mergeCell ref="O3:Q4"/>
    <mergeCell ref="R3:W3"/>
    <mergeCell ref="X5:Y5"/>
  </mergeCells>
  <phoneticPr fontId="2"/>
  <pageMargins left="0.51181102362204722" right="0.51181102362204722" top="0.94488188976377963" bottom="0.94488188976377963" header="0.31496062992125984" footer="0.31496062992125984"/>
  <pageSetup paperSize="9" scale="83" fitToWidth="0" orientation="portrait" r:id="rId1"/>
  <headerFooter>
    <oddFooter>&amp;C&amp;"ＭＳ 明朝,標準"-&amp;P--</oddFooter>
  </headerFooter>
  <colBreaks count="1" manualBreakCount="1">
    <brk id="2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G18"/>
  <sheetViews>
    <sheetView view="pageBreakPreview" zoomScale="86" zoomScaleNormal="130" zoomScaleSheetLayoutView="86" workbookViewId="0">
      <selection activeCell="B1" sqref="B1"/>
    </sheetView>
  </sheetViews>
  <sheetFormatPr defaultColWidth="9" defaultRowHeight="13" x14ac:dyDescent="0.2"/>
  <cols>
    <col min="1" max="1" width="3.58203125" style="93" customWidth="1"/>
    <col min="2" max="2" width="14.9140625" style="93" customWidth="1"/>
    <col min="3" max="3" width="12.58203125" style="93" customWidth="1"/>
    <col min="4" max="4" width="7.4140625" style="93" bestFit="1" customWidth="1"/>
    <col min="5" max="5" width="0.9140625" style="93" customWidth="1"/>
    <col min="6" max="6" width="55.6640625" style="93" customWidth="1"/>
    <col min="7" max="7" width="0.9140625" style="93" customWidth="1"/>
    <col min="8" max="16384" width="9" style="93"/>
  </cols>
  <sheetData>
    <row r="1" spans="1:7" ht="27" customHeight="1" x14ac:dyDescent="0.2">
      <c r="A1" s="100" t="str">
        <f ca="1">RIGHT(CELL("filename",A1),LEN(CELL("filename",A1))-FIND("]",CELL("filename",A1)))</f>
        <v>Ⅲ　凡例</v>
      </c>
    </row>
    <row r="2" spans="1:7" ht="16.5" x14ac:dyDescent="0.2">
      <c r="A2" s="343" t="s">
        <v>281</v>
      </c>
      <c r="B2" s="343"/>
      <c r="C2" s="343"/>
      <c r="D2" s="343"/>
      <c r="E2" s="101"/>
      <c r="F2" s="101"/>
      <c r="G2" s="101"/>
    </row>
    <row r="3" spans="1:7" x14ac:dyDescent="0.2">
      <c r="A3" s="422" t="s">
        <v>236</v>
      </c>
      <c r="B3" s="422"/>
      <c r="C3" s="422"/>
      <c r="D3" s="107" t="s">
        <v>111</v>
      </c>
      <c r="E3" s="109"/>
      <c r="F3" s="102" t="s">
        <v>237</v>
      </c>
      <c r="G3" s="103"/>
    </row>
    <row r="4" spans="1:7" ht="60" customHeight="1" x14ac:dyDescent="0.2">
      <c r="A4" s="423" t="s">
        <v>112</v>
      </c>
      <c r="B4" s="426" t="s">
        <v>113</v>
      </c>
      <c r="C4" s="110" t="s">
        <v>137</v>
      </c>
      <c r="D4" s="107" t="s">
        <v>114</v>
      </c>
      <c r="E4" s="104"/>
      <c r="F4" s="105" t="s">
        <v>115</v>
      </c>
      <c r="G4" s="106"/>
    </row>
    <row r="5" spans="1:7" ht="60" customHeight="1" x14ac:dyDescent="0.2">
      <c r="A5" s="424"/>
      <c r="B5" s="426"/>
      <c r="C5" s="110" t="s">
        <v>138</v>
      </c>
      <c r="D5" s="107" t="s">
        <v>116</v>
      </c>
      <c r="E5" s="104"/>
      <c r="F5" s="105" t="s">
        <v>117</v>
      </c>
      <c r="G5" s="106"/>
    </row>
    <row r="6" spans="1:7" ht="60" customHeight="1" x14ac:dyDescent="0.2">
      <c r="A6" s="424"/>
      <c r="B6" s="426"/>
      <c r="C6" s="110" t="s">
        <v>139</v>
      </c>
      <c r="D6" s="107" t="s">
        <v>118</v>
      </c>
      <c r="E6" s="104"/>
      <c r="F6" s="105" t="s">
        <v>119</v>
      </c>
      <c r="G6" s="106"/>
    </row>
    <row r="7" spans="1:7" ht="60" customHeight="1" x14ac:dyDescent="0.2">
      <c r="A7" s="424"/>
      <c r="B7" s="426" t="s">
        <v>120</v>
      </c>
      <c r="C7" s="110" t="s">
        <v>140</v>
      </c>
      <c r="D7" s="107" t="s">
        <v>121</v>
      </c>
      <c r="E7" s="104"/>
      <c r="F7" s="105" t="s">
        <v>122</v>
      </c>
      <c r="G7" s="106"/>
    </row>
    <row r="8" spans="1:7" ht="60" customHeight="1" x14ac:dyDescent="0.2">
      <c r="A8" s="425"/>
      <c r="B8" s="426"/>
      <c r="C8" s="110" t="s">
        <v>141</v>
      </c>
      <c r="D8" s="107" t="s">
        <v>123</v>
      </c>
      <c r="E8" s="104"/>
      <c r="F8" s="105" t="s">
        <v>124</v>
      </c>
      <c r="G8" s="106"/>
    </row>
    <row r="9" spans="1:7" ht="69" customHeight="1" x14ac:dyDescent="0.2">
      <c r="A9" s="427" t="s">
        <v>105</v>
      </c>
      <c r="B9" s="427"/>
      <c r="C9" s="110" t="s">
        <v>142</v>
      </c>
      <c r="D9" s="107" t="s">
        <v>125</v>
      </c>
      <c r="E9" s="104"/>
      <c r="F9" s="105" t="s">
        <v>126</v>
      </c>
      <c r="G9" s="106"/>
    </row>
    <row r="10" spans="1:7" ht="42" customHeight="1" x14ac:dyDescent="0.2">
      <c r="A10" s="427" t="s">
        <v>127</v>
      </c>
      <c r="B10" s="427"/>
      <c r="C10" s="110" t="s">
        <v>143</v>
      </c>
      <c r="D10" s="107" t="s">
        <v>128</v>
      </c>
      <c r="E10" s="104"/>
      <c r="F10" s="108" t="s">
        <v>129</v>
      </c>
      <c r="G10" s="106"/>
    </row>
    <row r="11" spans="1:7" ht="42" customHeight="1" x14ac:dyDescent="0.2">
      <c r="A11" s="427"/>
      <c r="B11" s="427"/>
      <c r="C11" s="110" t="s">
        <v>144</v>
      </c>
      <c r="D11" s="107" t="s">
        <v>130</v>
      </c>
      <c r="E11" s="104"/>
      <c r="F11" s="108" t="s">
        <v>131</v>
      </c>
      <c r="G11" s="106"/>
    </row>
    <row r="12" spans="1:7" ht="42" customHeight="1" x14ac:dyDescent="0.2">
      <c r="A12" s="427"/>
      <c r="B12" s="427"/>
      <c r="C12" s="110" t="s">
        <v>145</v>
      </c>
      <c r="D12" s="107" t="s">
        <v>132</v>
      </c>
      <c r="E12" s="104"/>
      <c r="F12" s="108" t="s">
        <v>133</v>
      </c>
      <c r="G12" s="106"/>
    </row>
    <row r="13" spans="1:7" ht="124.5" customHeight="1" x14ac:dyDescent="0.2">
      <c r="A13" s="420" t="s">
        <v>106</v>
      </c>
      <c r="B13" s="421"/>
      <c r="C13" s="421"/>
      <c r="D13" s="107" t="s">
        <v>134</v>
      </c>
      <c r="E13" s="104"/>
      <c r="F13" s="105" t="s">
        <v>2975</v>
      </c>
      <c r="G13" s="106"/>
    </row>
    <row r="14" spans="1:7" ht="102" customHeight="1" x14ac:dyDescent="0.2">
      <c r="A14" s="420" t="s">
        <v>135</v>
      </c>
      <c r="B14" s="421"/>
      <c r="C14" s="421"/>
      <c r="D14" s="107" t="s">
        <v>135</v>
      </c>
      <c r="E14" s="104"/>
      <c r="F14" s="105" t="s">
        <v>136</v>
      </c>
      <c r="G14" s="106"/>
    </row>
    <row r="15" spans="1:7" x14ac:dyDescent="0.2">
      <c r="A15" s="111"/>
      <c r="B15" s="101" t="s">
        <v>2976</v>
      </c>
      <c r="C15" s="101"/>
      <c r="D15" s="101"/>
      <c r="E15" s="101"/>
      <c r="F15" s="101"/>
      <c r="G15" s="101"/>
    </row>
    <row r="16" spans="1:7" x14ac:dyDescent="0.2">
      <c r="A16" s="111"/>
      <c r="B16" s="101"/>
      <c r="C16" s="101"/>
      <c r="D16" s="101"/>
      <c r="E16" s="101"/>
      <c r="F16" s="101"/>
      <c r="G16" s="101"/>
    </row>
    <row r="17" spans="1:7" ht="16.5" x14ac:dyDescent="0.2">
      <c r="A17" s="343" t="s">
        <v>3565</v>
      </c>
      <c r="B17" s="343"/>
      <c r="C17" s="343"/>
      <c r="D17" s="343"/>
      <c r="E17" s="101"/>
      <c r="F17" s="101"/>
      <c r="G17" s="101"/>
    </row>
    <row r="18" spans="1:7" x14ac:dyDescent="0.2">
      <c r="B18" s="93" t="s">
        <v>3566</v>
      </c>
      <c r="C18" s="101"/>
      <c r="D18" s="101"/>
      <c r="E18" s="101"/>
      <c r="F18" s="101"/>
      <c r="G18" s="101"/>
    </row>
  </sheetData>
  <mergeCells count="10">
    <mergeCell ref="A17:D17"/>
    <mergeCell ref="A2:D2"/>
    <mergeCell ref="A13:C13"/>
    <mergeCell ref="A14:C14"/>
    <mergeCell ref="A3:C3"/>
    <mergeCell ref="A4:A8"/>
    <mergeCell ref="B4:B6"/>
    <mergeCell ref="B7:B8"/>
    <mergeCell ref="A9:B9"/>
    <mergeCell ref="A10:B12"/>
  </mergeCells>
  <phoneticPr fontId="2"/>
  <pageMargins left="0.70866141732283472" right="0.70866141732283472" top="0.94488188976377963" bottom="0.74803149606299213" header="0.31496062992125984" footer="0.31496062992125984"/>
  <pageSetup paperSize="9" scale="83" orientation="portrait" r:id="rId1"/>
  <headerFooter>
    <oddFooter>&amp;C&amp;"ＭＳ 明朝,標準"-&amp;P--</oddFooter>
    <firstHeader>&amp;L&amp;"メイリオ,レギュラー"&amp;16&amp;A</firstHeader>
    <firstFooter>&amp;C-&amp;P--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T53"/>
  <sheetViews>
    <sheetView view="pageBreakPreview" topLeftCell="A46" zoomScale="146" zoomScaleNormal="100" zoomScaleSheetLayoutView="146" workbookViewId="0">
      <selection activeCell="I52" sqref="I52"/>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19" x14ac:dyDescent="0.3">
      <c r="A1" s="501" t="s">
        <v>3558</v>
      </c>
      <c r="B1" s="501"/>
      <c r="C1" s="501"/>
      <c r="D1" s="501"/>
      <c r="E1" s="501"/>
      <c r="F1" s="501"/>
      <c r="G1" s="501"/>
      <c r="H1" s="501"/>
      <c r="I1" s="501"/>
      <c r="J1" s="501"/>
      <c r="K1" s="501"/>
      <c r="L1" s="501"/>
      <c r="M1" s="501"/>
      <c r="N1" s="234"/>
      <c r="O1" s="234"/>
      <c r="P1" s="234"/>
      <c r="Q1" s="234"/>
      <c r="R1" s="234"/>
      <c r="S1" s="234"/>
      <c r="T1" s="234"/>
    </row>
    <row r="2" spans="1:20" ht="30" customHeight="1" x14ac:dyDescent="0.2">
      <c r="A2" s="502" t="str">
        <f ca="1">RIGHT(CELL("filename",A2),LEN(CELL("filename",A2))-FIND("]",CELL("filename",A2)))</f>
        <v>1.北区</v>
      </c>
      <c r="B2" s="502"/>
      <c r="C2" s="502"/>
      <c r="D2" s="502"/>
      <c r="E2" s="502"/>
      <c r="F2" s="502"/>
      <c r="G2" s="502"/>
      <c r="H2" s="502"/>
      <c r="I2" s="502"/>
      <c r="J2" s="502"/>
      <c r="K2" s="502"/>
      <c r="L2" s="502"/>
      <c r="M2" s="502"/>
      <c r="N2" s="234"/>
      <c r="O2" s="234"/>
      <c r="P2" s="234"/>
      <c r="Q2" s="234"/>
      <c r="R2" s="234"/>
      <c r="S2" s="234"/>
      <c r="T2" s="234"/>
    </row>
    <row r="3" spans="1:20" ht="51" customHeight="1" x14ac:dyDescent="0.2">
      <c r="A3" s="143" t="s">
        <v>231</v>
      </c>
      <c r="B3" s="32" t="s">
        <v>146</v>
      </c>
      <c r="C3" s="33" t="s">
        <v>230</v>
      </c>
      <c r="D3" s="34"/>
      <c r="E3" s="35" t="s">
        <v>229</v>
      </c>
      <c r="F3" s="36"/>
      <c r="G3" s="37" t="s">
        <v>3510</v>
      </c>
      <c r="H3" s="38"/>
      <c r="I3" s="35" t="s">
        <v>147</v>
      </c>
      <c r="J3" s="36"/>
      <c r="K3" s="33" t="s">
        <v>228</v>
      </c>
      <c r="L3" s="39" t="s">
        <v>148</v>
      </c>
      <c r="M3" s="33" t="s">
        <v>232</v>
      </c>
      <c r="N3" s="234"/>
      <c r="O3" s="2" t="s">
        <v>146</v>
      </c>
      <c r="P3" s="3" t="s">
        <v>146</v>
      </c>
      <c r="Q3" s="4" t="s">
        <v>284</v>
      </c>
      <c r="R3" s="2" t="s">
        <v>3054</v>
      </c>
      <c r="S3" s="3" t="s">
        <v>3500</v>
      </c>
      <c r="T3" s="3" t="s">
        <v>3505</v>
      </c>
    </row>
    <row r="4" spans="1:20" ht="33" customHeight="1" x14ac:dyDescent="0.2">
      <c r="A4" s="40">
        <v>1</v>
      </c>
      <c r="B4" s="41" t="s">
        <v>128</v>
      </c>
      <c r="C4" s="31" t="s" ph="1">
        <v>727</v>
      </c>
      <c r="D4" s="42" ph="1"/>
      <c r="E4" s="43" t="s">
        <v>3619</v>
      </c>
      <c r="F4" s="44"/>
      <c r="G4" s="45">
        <v>96275</v>
      </c>
      <c r="H4" s="46"/>
      <c r="I4" s="43" t="s">
        <v>243</v>
      </c>
      <c r="J4" s="47"/>
      <c r="K4" s="40" t="s">
        <v>149</v>
      </c>
      <c r="L4" s="48">
        <v>11.3</v>
      </c>
      <c r="M4" s="112" t="s">
        <v>3617</v>
      </c>
      <c r="N4" s="234"/>
      <c r="O4" s="5" t="s">
        <v>3055</v>
      </c>
      <c r="P4" s="6" t="s">
        <v>285</v>
      </c>
      <c r="Q4" s="7">
        <f>COUNTIF(B:B,"街")</f>
        <v>35</v>
      </c>
      <c r="R4" s="7">
        <f>SUMIF(B:B,"街",G:G)</f>
        <v>103806</v>
      </c>
      <c r="S4" s="7">
        <f>COUNTIFS(B:B,"街",M:M,"*~**")</f>
        <v>1</v>
      </c>
      <c r="T4" s="7">
        <f>Q4-S4</f>
        <v>34</v>
      </c>
    </row>
    <row r="5" spans="1:20" ht="33" customHeight="1" x14ac:dyDescent="0.2">
      <c r="A5" s="40">
        <v>2</v>
      </c>
      <c r="B5" s="41" t="s">
        <v>118</v>
      </c>
      <c r="C5" s="31" t="s" ph="1">
        <v>728</v>
      </c>
      <c r="D5" s="49" ph="1"/>
      <c r="E5" s="43" t="s">
        <v>190</v>
      </c>
      <c r="F5" s="44"/>
      <c r="G5" s="45">
        <v>73195</v>
      </c>
      <c r="H5" s="46"/>
      <c r="I5" s="43" t="s">
        <v>244</v>
      </c>
      <c r="J5" s="44"/>
      <c r="K5" s="40" t="s">
        <v>150</v>
      </c>
      <c r="L5" s="48">
        <v>7.4</v>
      </c>
      <c r="M5" s="113"/>
      <c r="N5" s="234"/>
      <c r="O5" s="5" t="s">
        <v>3055</v>
      </c>
      <c r="P5" s="6" t="s">
        <v>286</v>
      </c>
      <c r="Q5" s="7">
        <f>COUNTIF(B:B,"近")</f>
        <v>5</v>
      </c>
      <c r="R5" s="7">
        <f>SUMIF(B:B,"近",G:G)</f>
        <v>84022</v>
      </c>
      <c r="S5" s="7">
        <f>COUNTIFS(B:B,"近",M:M,"*~**")</f>
        <v>0</v>
      </c>
      <c r="T5" s="7">
        <f t="shared" ref="T5:T6" si="0">Q5-S5</f>
        <v>5</v>
      </c>
    </row>
    <row r="6" spans="1:20" ht="33" customHeight="1" x14ac:dyDescent="0.2">
      <c r="A6" s="40">
        <v>3</v>
      </c>
      <c r="B6" s="41" t="s">
        <v>118</v>
      </c>
      <c r="C6" s="31" t="s" ph="1">
        <v>729</v>
      </c>
      <c r="D6" s="49" ph="1"/>
      <c r="E6" s="43" t="s">
        <v>3608</v>
      </c>
      <c r="F6" s="44"/>
      <c r="G6" s="45">
        <v>69137</v>
      </c>
      <c r="H6" s="46"/>
      <c r="I6" s="43" t="s">
        <v>245</v>
      </c>
      <c r="J6" s="44"/>
      <c r="K6" s="33" t="s">
        <v>151</v>
      </c>
      <c r="L6" s="48">
        <v>41</v>
      </c>
      <c r="M6" s="112" t="s">
        <v>3602</v>
      </c>
      <c r="N6" s="234"/>
      <c r="O6" s="5" t="s">
        <v>3055</v>
      </c>
      <c r="P6" s="6" t="s">
        <v>287</v>
      </c>
      <c r="Q6" s="7">
        <f>COUNTIF(B:B,"地")</f>
        <v>2</v>
      </c>
      <c r="R6" s="7">
        <f>SUMIF(B:B,"地",G:G)</f>
        <v>142332</v>
      </c>
      <c r="S6" s="7">
        <f>COUNTIFS(B:B,"地",M:M,"*~**")</f>
        <v>0</v>
      </c>
      <c r="T6" s="7">
        <f t="shared" si="0"/>
        <v>2</v>
      </c>
    </row>
    <row r="7" spans="1:20" ht="33" customHeight="1" x14ac:dyDescent="0.2">
      <c r="A7" s="40">
        <v>4</v>
      </c>
      <c r="B7" s="41" t="s">
        <v>114</v>
      </c>
      <c r="C7" s="31" t="s" ph="1">
        <v>730</v>
      </c>
      <c r="D7" s="49" ph="1"/>
      <c r="E7" s="43" t="s">
        <v>191</v>
      </c>
      <c r="F7" s="44"/>
      <c r="G7" s="45">
        <v>2519</v>
      </c>
      <c r="H7" s="46"/>
      <c r="I7" s="43" t="s">
        <v>246</v>
      </c>
      <c r="J7" s="50"/>
      <c r="K7" s="40" t="s">
        <v>152</v>
      </c>
      <c r="L7" s="51">
        <v>0.25</v>
      </c>
      <c r="M7" s="113"/>
      <c r="N7" s="234"/>
      <c r="O7" s="1" t="s">
        <v>290</v>
      </c>
      <c r="P7" s="8" t="s">
        <v>3056</v>
      </c>
      <c r="Q7" s="9">
        <f>SUM(Q4:Q6)</f>
        <v>42</v>
      </c>
      <c r="R7" s="9">
        <f>SUM(R4:R6)</f>
        <v>330160</v>
      </c>
      <c r="S7" s="9">
        <f>SUM(S4:S6)</f>
        <v>1</v>
      </c>
      <c r="T7" s="9">
        <f>SUM(T4:T6)</f>
        <v>41</v>
      </c>
    </row>
    <row r="8" spans="1:20" ht="33" customHeight="1" x14ac:dyDescent="0.2">
      <c r="A8" s="40">
        <v>5</v>
      </c>
      <c r="B8" s="41" t="s">
        <v>116</v>
      </c>
      <c r="C8" s="31" t="s" ph="1">
        <v>731</v>
      </c>
      <c r="D8" s="49" ph="1"/>
      <c r="E8" s="43" t="s">
        <v>192</v>
      </c>
      <c r="F8" s="44"/>
      <c r="G8" s="45">
        <v>20497</v>
      </c>
      <c r="H8" s="46"/>
      <c r="I8" s="43" t="s">
        <v>247</v>
      </c>
      <c r="J8" s="50"/>
      <c r="K8" s="40" t="s">
        <v>153</v>
      </c>
      <c r="L8" s="48">
        <v>2.1</v>
      </c>
      <c r="M8" s="112"/>
      <c r="N8" s="234"/>
      <c r="O8" s="13" t="s">
        <v>3057</v>
      </c>
      <c r="P8" s="14" t="s">
        <v>288</v>
      </c>
      <c r="Q8" s="15">
        <f>COUNTIF(B:B,"総")</f>
        <v>2</v>
      </c>
      <c r="R8" s="15">
        <f>SUMIF(B:B,"総",G:G)</f>
        <v>90477</v>
      </c>
      <c r="S8" s="15">
        <f>COUNTIFS(B:B,"総",M:M,"*~**")</f>
        <v>1</v>
      </c>
      <c r="T8" s="15">
        <f>Q8-S8</f>
        <v>1</v>
      </c>
    </row>
    <row r="9" spans="1:20" ht="33" customHeight="1" x14ac:dyDescent="0.2">
      <c r="A9" s="40">
        <v>6</v>
      </c>
      <c r="B9" s="41" t="s">
        <v>114</v>
      </c>
      <c r="C9" s="31" t="s" ph="1">
        <v>732</v>
      </c>
      <c r="D9" s="49" ph="1"/>
      <c r="E9" s="43" t="s">
        <v>193</v>
      </c>
      <c r="F9" s="44"/>
      <c r="G9" s="45">
        <v>2490</v>
      </c>
      <c r="H9" s="46"/>
      <c r="I9" s="43" t="s">
        <v>248</v>
      </c>
      <c r="J9" s="50"/>
      <c r="K9" s="40" t="s">
        <v>154</v>
      </c>
      <c r="L9" s="51">
        <v>0.25</v>
      </c>
      <c r="M9" s="113"/>
      <c r="N9" s="234"/>
      <c r="O9" s="13" t="s">
        <v>3057</v>
      </c>
      <c r="P9" s="14" t="s">
        <v>289</v>
      </c>
      <c r="Q9" s="15">
        <f>COUNTIF(B:B,"運")</f>
        <v>0</v>
      </c>
      <c r="R9" s="15">
        <f>SUMIF(B:B,"運",G:G)</f>
        <v>0</v>
      </c>
      <c r="S9" s="15">
        <f>COUNTIFS(B:B,"運",M:M,"*~**")</f>
        <v>0</v>
      </c>
      <c r="T9" s="15">
        <f>Q9-S9</f>
        <v>0</v>
      </c>
    </row>
    <row r="10" spans="1:20" ht="33" customHeight="1" x14ac:dyDescent="0.2">
      <c r="A10" s="40">
        <v>7</v>
      </c>
      <c r="B10" s="41" t="s">
        <v>114</v>
      </c>
      <c r="C10" s="31" t="s" ph="1">
        <v>733</v>
      </c>
      <c r="D10" s="49" ph="1"/>
      <c r="E10" s="43" t="s">
        <v>194</v>
      </c>
      <c r="F10" s="44"/>
      <c r="G10" s="45">
        <v>5652</v>
      </c>
      <c r="H10" s="46"/>
      <c r="I10" s="43" t="s">
        <v>249</v>
      </c>
      <c r="J10" s="50"/>
      <c r="K10" s="40" t="s">
        <v>155</v>
      </c>
      <c r="L10" s="51">
        <v>0.56999999999999995</v>
      </c>
      <c r="M10" s="113"/>
      <c r="N10" s="234"/>
      <c r="O10" s="22" t="s">
        <v>290</v>
      </c>
      <c r="P10" s="23" t="s">
        <v>3058</v>
      </c>
      <c r="Q10" s="24">
        <f>SUM(Q8:Q9)</f>
        <v>2</v>
      </c>
      <c r="R10" s="24">
        <f>SUM(R8:R9)</f>
        <v>90477</v>
      </c>
      <c r="S10" s="24">
        <f>SUM(S8:S9)</f>
        <v>1</v>
      </c>
      <c r="T10" s="24">
        <f>SUM(T8:T9)</f>
        <v>1</v>
      </c>
    </row>
    <row r="11" spans="1:20" ht="33" customHeight="1" x14ac:dyDescent="0.2">
      <c r="A11" s="40">
        <v>8</v>
      </c>
      <c r="B11" s="41" t="s">
        <v>114</v>
      </c>
      <c r="C11" s="31" t="s" ph="1">
        <v>734</v>
      </c>
      <c r="D11" s="49" ph="1"/>
      <c r="E11" s="43" t="s">
        <v>195</v>
      </c>
      <c r="F11" s="44"/>
      <c r="G11" s="45">
        <v>2702</v>
      </c>
      <c r="H11" s="46"/>
      <c r="I11" s="52" t="s">
        <v>250</v>
      </c>
      <c r="J11" s="50"/>
      <c r="K11" s="40" t="s">
        <v>156</v>
      </c>
      <c r="L11" s="51">
        <v>0.27</v>
      </c>
      <c r="M11" s="113"/>
      <c r="N11" s="234"/>
      <c r="O11" s="19" t="s">
        <v>290</v>
      </c>
      <c r="P11" s="20" t="s">
        <v>3059</v>
      </c>
      <c r="Q11" s="21">
        <f>Q7+Q10</f>
        <v>44</v>
      </c>
      <c r="R11" s="21">
        <f>R7+R10</f>
        <v>420637</v>
      </c>
      <c r="S11" s="21">
        <f>S7+S10</f>
        <v>2</v>
      </c>
      <c r="T11" s="21">
        <f>T7+T10</f>
        <v>42</v>
      </c>
    </row>
    <row r="12" spans="1:20" ht="33" customHeight="1" x14ac:dyDescent="0.2">
      <c r="A12" s="40">
        <v>9</v>
      </c>
      <c r="B12" s="41" t="s">
        <v>116</v>
      </c>
      <c r="C12" s="31" t="s" ph="1">
        <v>735</v>
      </c>
      <c r="D12" s="49" ph="1"/>
      <c r="E12" s="43" t="s">
        <v>233</v>
      </c>
      <c r="F12" s="47"/>
      <c r="G12" s="45">
        <v>21271</v>
      </c>
      <c r="H12" s="46"/>
      <c r="I12" s="52" t="s">
        <v>251</v>
      </c>
      <c r="J12" s="50"/>
      <c r="K12" s="33" t="s">
        <v>151</v>
      </c>
      <c r="L12" s="48">
        <v>41</v>
      </c>
      <c r="M12" s="112" t="s">
        <v>3541</v>
      </c>
      <c r="N12" s="234"/>
      <c r="O12" s="10" t="s">
        <v>291</v>
      </c>
      <c r="P12" s="11" t="s">
        <v>292</v>
      </c>
      <c r="Q12" s="12">
        <f>COUNTIF(B:B,"風")</f>
        <v>1</v>
      </c>
      <c r="R12" s="12">
        <f>SUMIF(B:B,"風",G:G)</f>
        <v>96275</v>
      </c>
      <c r="S12" s="12">
        <f>COUNTIFS(B:B,"風",M:M,"*~**")</f>
        <v>0</v>
      </c>
      <c r="T12" s="12">
        <f>Q12-S12</f>
        <v>1</v>
      </c>
    </row>
    <row r="13" spans="1:20" ht="33" customHeight="1" x14ac:dyDescent="0.2">
      <c r="A13" s="40">
        <v>10</v>
      </c>
      <c r="B13" s="41" t="s">
        <v>114</v>
      </c>
      <c r="C13" s="31" t="s" ph="1">
        <v>736</v>
      </c>
      <c r="D13" s="49" ph="1"/>
      <c r="E13" s="43" t="s">
        <v>196</v>
      </c>
      <c r="F13" s="44"/>
      <c r="G13" s="45">
        <v>1259</v>
      </c>
      <c r="H13" s="46"/>
      <c r="I13" s="52" t="s">
        <v>252</v>
      </c>
      <c r="J13" s="50"/>
      <c r="K13" s="40" t="s">
        <v>157</v>
      </c>
      <c r="L13" s="51">
        <v>0.13</v>
      </c>
      <c r="M13" s="113"/>
      <c r="N13" s="234"/>
      <c r="O13" s="10" t="s">
        <v>291</v>
      </c>
      <c r="P13" s="11" t="s">
        <v>293</v>
      </c>
      <c r="Q13" s="12">
        <f>COUNTIF(B:B,"動")</f>
        <v>0</v>
      </c>
      <c r="R13" s="12">
        <f>SUMIF(B:B,"動",G:G)</f>
        <v>0</v>
      </c>
      <c r="S13" s="12">
        <f>COUNTIFS(B:B,"動",M:M,"*~**")</f>
        <v>0</v>
      </c>
      <c r="T13" s="12">
        <f t="shared" ref="T13" si="1">Q13-S13</f>
        <v>0</v>
      </c>
    </row>
    <row r="14" spans="1:20" ht="33" customHeight="1" x14ac:dyDescent="0.2">
      <c r="A14" s="40">
        <v>11</v>
      </c>
      <c r="B14" s="41" t="s">
        <v>116</v>
      </c>
      <c r="C14" s="31" t="s" ph="1">
        <v>737</v>
      </c>
      <c r="D14" s="49" ph="1"/>
      <c r="E14" s="43" t="s">
        <v>197</v>
      </c>
      <c r="F14" s="44"/>
      <c r="G14" s="45">
        <v>14134</v>
      </c>
      <c r="H14" s="46"/>
      <c r="I14" s="52" t="s">
        <v>253</v>
      </c>
      <c r="J14" s="50"/>
      <c r="K14" s="40" t="s">
        <v>158</v>
      </c>
      <c r="L14" s="48">
        <v>1.4</v>
      </c>
      <c r="M14" s="113"/>
      <c r="N14" s="234"/>
      <c r="O14" s="10" t="s">
        <v>291</v>
      </c>
      <c r="P14" s="11" t="s">
        <v>294</v>
      </c>
      <c r="Q14" s="12">
        <f>COUNTIF(B:B,"歴")</f>
        <v>0</v>
      </c>
      <c r="R14" s="12">
        <f>SUMIF(B:B,"歴",G:G)</f>
        <v>0</v>
      </c>
      <c r="S14" s="12">
        <f>COUNTIFS(B:B,"歴",M:M,"*~**")</f>
        <v>0</v>
      </c>
      <c r="T14" s="12">
        <f>Q14-S14</f>
        <v>0</v>
      </c>
    </row>
    <row r="15" spans="1:20" ht="33" customHeight="1" x14ac:dyDescent="0.2">
      <c r="A15" s="40">
        <v>12</v>
      </c>
      <c r="B15" s="41" t="s">
        <v>114</v>
      </c>
      <c r="C15" s="31" t="s" ph="1">
        <v>738</v>
      </c>
      <c r="D15" s="49" ph="1"/>
      <c r="E15" s="43" t="s">
        <v>198</v>
      </c>
      <c r="F15" s="44"/>
      <c r="G15" s="45">
        <v>2482</v>
      </c>
      <c r="H15" s="46"/>
      <c r="I15" s="52" t="s">
        <v>254</v>
      </c>
      <c r="J15" s="50"/>
      <c r="K15" s="40" t="s">
        <v>159</v>
      </c>
      <c r="L15" s="51">
        <v>0.24</v>
      </c>
      <c r="M15" s="113"/>
      <c r="N15" s="234"/>
      <c r="O15" s="16" t="s">
        <v>299</v>
      </c>
      <c r="P15" s="17" t="s">
        <v>3060</v>
      </c>
      <c r="Q15" s="18">
        <f>SUM(Q12:Q14)</f>
        <v>1</v>
      </c>
      <c r="R15" s="18">
        <f>SUM(R12:R14)</f>
        <v>96275</v>
      </c>
      <c r="S15" s="18">
        <f>SUM(S12:S14)</f>
        <v>0</v>
      </c>
      <c r="T15" s="18">
        <f>SUM(T12:T14)</f>
        <v>1</v>
      </c>
    </row>
    <row r="16" spans="1:20" ht="33" customHeight="1" x14ac:dyDescent="0.2">
      <c r="A16" s="40">
        <v>13</v>
      </c>
      <c r="B16" s="41" t="s">
        <v>114</v>
      </c>
      <c r="C16" s="31" t="s" ph="1">
        <v>739</v>
      </c>
      <c r="D16" s="49" ph="1"/>
      <c r="E16" s="43" t="s">
        <v>199</v>
      </c>
      <c r="F16" s="44"/>
      <c r="G16" s="45">
        <v>5391</v>
      </c>
      <c r="H16" s="46"/>
      <c r="I16" s="52" t="s">
        <v>254</v>
      </c>
      <c r="J16" s="50"/>
      <c r="K16" s="40" t="s">
        <v>160</v>
      </c>
      <c r="L16" s="51">
        <v>0.54</v>
      </c>
      <c r="M16" s="113"/>
      <c r="N16" s="234"/>
      <c r="O16" s="25" t="s">
        <v>295</v>
      </c>
      <c r="P16" s="26" t="s">
        <v>296</v>
      </c>
      <c r="Q16" s="27">
        <f>COUNTIF(B:B,"広")</f>
        <v>0</v>
      </c>
      <c r="R16" s="27">
        <f>SUMIF(B:B,"広",G:G)</f>
        <v>0</v>
      </c>
      <c r="S16" s="27">
        <f>COUNTIFS(B:B,"広",M:M,"*~**")</f>
        <v>0</v>
      </c>
      <c r="T16" s="27">
        <f>Q16-S16</f>
        <v>0</v>
      </c>
    </row>
    <row r="17" spans="1:20" ht="33" customHeight="1" x14ac:dyDescent="0.2">
      <c r="A17" s="40">
        <v>14</v>
      </c>
      <c r="B17" s="41" t="s">
        <v>114</v>
      </c>
      <c r="C17" s="31" t="s" ph="1">
        <v>740</v>
      </c>
      <c r="D17" s="49" ph="1"/>
      <c r="E17" s="43" t="s">
        <v>200</v>
      </c>
      <c r="F17" s="44"/>
      <c r="G17" s="45">
        <v>1800</v>
      </c>
      <c r="H17" s="46"/>
      <c r="I17" s="52" t="s">
        <v>255</v>
      </c>
      <c r="J17" s="50"/>
      <c r="K17" s="40" t="s">
        <v>161</v>
      </c>
      <c r="L17" s="51">
        <v>0.18</v>
      </c>
      <c r="M17" s="113"/>
      <c r="N17" s="234"/>
      <c r="O17" s="25" t="s">
        <v>297</v>
      </c>
      <c r="P17" s="25" t="s">
        <v>290</v>
      </c>
      <c r="Q17" s="27">
        <f>COUNTIF(B:B,"緑道")</f>
        <v>1</v>
      </c>
      <c r="R17" s="27">
        <f>SUMIF(B:B,"緑道",G:G)</f>
        <v>4416</v>
      </c>
      <c r="S17" s="27">
        <f>COUNTIFS(B:B,"緑道",M:M,"*~**")</f>
        <v>0</v>
      </c>
      <c r="T17" s="27">
        <f t="shared" ref="T17:T18" si="2">Q17-S17</f>
        <v>1</v>
      </c>
    </row>
    <row r="18" spans="1:20" ht="33" customHeight="1" x14ac:dyDescent="0.2">
      <c r="A18" s="40">
        <v>15</v>
      </c>
      <c r="B18" s="41" t="s">
        <v>114</v>
      </c>
      <c r="C18" s="31" t="s" ph="1">
        <v>741</v>
      </c>
      <c r="D18" s="49" ph="1"/>
      <c r="E18" s="43" t="s">
        <v>201</v>
      </c>
      <c r="F18" s="44"/>
      <c r="G18" s="45">
        <v>1344</v>
      </c>
      <c r="H18" s="46"/>
      <c r="I18" s="52" t="s">
        <v>256</v>
      </c>
      <c r="J18" s="50"/>
      <c r="K18" s="40" t="s">
        <v>162</v>
      </c>
      <c r="L18" s="51">
        <v>0.13</v>
      </c>
      <c r="M18" s="113"/>
      <c r="N18" s="234"/>
      <c r="O18" s="25" t="s">
        <v>106</v>
      </c>
      <c r="P18" s="25" t="s">
        <v>299</v>
      </c>
      <c r="Q18" s="27">
        <f>COUNTIF(B:B,"都緑")</f>
        <v>0</v>
      </c>
      <c r="R18" s="27">
        <f>SUMIF(B:B,"都緑",G:G)</f>
        <v>0</v>
      </c>
      <c r="S18" s="27">
        <f>COUNTIFS(B:B,"都緑",M:M,"*~**")</f>
        <v>0</v>
      </c>
      <c r="T18" s="27">
        <f t="shared" si="2"/>
        <v>0</v>
      </c>
    </row>
    <row r="19" spans="1:20" ht="33" customHeight="1" x14ac:dyDescent="0.2">
      <c r="A19" s="40">
        <v>16</v>
      </c>
      <c r="B19" s="41" t="s">
        <v>114</v>
      </c>
      <c r="C19" s="31" t="s" ph="1">
        <v>742</v>
      </c>
      <c r="D19" s="49" ph="1"/>
      <c r="E19" s="43" t="s">
        <v>202</v>
      </c>
      <c r="F19" s="44"/>
      <c r="G19" s="45">
        <v>4174</v>
      </c>
      <c r="H19" s="46"/>
      <c r="I19" s="52" t="s">
        <v>256</v>
      </c>
      <c r="J19" s="50"/>
      <c r="K19" s="40" t="s">
        <v>163</v>
      </c>
      <c r="L19" s="51">
        <v>0.42</v>
      </c>
      <c r="M19" s="113"/>
      <c r="N19" s="234"/>
      <c r="O19" s="28" t="s">
        <v>290</v>
      </c>
      <c r="P19" s="29" t="s">
        <v>298</v>
      </c>
      <c r="Q19" s="30">
        <f>Q11+Q15+Q16+Q18+Q17</f>
        <v>46</v>
      </c>
      <c r="R19" s="30">
        <f>R11+R15+R16+R18+R17</f>
        <v>521328</v>
      </c>
      <c r="S19" s="30">
        <f>S11+S15+S16+S18+S17</f>
        <v>2</v>
      </c>
      <c r="T19" s="30">
        <f>T11+T15+T16+T18+T17</f>
        <v>44</v>
      </c>
    </row>
    <row r="20" spans="1:20" ht="33" customHeight="1" x14ac:dyDescent="0.2">
      <c r="A20" s="40">
        <v>17</v>
      </c>
      <c r="B20" s="41" t="s">
        <v>114</v>
      </c>
      <c r="C20" s="31" t="s" ph="1">
        <v>743</v>
      </c>
      <c r="D20" s="49" ph="1"/>
      <c r="E20" s="43" t="s">
        <v>203</v>
      </c>
      <c r="F20" s="44"/>
      <c r="G20" s="45">
        <v>2552</v>
      </c>
      <c r="H20" s="46"/>
      <c r="I20" s="52" t="s">
        <v>256</v>
      </c>
      <c r="J20" s="50"/>
      <c r="K20" s="40" t="s">
        <v>164</v>
      </c>
      <c r="L20" s="51">
        <v>0.26</v>
      </c>
      <c r="M20" s="113"/>
      <c r="N20" s="234"/>
      <c r="O20" s="234"/>
      <c r="P20" s="234"/>
      <c r="Q20" s="234"/>
      <c r="R20" s="234"/>
      <c r="S20" s="234"/>
      <c r="T20" s="234"/>
    </row>
    <row r="21" spans="1:20" ht="33" customHeight="1" x14ac:dyDescent="0.2">
      <c r="A21" s="40">
        <v>18</v>
      </c>
      <c r="B21" s="41" t="s">
        <v>114</v>
      </c>
      <c r="C21" s="31" t="s" ph="1">
        <v>3567</v>
      </c>
      <c r="D21" s="49" ph="1"/>
      <c r="E21" s="43" t="s">
        <v>204</v>
      </c>
      <c r="F21" s="44"/>
      <c r="G21" s="45">
        <v>2643</v>
      </c>
      <c r="H21" s="46"/>
      <c r="I21" s="52" t="s">
        <v>257</v>
      </c>
      <c r="J21" s="50"/>
      <c r="K21" s="40" t="s">
        <v>165</v>
      </c>
      <c r="L21" s="51">
        <v>0.25</v>
      </c>
      <c r="M21" s="113"/>
      <c r="N21" s="234"/>
      <c r="O21" s="214"/>
      <c r="P21" s="214"/>
      <c r="Q21" s="215"/>
      <c r="R21" s="215"/>
      <c r="S21" s="503"/>
      <c r="T21" s="234"/>
    </row>
    <row r="22" spans="1:20" ht="33" customHeight="1" x14ac:dyDescent="0.2">
      <c r="A22" s="53">
        <v>19</v>
      </c>
      <c r="B22" s="54" t="s">
        <v>166</v>
      </c>
      <c r="C22" s="55" t="s" ph="1">
        <v>3568</v>
      </c>
      <c r="D22" s="56" ph="1"/>
      <c r="E22" s="57" t="s">
        <v>205</v>
      </c>
      <c r="F22" s="58"/>
      <c r="G22" s="59">
        <v>3086</v>
      </c>
      <c r="H22" s="60"/>
      <c r="I22" s="57" t="s">
        <v>258</v>
      </c>
      <c r="J22" s="58"/>
      <c r="K22" s="53" t="s">
        <v>167</v>
      </c>
      <c r="L22" s="61">
        <v>0.31</v>
      </c>
      <c r="M22" s="114"/>
      <c r="N22" s="234"/>
      <c r="O22" s="234"/>
      <c r="P22" s="234"/>
      <c r="Q22" s="234"/>
      <c r="R22" s="234"/>
      <c r="S22" s="234"/>
      <c r="T22" s="234"/>
    </row>
    <row r="23" spans="1:20" ht="33" customHeight="1" x14ac:dyDescent="0.2">
      <c r="A23" s="53">
        <v>20</v>
      </c>
      <c r="B23" s="54" t="s">
        <v>166</v>
      </c>
      <c r="C23" s="55" t="s" ph="1">
        <v>3569</v>
      </c>
      <c r="D23" s="56" ph="1"/>
      <c r="E23" s="57" t="s">
        <v>206</v>
      </c>
      <c r="F23" s="58"/>
      <c r="G23" s="59">
        <v>2469</v>
      </c>
      <c r="H23" s="60"/>
      <c r="I23" s="57" t="s">
        <v>259</v>
      </c>
      <c r="J23" s="58"/>
      <c r="K23" s="53" t="s">
        <v>168</v>
      </c>
      <c r="L23" s="61">
        <v>0.25</v>
      </c>
      <c r="M23" s="114"/>
      <c r="N23" s="234"/>
      <c r="O23" s="234"/>
      <c r="P23" s="234"/>
      <c r="Q23" s="234"/>
      <c r="R23" s="234"/>
      <c r="S23" s="234"/>
      <c r="T23" s="234"/>
    </row>
    <row r="24" spans="1:20" ht="33" customHeight="1" x14ac:dyDescent="0.2">
      <c r="A24" s="53">
        <v>21</v>
      </c>
      <c r="B24" s="54" t="s">
        <v>166</v>
      </c>
      <c r="C24" s="55" t="s" ph="1">
        <v>3570</v>
      </c>
      <c r="D24" s="56" ph="1"/>
      <c r="E24" s="57" t="s">
        <v>207</v>
      </c>
      <c r="F24" s="58"/>
      <c r="G24" s="59">
        <v>1319</v>
      </c>
      <c r="H24" s="60"/>
      <c r="I24" s="57" t="s">
        <v>260</v>
      </c>
      <c r="J24" s="58"/>
      <c r="K24" s="62" t="s">
        <v>169</v>
      </c>
      <c r="L24" s="61">
        <v>0.13</v>
      </c>
      <c r="M24" s="114"/>
      <c r="N24" s="234"/>
      <c r="O24" s="234"/>
      <c r="P24" s="234"/>
      <c r="Q24" s="234"/>
      <c r="R24" s="234"/>
      <c r="S24" s="234"/>
      <c r="T24" s="234"/>
    </row>
    <row r="25" spans="1:20" ht="33" customHeight="1" x14ac:dyDescent="0.2">
      <c r="A25" s="53">
        <v>22</v>
      </c>
      <c r="B25" s="54" t="s">
        <v>166</v>
      </c>
      <c r="C25" s="55" t="s" ph="1">
        <v>744</v>
      </c>
      <c r="D25" s="56" ph="1"/>
      <c r="E25" s="57" t="s">
        <v>208</v>
      </c>
      <c r="F25" s="58"/>
      <c r="G25" s="59">
        <v>5716</v>
      </c>
      <c r="H25" s="60"/>
      <c r="I25" s="63" t="s">
        <v>261</v>
      </c>
      <c r="J25" s="64"/>
      <c r="K25" s="53" t="s">
        <v>170</v>
      </c>
      <c r="L25" s="61">
        <v>0.55000000000000004</v>
      </c>
      <c r="M25" s="114"/>
      <c r="N25" s="234"/>
      <c r="O25" s="234"/>
      <c r="P25" s="234"/>
      <c r="Q25" s="234"/>
      <c r="R25" s="234"/>
      <c r="S25" s="234"/>
      <c r="T25" s="234"/>
    </row>
    <row r="26" spans="1:20" ht="33" customHeight="1" x14ac:dyDescent="0.2">
      <c r="A26" s="53">
        <v>23</v>
      </c>
      <c r="B26" s="54" t="s">
        <v>166</v>
      </c>
      <c r="C26" s="55" t="s" ph="1">
        <v>745</v>
      </c>
      <c r="D26" s="56" ph="1"/>
      <c r="E26" s="57" t="s">
        <v>171</v>
      </c>
      <c r="F26" s="58"/>
      <c r="G26" s="59">
        <v>1833</v>
      </c>
      <c r="H26" s="60"/>
      <c r="I26" s="63" t="s">
        <v>262</v>
      </c>
      <c r="J26" s="64"/>
      <c r="K26" s="53" t="s">
        <v>172</v>
      </c>
      <c r="L26" s="61">
        <v>0.18</v>
      </c>
      <c r="M26" s="115"/>
      <c r="N26" s="234"/>
      <c r="O26" s="234"/>
      <c r="P26" s="234"/>
      <c r="Q26" s="234"/>
      <c r="R26" s="234"/>
      <c r="S26" s="234"/>
      <c r="T26" s="234"/>
    </row>
    <row r="27" spans="1:20" ht="33" customHeight="1" x14ac:dyDescent="0.2">
      <c r="A27" s="53">
        <v>24</v>
      </c>
      <c r="B27" s="54" t="s">
        <v>166</v>
      </c>
      <c r="C27" s="55" t="s" ph="1">
        <v>746</v>
      </c>
      <c r="D27" s="56" ph="1"/>
      <c r="E27" s="57" t="s">
        <v>209</v>
      </c>
      <c r="F27" s="58"/>
      <c r="G27" s="59">
        <v>1290</v>
      </c>
      <c r="H27" s="60"/>
      <c r="I27" s="63" t="s">
        <v>263</v>
      </c>
      <c r="J27" s="64"/>
      <c r="K27" s="53" t="s">
        <v>173</v>
      </c>
      <c r="L27" s="61">
        <v>0.13</v>
      </c>
      <c r="M27" s="114"/>
      <c r="N27" s="234"/>
      <c r="O27" s="234"/>
      <c r="P27" s="234"/>
      <c r="Q27" s="234"/>
      <c r="R27" s="234"/>
      <c r="S27" s="234"/>
      <c r="T27" s="234"/>
    </row>
    <row r="28" spans="1:20" ht="33" customHeight="1" x14ac:dyDescent="0.2">
      <c r="A28" s="53">
        <v>25</v>
      </c>
      <c r="B28" s="54" t="s">
        <v>166</v>
      </c>
      <c r="C28" s="65" t="s" ph="1">
        <v>747</v>
      </c>
      <c r="D28" s="56" ph="1"/>
      <c r="E28" s="57" t="s">
        <v>174</v>
      </c>
      <c r="F28" s="58"/>
      <c r="G28" s="59">
        <v>8608</v>
      </c>
      <c r="H28" s="60"/>
      <c r="I28" s="63" t="s">
        <v>264</v>
      </c>
      <c r="J28" s="64"/>
      <c r="K28" s="53" t="s">
        <v>175</v>
      </c>
      <c r="L28" s="61">
        <v>0.86</v>
      </c>
      <c r="M28" s="114"/>
      <c r="N28" s="234"/>
      <c r="O28" s="234"/>
      <c r="P28" s="234"/>
      <c r="Q28" s="234"/>
      <c r="R28" s="234"/>
      <c r="S28" s="234"/>
      <c r="T28" s="234"/>
    </row>
    <row r="29" spans="1:20" ht="33" customHeight="1" x14ac:dyDescent="0.2">
      <c r="A29" s="53">
        <v>26</v>
      </c>
      <c r="B29" s="54" t="s">
        <v>166</v>
      </c>
      <c r="C29" s="55" t="s" ph="1">
        <v>748</v>
      </c>
      <c r="D29" s="56" ph="1"/>
      <c r="E29" s="57" t="s">
        <v>176</v>
      </c>
      <c r="F29" s="58"/>
      <c r="G29" s="59">
        <v>5572</v>
      </c>
      <c r="H29" s="60"/>
      <c r="I29" s="63" t="s">
        <v>264</v>
      </c>
      <c r="J29" s="64"/>
      <c r="K29" s="53" t="s">
        <v>177</v>
      </c>
      <c r="L29" s="61">
        <v>0.56000000000000005</v>
      </c>
      <c r="M29" s="114"/>
      <c r="N29" s="234"/>
      <c r="O29" s="234"/>
      <c r="P29" s="234"/>
      <c r="Q29" s="234"/>
      <c r="R29" s="234"/>
      <c r="S29" s="234"/>
      <c r="T29" s="234"/>
    </row>
    <row r="30" spans="1:20" ht="33" customHeight="1" x14ac:dyDescent="0.2">
      <c r="A30" s="53">
        <v>27</v>
      </c>
      <c r="B30" s="54" t="s">
        <v>166</v>
      </c>
      <c r="C30" s="65" t="s" ph="1">
        <v>749</v>
      </c>
      <c r="D30" s="56" ph="1"/>
      <c r="E30" s="57" t="s">
        <v>178</v>
      </c>
      <c r="F30" s="58"/>
      <c r="G30" s="59">
        <v>1800</v>
      </c>
      <c r="H30" s="60"/>
      <c r="I30" s="63" t="s">
        <v>265</v>
      </c>
      <c r="J30" s="64"/>
      <c r="K30" s="62" t="s">
        <v>179</v>
      </c>
      <c r="L30" s="61">
        <v>0.15</v>
      </c>
      <c r="M30" s="114"/>
      <c r="N30" s="234"/>
      <c r="O30" s="234"/>
      <c r="P30" s="234"/>
      <c r="Q30" s="234"/>
      <c r="R30" s="234"/>
      <c r="S30" s="234"/>
      <c r="T30" s="234"/>
    </row>
    <row r="31" spans="1:20" ht="33" customHeight="1" x14ac:dyDescent="0.2">
      <c r="A31" s="53">
        <v>28</v>
      </c>
      <c r="B31" s="54" t="s">
        <v>166</v>
      </c>
      <c r="C31" s="65" t="s" ph="1">
        <v>3542</v>
      </c>
      <c r="D31" s="56" ph="1"/>
      <c r="E31" s="57" t="s">
        <v>210</v>
      </c>
      <c r="F31" s="58"/>
      <c r="G31" s="59">
        <v>7592</v>
      </c>
      <c r="H31" s="60"/>
      <c r="I31" s="63" t="s">
        <v>266</v>
      </c>
      <c r="J31" s="64"/>
      <c r="K31" s="53" t="s">
        <v>180</v>
      </c>
      <c r="L31" s="61">
        <v>0.76</v>
      </c>
      <c r="M31" s="114"/>
      <c r="N31" s="234"/>
      <c r="O31" s="234"/>
      <c r="P31" s="234"/>
      <c r="Q31" s="234"/>
      <c r="R31" s="234"/>
      <c r="S31" s="234"/>
      <c r="T31" s="234"/>
    </row>
    <row r="32" spans="1:20" ht="33" customHeight="1" x14ac:dyDescent="0.2">
      <c r="A32" s="53">
        <v>29</v>
      </c>
      <c r="B32" s="54" t="s">
        <v>181</v>
      </c>
      <c r="C32" s="55" t="s" ph="1">
        <v>750</v>
      </c>
      <c r="D32" s="56" ph="1"/>
      <c r="E32" s="57" t="s">
        <v>211</v>
      </c>
      <c r="F32" s="58"/>
      <c r="G32" s="59">
        <v>15681</v>
      </c>
      <c r="H32" s="60"/>
      <c r="I32" s="63" t="s">
        <v>267</v>
      </c>
      <c r="J32" s="64"/>
      <c r="K32" s="53" t="s">
        <v>182</v>
      </c>
      <c r="L32" s="66">
        <v>1.6</v>
      </c>
      <c r="M32" s="114"/>
      <c r="N32" s="234"/>
      <c r="O32" s="234"/>
      <c r="P32" s="234"/>
      <c r="Q32" s="234"/>
      <c r="R32" s="234"/>
      <c r="S32" s="234"/>
      <c r="T32" s="234"/>
    </row>
    <row r="33" spans="1:20" ht="33" customHeight="1" x14ac:dyDescent="0.2">
      <c r="A33" s="53">
        <v>30</v>
      </c>
      <c r="B33" s="54" t="s">
        <v>166</v>
      </c>
      <c r="C33" s="55" t="s" ph="1">
        <v>751</v>
      </c>
      <c r="D33" s="56" ph="1"/>
      <c r="E33" s="57" t="s">
        <v>212</v>
      </c>
      <c r="F33" s="58"/>
      <c r="G33" s="59">
        <v>847</v>
      </c>
      <c r="H33" s="60"/>
      <c r="I33" s="63" t="s">
        <v>268</v>
      </c>
      <c r="J33" s="64"/>
      <c r="K33" s="62" t="s">
        <v>2550</v>
      </c>
      <c r="L33" s="61">
        <v>0.1</v>
      </c>
      <c r="M33" s="114"/>
      <c r="N33" s="234"/>
      <c r="O33" s="234"/>
      <c r="P33" s="234"/>
      <c r="Q33" s="234"/>
      <c r="R33" s="234"/>
      <c r="S33" s="234"/>
      <c r="T33" s="234"/>
    </row>
    <row r="34" spans="1:20" ht="33" customHeight="1" x14ac:dyDescent="0.2">
      <c r="A34" s="53">
        <v>31</v>
      </c>
      <c r="B34" s="54" t="s">
        <v>166</v>
      </c>
      <c r="C34" s="55" t="s" ph="1">
        <v>752</v>
      </c>
      <c r="D34" s="56" ph="1"/>
      <c r="E34" s="57" t="s">
        <v>213</v>
      </c>
      <c r="F34" s="58"/>
      <c r="G34" s="59">
        <v>2237</v>
      </c>
      <c r="H34" s="60"/>
      <c r="I34" s="63" t="s">
        <v>268</v>
      </c>
      <c r="J34" s="64"/>
      <c r="K34" s="62" t="s">
        <v>2551</v>
      </c>
      <c r="L34" s="61">
        <v>0.1</v>
      </c>
      <c r="M34" s="114"/>
      <c r="N34" s="234"/>
      <c r="O34" s="234"/>
      <c r="P34" s="234"/>
      <c r="Q34" s="234"/>
      <c r="R34" s="234"/>
      <c r="S34" s="234"/>
      <c r="T34" s="234"/>
    </row>
    <row r="35" spans="1:20" ht="33" customHeight="1" x14ac:dyDescent="0.2">
      <c r="A35" s="53">
        <v>32</v>
      </c>
      <c r="B35" s="54" t="s">
        <v>166</v>
      </c>
      <c r="C35" s="55" t="s" ph="1">
        <v>753</v>
      </c>
      <c r="D35" s="56" ph="1"/>
      <c r="E35" s="57" t="s">
        <v>214</v>
      </c>
      <c r="F35" s="58"/>
      <c r="G35" s="59">
        <v>702</v>
      </c>
      <c r="H35" s="60"/>
      <c r="I35" s="63" t="s">
        <v>269</v>
      </c>
      <c r="J35" s="64"/>
      <c r="K35" s="53"/>
      <c r="L35" s="61"/>
      <c r="M35" s="114"/>
      <c r="N35" s="234"/>
      <c r="O35" s="234"/>
      <c r="P35" s="234"/>
      <c r="Q35" s="234"/>
      <c r="R35" s="234"/>
      <c r="S35" s="234"/>
      <c r="T35" s="234"/>
    </row>
    <row r="36" spans="1:20" ht="33" customHeight="1" x14ac:dyDescent="0.2">
      <c r="A36" s="53">
        <v>33</v>
      </c>
      <c r="B36" s="54" t="s">
        <v>166</v>
      </c>
      <c r="C36" s="55" t="s" ph="1">
        <v>754</v>
      </c>
      <c r="D36" s="56" ph="1"/>
      <c r="E36" s="57" t="s">
        <v>215</v>
      </c>
      <c r="F36" s="58"/>
      <c r="G36" s="59">
        <v>2798</v>
      </c>
      <c r="H36" s="60"/>
      <c r="I36" s="57" t="s">
        <v>234</v>
      </c>
      <c r="J36" s="67"/>
      <c r="K36" s="62" t="s">
        <v>2552</v>
      </c>
      <c r="L36" s="66">
        <v>11.3</v>
      </c>
      <c r="M36" s="114"/>
      <c r="N36" s="234"/>
      <c r="O36" s="234"/>
      <c r="P36" s="234"/>
      <c r="Q36" s="234"/>
      <c r="R36" s="234"/>
      <c r="S36" s="234"/>
      <c r="T36" s="234"/>
    </row>
    <row r="37" spans="1:20" ht="40.5" customHeight="1" x14ac:dyDescent="0.2">
      <c r="A37" s="53">
        <v>34</v>
      </c>
      <c r="B37" s="54" t="s">
        <v>166</v>
      </c>
      <c r="C37" s="53" t="s" ph="1">
        <v>755</v>
      </c>
      <c r="D37" s="56" ph="1"/>
      <c r="E37" s="57" t="s">
        <v>216</v>
      </c>
      <c r="F37" s="58"/>
      <c r="G37" s="68">
        <v>770</v>
      </c>
      <c r="H37" s="69"/>
      <c r="I37" s="57" t="s">
        <v>234</v>
      </c>
      <c r="J37" s="67"/>
      <c r="K37" s="62" t="s">
        <v>2552</v>
      </c>
      <c r="L37" s="66">
        <v>11.3</v>
      </c>
      <c r="M37" s="116" t="s">
        <v>242</v>
      </c>
      <c r="N37" s="234"/>
      <c r="O37" s="234"/>
      <c r="P37" s="234"/>
      <c r="Q37" s="234"/>
      <c r="R37" s="234"/>
      <c r="S37" s="234"/>
      <c r="T37" s="234"/>
    </row>
    <row r="38" spans="1:20" ht="33" customHeight="1" x14ac:dyDescent="0.2">
      <c r="A38" s="53">
        <v>35</v>
      </c>
      <c r="B38" s="54" t="s">
        <v>166</v>
      </c>
      <c r="C38" s="55" t="s" ph="1">
        <v>756</v>
      </c>
      <c r="D38" s="56" ph="1"/>
      <c r="E38" s="57" t="s">
        <v>217</v>
      </c>
      <c r="F38" s="58"/>
      <c r="G38" s="59">
        <v>730</v>
      </c>
      <c r="H38" s="60"/>
      <c r="I38" s="57" t="s">
        <v>270</v>
      </c>
      <c r="J38" s="58"/>
      <c r="K38" s="53" t="s">
        <v>183</v>
      </c>
      <c r="L38" s="61">
        <v>7.0000000000000007E-2</v>
      </c>
      <c r="M38" s="114"/>
      <c r="N38" s="234"/>
      <c r="O38" s="234"/>
      <c r="P38" s="234"/>
      <c r="Q38" s="234"/>
      <c r="R38" s="234"/>
      <c r="S38" s="234"/>
      <c r="T38" s="234"/>
    </row>
    <row r="39" spans="1:20" ht="33" customHeight="1" x14ac:dyDescent="0.2">
      <c r="A39" s="53">
        <v>36</v>
      </c>
      <c r="B39" s="54" t="s">
        <v>181</v>
      </c>
      <c r="C39" s="55" t="s" ph="1">
        <v>757</v>
      </c>
      <c r="D39" s="56" ph="1"/>
      <c r="E39" s="57" t="s">
        <v>218</v>
      </c>
      <c r="F39" s="58"/>
      <c r="G39" s="59">
        <v>12439</v>
      </c>
      <c r="H39" s="60"/>
      <c r="I39" s="63" t="s">
        <v>271</v>
      </c>
      <c r="J39" s="64"/>
      <c r="K39" s="53" t="s">
        <v>184</v>
      </c>
      <c r="L39" s="66">
        <v>1.2</v>
      </c>
      <c r="M39" s="114"/>
      <c r="N39" s="234"/>
      <c r="O39" s="234"/>
      <c r="P39" s="234"/>
      <c r="Q39" s="234"/>
      <c r="R39" s="234"/>
      <c r="S39" s="234"/>
      <c r="T39" s="234"/>
    </row>
    <row r="40" spans="1:20" ht="33" customHeight="1" x14ac:dyDescent="0.2">
      <c r="A40" s="70">
        <v>37</v>
      </c>
      <c r="B40" s="71" t="s">
        <v>114</v>
      </c>
      <c r="C40" s="72" t="s" ph="1">
        <v>758</v>
      </c>
      <c r="D40" s="73" ph="1"/>
      <c r="E40" s="74" t="s">
        <v>219</v>
      </c>
      <c r="F40" s="75"/>
      <c r="G40" s="76">
        <v>1552</v>
      </c>
      <c r="H40" s="77"/>
      <c r="I40" s="74" t="s">
        <v>272</v>
      </c>
      <c r="J40" s="75"/>
      <c r="K40" s="70" t="s">
        <v>185</v>
      </c>
      <c r="L40" s="78">
        <v>0.16</v>
      </c>
      <c r="M40" s="117"/>
      <c r="N40" s="234"/>
      <c r="O40" s="234"/>
      <c r="P40" s="234"/>
      <c r="Q40" s="234"/>
      <c r="R40" s="234"/>
      <c r="S40" s="234"/>
      <c r="T40" s="234"/>
    </row>
    <row r="41" spans="1:20" ht="33" customHeight="1" x14ac:dyDescent="0.2">
      <c r="A41" s="70">
        <v>38</v>
      </c>
      <c r="B41" s="79" t="s">
        <v>186</v>
      </c>
      <c r="C41" s="132" t="s" ph="1">
        <v>759</v>
      </c>
      <c r="D41" s="134" ph="1"/>
      <c r="E41" s="74" t="s">
        <v>220</v>
      </c>
      <c r="F41" s="75"/>
      <c r="G41" s="76">
        <v>4416</v>
      </c>
      <c r="H41" s="77"/>
      <c r="I41" s="74" t="s">
        <v>273</v>
      </c>
      <c r="J41" s="75"/>
      <c r="K41" s="80" t="s">
        <v>2553</v>
      </c>
      <c r="L41" s="81">
        <v>11.3</v>
      </c>
      <c r="M41" s="116" t="s">
        <v>3513</v>
      </c>
      <c r="N41" s="234"/>
      <c r="O41" s="234"/>
      <c r="P41" s="234"/>
      <c r="Q41" s="234"/>
      <c r="R41" s="234"/>
      <c r="S41" s="234"/>
      <c r="T41" s="234"/>
    </row>
    <row r="42" spans="1:20" ht="33" customHeight="1" x14ac:dyDescent="0.2">
      <c r="A42" s="70">
        <v>39</v>
      </c>
      <c r="B42" s="71" t="s">
        <v>114</v>
      </c>
      <c r="C42" s="72" t="s" ph="1">
        <v>760</v>
      </c>
      <c r="D42" s="73" ph="1"/>
      <c r="E42" s="74" t="s">
        <v>221</v>
      </c>
      <c r="F42" s="75"/>
      <c r="G42" s="76">
        <v>4192</v>
      </c>
      <c r="H42" s="77"/>
      <c r="I42" s="74" t="s">
        <v>275</v>
      </c>
      <c r="J42" s="75"/>
      <c r="K42" s="80" t="s">
        <v>2554</v>
      </c>
      <c r="L42" s="78">
        <v>0.44</v>
      </c>
      <c r="M42" s="237"/>
      <c r="N42" s="234"/>
      <c r="O42" s="234"/>
      <c r="P42" s="234"/>
      <c r="Q42" s="234"/>
      <c r="R42" s="234"/>
      <c r="S42" s="234"/>
      <c r="T42" s="234"/>
    </row>
    <row r="43" spans="1:20" ht="33" customHeight="1" x14ac:dyDescent="0.2">
      <c r="A43" s="70">
        <v>40</v>
      </c>
      <c r="B43" s="71" t="s">
        <v>114</v>
      </c>
      <c r="C43" s="72" t="s" ph="1">
        <v>761</v>
      </c>
      <c r="D43" s="73" ph="1"/>
      <c r="E43" s="74" t="s">
        <v>222</v>
      </c>
      <c r="F43" s="75"/>
      <c r="G43" s="76">
        <v>5937</v>
      </c>
      <c r="H43" s="77"/>
      <c r="I43" s="82" t="s">
        <v>274</v>
      </c>
      <c r="J43" s="83"/>
      <c r="K43" s="70" t="s">
        <v>187</v>
      </c>
      <c r="L43" s="78">
        <v>0.63</v>
      </c>
      <c r="M43" s="117"/>
      <c r="N43" s="234"/>
      <c r="O43" s="234"/>
      <c r="P43" s="234"/>
      <c r="Q43" s="234"/>
      <c r="R43" s="234"/>
      <c r="S43" s="234"/>
      <c r="T43" s="234"/>
    </row>
    <row r="44" spans="1:20" ht="42" customHeight="1" x14ac:dyDescent="0.2">
      <c r="A44" s="70">
        <v>41</v>
      </c>
      <c r="B44" s="71" t="s">
        <v>121</v>
      </c>
      <c r="C44" s="72" t="s" ph="1">
        <v>762</v>
      </c>
      <c r="D44" s="73" ph="1"/>
      <c r="E44" s="74" t="s">
        <v>235</v>
      </c>
      <c r="F44" s="75"/>
      <c r="G44" s="84">
        <v>55819</v>
      </c>
      <c r="H44" s="85"/>
      <c r="I44" s="86" t="s">
        <v>276</v>
      </c>
      <c r="J44" s="87"/>
      <c r="K44" s="88" t="s">
        <v>151</v>
      </c>
      <c r="L44" s="89">
        <v>41</v>
      </c>
      <c r="M44" s="119" t="s">
        <v>2210</v>
      </c>
      <c r="N44" s="234"/>
      <c r="O44" s="234"/>
      <c r="P44" s="234"/>
      <c r="Q44" s="234"/>
      <c r="R44" s="234"/>
      <c r="S44" s="234"/>
      <c r="T44" s="234"/>
    </row>
    <row r="45" spans="1:20" ht="42" customHeight="1" x14ac:dyDescent="0.2">
      <c r="A45" s="70">
        <v>42</v>
      </c>
      <c r="B45" s="71" t="s">
        <v>114</v>
      </c>
      <c r="C45" s="72" t="s" ph="1">
        <v>763</v>
      </c>
      <c r="D45" s="73" ph="1"/>
      <c r="E45" s="74" t="s">
        <v>223</v>
      </c>
      <c r="F45" s="75"/>
      <c r="G45" s="76">
        <v>1732</v>
      </c>
      <c r="H45" s="77"/>
      <c r="I45" s="74" t="s">
        <v>277</v>
      </c>
      <c r="J45" s="75"/>
      <c r="K45" s="70" t="s">
        <v>188</v>
      </c>
      <c r="L45" s="78">
        <v>0.56000000000000005</v>
      </c>
      <c r="M45" s="116" t="s">
        <v>2211</v>
      </c>
      <c r="N45" s="234"/>
      <c r="O45" s="234"/>
      <c r="P45" s="234"/>
      <c r="Q45" s="234"/>
      <c r="R45" s="234"/>
      <c r="S45" s="234"/>
      <c r="T45" s="234"/>
    </row>
    <row r="46" spans="1:20" ht="33" customHeight="1" x14ac:dyDescent="0.2">
      <c r="A46" s="70">
        <v>43</v>
      </c>
      <c r="B46" s="71" t="s">
        <v>114</v>
      </c>
      <c r="C46" s="72" t="s" ph="1">
        <v>764</v>
      </c>
      <c r="D46" s="73" ph="1"/>
      <c r="E46" s="74" t="s">
        <v>224</v>
      </c>
      <c r="F46" s="75"/>
      <c r="G46" s="76">
        <v>668</v>
      </c>
      <c r="H46" s="77"/>
      <c r="I46" s="74" t="s">
        <v>278</v>
      </c>
      <c r="J46" s="75"/>
      <c r="K46" s="80"/>
      <c r="L46" s="78"/>
      <c r="M46" s="117"/>
      <c r="N46" s="234"/>
      <c r="O46" s="234"/>
      <c r="P46" s="234"/>
      <c r="Q46" s="234"/>
      <c r="R46" s="234"/>
      <c r="S46" s="234"/>
      <c r="T46" s="234"/>
    </row>
    <row r="47" spans="1:20" ht="33" customHeight="1" x14ac:dyDescent="0.2">
      <c r="A47" s="70">
        <v>44</v>
      </c>
      <c r="B47" s="71" t="s">
        <v>114</v>
      </c>
      <c r="C47" s="72" t="s" ph="1">
        <v>765</v>
      </c>
      <c r="D47" s="73" ph="1"/>
      <c r="E47" s="74" t="s">
        <v>225</v>
      </c>
      <c r="F47" s="75"/>
      <c r="G47" s="76">
        <v>6400</v>
      </c>
      <c r="H47" s="77"/>
      <c r="I47" s="82" t="s">
        <v>279</v>
      </c>
      <c r="J47" s="83"/>
      <c r="K47" s="70"/>
      <c r="L47" s="78"/>
      <c r="M47" s="117"/>
      <c r="N47" s="234"/>
      <c r="O47" s="234"/>
      <c r="P47" s="234"/>
      <c r="Q47" s="234"/>
      <c r="R47" s="234"/>
      <c r="S47" s="234"/>
      <c r="T47" s="234"/>
    </row>
    <row r="48" spans="1:20" ht="33" customHeight="1" x14ac:dyDescent="0.2">
      <c r="A48" s="70">
        <v>45</v>
      </c>
      <c r="B48" s="71" t="s">
        <v>189</v>
      </c>
      <c r="C48" s="80" t="s" ph="1">
        <v>766</v>
      </c>
      <c r="D48" s="134" ph="1"/>
      <c r="E48" s="74" t="s">
        <v>226</v>
      </c>
      <c r="F48" s="75"/>
      <c r="G48" s="76">
        <v>948</v>
      </c>
      <c r="H48" s="77"/>
      <c r="I48" s="82" t="s">
        <v>280</v>
      </c>
      <c r="J48" s="83"/>
      <c r="K48" s="80" t="s">
        <v>3624</v>
      </c>
      <c r="L48" s="78">
        <v>0.1</v>
      </c>
      <c r="M48" s="117"/>
      <c r="N48" s="234"/>
      <c r="O48" s="234"/>
      <c r="P48" s="234"/>
      <c r="Q48" s="234"/>
      <c r="R48" s="234"/>
      <c r="S48" s="234"/>
      <c r="T48" s="234"/>
    </row>
    <row r="49" spans="1:20" ht="33" customHeight="1" x14ac:dyDescent="0.2">
      <c r="A49" s="70">
        <v>46</v>
      </c>
      <c r="B49" s="504" t="s">
        <v>3620</v>
      </c>
      <c r="C49" s="80" t="s" ph="1">
        <v>3623</v>
      </c>
      <c r="D49" s="505" ph="1"/>
      <c r="E49" s="74" t="s">
        <v>3621</v>
      </c>
      <c r="F49" s="75"/>
      <c r="G49" s="76">
        <v>34658</v>
      </c>
      <c r="H49" s="77"/>
      <c r="I49" s="82" t="s">
        <v>3622</v>
      </c>
      <c r="J49" s="506"/>
      <c r="K49" s="80" t="s">
        <v>3625</v>
      </c>
      <c r="L49" s="507">
        <v>4.5</v>
      </c>
      <c r="M49" s="116" t="s">
        <v>3628</v>
      </c>
      <c r="N49" s="234"/>
      <c r="O49" s="234"/>
      <c r="P49" s="234"/>
      <c r="Q49" s="234"/>
      <c r="R49" s="234"/>
      <c r="S49" s="234"/>
      <c r="T49" s="234"/>
    </row>
    <row r="50" spans="1:20" ht="33" customHeight="1" x14ac:dyDescent="0.2">
      <c r="A50" s="428" t="s">
        <v>227</v>
      </c>
      <c r="B50" s="429"/>
      <c r="C50" s="337" t="str">
        <f ca="1">IF(COUNTIF(M:M,"*~**")&gt;=1, "("&amp;COUNTIF(M:M,"*~**")&amp;")"&amp;CHAR(10)&amp;COUNT(A:A)-COUNTIF(M:M,"*~**"), COUNT(A:A))</f>
        <v>(2)
44</v>
      </c>
      <c r="D50" s="82"/>
      <c r="E50" s="82" t="s">
        <v>2213</v>
      </c>
      <c r="F50" s="91"/>
      <c r="G50" s="76">
        <f>SUM(G3:G49)</f>
        <v>521328</v>
      </c>
      <c r="H50" s="77"/>
      <c r="I50" s="82"/>
      <c r="J50" s="82"/>
      <c r="K50" s="82"/>
      <c r="L50" s="82"/>
      <c r="M50" s="225"/>
      <c r="N50" s="234"/>
      <c r="O50" s="234"/>
      <c r="P50" s="234"/>
      <c r="Q50" s="234"/>
      <c r="R50" s="234"/>
      <c r="S50" s="234"/>
      <c r="T50" s="234"/>
    </row>
    <row r="51" spans="1:20" x14ac:dyDescent="0.2">
      <c r="H51" s="121"/>
    </row>
    <row r="52" spans="1:20" x14ac:dyDescent="0.2">
      <c r="H52" s="121"/>
    </row>
    <row r="53" spans="1:20" x14ac:dyDescent="0.2">
      <c r="H53" s="121"/>
    </row>
  </sheetData>
  <mergeCells count="3">
    <mergeCell ref="A50:B50"/>
    <mergeCell ref="A2:M2"/>
    <mergeCell ref="A1:M1"/>
  </mergeCells>
  <phoneticPr fontId="2"/>
  <pageMargins left="0.70866141732283472" right="0.70866141732283472" top="0.94488188976377963" bottom="0.94488188976377963" header="0" footer="0.31496062992125984"/>
  <pageSetup paperSize="9" scale="90" orientation="portrait" r:id="rId1"/>
  <headerFooter>
    <oddFooter>&amp;C&amp;"ＭＳ 明朝,標準"-&amp;P--</oddFooter>
    <firstHeader>&amp;L&amp;"メイリオ,レギュラー"&amp;18Ⅳ 開設公園&amp;16
&amp;A</firstHeader>
    <firstFooter>&amp;C-&amp;P--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7"/>
  <sheetViews>
    <sheetView view="pageBreakPreview" zoomScale="130" zoomScaleNormal="115" zoomScaleSheetLayoutView="130" workbookViewId="0">
      <selection sqref="A1:M1"/>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08203125"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30" customHeight="1" x14ac:dyDescent="0.2">
      <c r="A1" s="430" t="str">
        <f ca="1">RIGHT(CELL("filename",A1),LEN(CELL("filename",A1))-FIND("]",CELL("filename",A1)))</f>
        <v>2.都島区</v>
      </c>
      <c r="B1" s="430"/>
      <c r="C1" s="430"/>
      <c r="D1" s="430"/>
      <c r="E1" s="430"/>
      <c r="F1" s="430"/>
      <c r="G1" s="430"/>
      <c r="H1" s="430"/>
      <c r="I1" s="430"/>
      <c r="J1" s="430"/>
      <c r="K1" s="430"/>
      <c r="L1" s="430"/>
      <c r="M1" s="430"/>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O2" s="2" t="s">
        <v>146</v>
      </c>
      <c r="P2" s="3" t="s">
        <v>146</v>
      </c>
      <c r="Q2" s="4" t="s">
        <v>284</v>
      </c>
      <c r="R2" s="2" t="s">
        <v>3054</v>
      </c>
      <c r="S2" s="3" t="s">
        <v>3500</v>
      </c>
      <c r="T2" s="3" t="s">
        <v>3505</v>
      </c>
    </row>
    <row r="3" spans="1:20" ht="99.9" customHeight="1" x14ac:dyDescent="0.2">
      <c r="A3" s="40">
        <v>1</v>
      </c>
      <c r="B3" s="41" t="s">
        <v>3620</v>
      </c>
      <c r="C3" s="31" t="s" ph="1">
        <v>767</v>
      </c>
      <c r="D3" s="42" ph="1"/>
      <c r="E3" s="43" t="s">
        <v>600</v>
      </c>
      <c r="F3" s="44"/>
      <c r="G3" s="45">
        <v>181417</v>
      </c>
      <c r="H3" s="46"/>
      <c r="I3" s="43" t="s">
        <v>336</v>
      </c>
      <c r="J3" s="47"/>
      <c r="K3" s="33" t="s">
        <v>2966</v>
      </c>
      <c r="L3" s="48">
        <v>41</v>
      </c>
      <c r="M3" s="112" t="s">
        <v>3512</v>
      </c>
      <c r="O3" s="5" t="s">
        <v>3055</v>
      </c>
      <c r="P3" s="6" t="s">
        <v>285</v>
      </c>
      <c r="Q3" s="7">
        <f>COUNTIF(B:B,"街")</f>
        <v>22</v>
      </c>
      <c r="R3" s="7">
        <f>SUMIF(B:B,"街",G:G)</f>
        <v>56955</v>
      </c>
      <c r="S3" s="7">
        <f>COUNTIFS(B:B,"街",M:M,"*~**")</f>
        <v>0</v>
      </c>
      <c r="T3" s="7">
        <f>Q3-S3</f>
        <v>22</v>
      </c>
    </row>
    <row r="4" spans="1:20" ht="33" customHeight="1" x14ac:dyDescent="0.2">
      <c r="A4" s="40">
        <v>2</v>
      </c>
      <c r="B4" s="41" t="s">
        <v>305</v>
      </c>
      <c r="C4" s="31" t="s" ph="1">
        <v>768</v>
      </c>
      <c r="D4" s="49" ph="1"/>
      <c r="E4" s="43" t="s">
        <v>340</v>
      </c>
      <c r="F4" s="44"/>
      <c r="G4" s="45">
        <v>12224</v>
      </c>
      <c r="H4" s="46"/>
      <c r="I4" s="43" t="s">
        <v>337</v>
      </c>
      <c r="J4" s="44"/>
      <c r="K4" s="40" t="s">
        <v>307</v>
      </c>
      <c r="L4" s="48">
        <v>1.4</v>
      </c>
      <c r="M4" s="113"/>
      <c r="O4" s="5" t="s">
        <v>3055</v>
      </c>
      <c r="P4" s="6" t="s">
        <v>286</v>
      </c>
      <c r="Q4" s="7">
        <f>COUNTIF(B:B,"近")</f>
        <v>4</v>
      </c>
      <c r="R4" s="7">
        <f>SUMIF(B:B,"近",G:G)</f>
        <v>42206</v>
      </c>
      <c r="S4" s="7">
        <f>COUNTIFS(B:B,"近",M:M,"*~**")</f>
        <v>0</v>
      </c>
      <c r="T4" s="7">
        <f t="shared" ref="T4:T5" si="0">Q4-S4</f>
        <v>4</v>
      </c>
    </row>
    <row r="5" spans="1:20" ht="33" customHeight="1" x14ac:dyDescent="0.2">
      <c r="A5" s="40">
        <v>3</v>
      </c>
      <c r="B5" s="41" t="s">
        <v>306</v>
      </c>
      <c r="C5" s="31" t="s" ph="1">
        <v>769</v>
      </c>
      <c r="D5" s="49" ph="1"/>
      <c r="E5" s="43" t="s">
        <v>341</v>
      </c>
      <c r="F5" s="44"/>
      <c r="G5" s="45">
        <v>6228</v>
      </c>
      <c r="H5" s="46"/>
      <c r="I5" s="43" t="s">
        <v>354</v>
      </c>
      <c r="J5" s="44"/>
      <c r="K5" s="33" t="s">
        <v>308</v>
      </c>
      <c r="L5" s="51">
        <v>0.6</v>
      </c>
      <c r="M5" s="113"/>
      <c r="O5" s="5" t="s">
        <v>3055</v>
      </c>
      <c r="P5" s="6" t="s">
        <v>287</v>
      </c>
      <c r="Q5" s="7">
        <f>COUNTIF(B:B,"地")</f>
        <v>0</v>
      </c>
      <c r="R5" s="7">
        <f>SUMIF(B:B,"地",G:G)</f>
        <v>0</v>
      </c>
      <c r="S5" s="7">
        <f>COUNTIFS(B:B,"地",M:M,"*~**")</f>
        <v>0</v>
      </c>
      <c r="T5" s="7">
        <f t="shared" si="0"/>
        <v>0</v>
      </c>
    </row>
    <row r="6" spans="1:20" ht="33" customHeight="1" x14ac:dyDescent="0.2">
      <c r="A6" s="40">
        <v>4</v>
      </c>
      <c r="B6" s="41" t="s">
        <v>306</v>
      </c>
      <c r="C6" s="31" t="s" ph="1">
        <v>770</v>
      </c>
      <c r="D6" s="49" ph="1"/>
      <c r="E6" s="43" t="s">
        <v>342</v>
      </c>
      <c r="F6" s="44"/>
      <c r="G6" s="45">
        <v>7338</v>
      </c>
      <c r="H6" s="46"/>
      <c r="I6" s="43" t="s">
        <v>355</v>
      </c>
      <c r="J6" s="50"/>
      <c r="K6" s="33" t="s">
        <v>2968</v>
      </c>
      <c r="L6" s="51">
        <v>0.74</v>
      </c>
      <c r="M6" s="113"/>
      <c r="O6" s="1" t="s">
        <v>290</v>
      </c>
      <c r="P6" s="8" t="s">
        <v>3056</v>
      </c>
      <c r="Q6" s="9">
        <f>SUM(Q3:Q5)</f>
        <v>26</v>
      </c>
      <c r="R6" s="9">
        <f>SUM(R3:R5)</f>
        <v>99161</v>
      </c>
      <c r="S6" s="9">
        <f>SUM(S3:S5)</f>
        <v>0</v>
      </c>
      <c r="T6" s="9">
        <f>SUM(T3:T5)</f>
        <v>26</v>
      </c>
    </row>
    <row r="7" spans="1:20" ht="33" customHeight="1" x14ac:dyDescent="0.2">
      <c r="A7" s="40">
        <v>5</v>
      </c>
      <c r="B7" s="41" t="s">
        <v>306</v>
      </c>
      <c r="C7" s="31" t="s" ph="1">
        <v>771</v>
      </c>
      <c r="D7" s="49" ph="1"/>
      <c r="E7" s="43" t="s">
        <v>343</v>
      </c>
      <c r="F7" s="44"/>
      <c r="G7" s="45">
        <v>6662</v>
      </c>
      <c r="H7" s="46"/>
      <c r="I7" s="43" t="s">
        <v>338</v>
      </c>
      <c r="J7" s="50"/>
      <c r="K7" s="40" t="s">
        <v>309</v>
      </c>
      <c r="L7" s="51">
        <v>0.67</v>
      </c>
      <c r="M7" s="112"/>
      <c r="O7" s="13" t="s">
        <v>3057</v>
      </c>
      <c r="P7" s="14" t="s">
        <v>288</v>
      </c>
      <c r="Q7" s="15">
        <f>COUNTIF(B:B,"総")</f>
        <v>1</v>
      </c>
      <c r="R7" s="15">
        <f>SUMIF(B:B,"総",G:G)</f>
        <v>181417</v>
      </c>
      <c r="S7" s="15">
        <f>COUNTIFS(B:B,"総",M:M,"*~**")</f>
        <v>0</v>
      </c>
      <c r="T7" s="15">
        <f>Q7-S7</f>
        <v>1</v>
      </c>
    </row>
    <row r="8" spans="1:20" ht="33" customHeight="1" x14ac:dyDescent="0.2">
      <c r="A8" s="40">
        <v>6</v>
      </c>
      <c r="B8" s="41" t="s">
        <v>306</v>
      </c>
      <c r="C8" s="31" t="s" ph="1">
        <v>772</v>
      </c>
      <c r="D8" s="49" ph="1"/>
      <c r="E8" s="43" t="s">
        <v>344</v>
      </c>
      <c r="F8" s="44"/>
      <c r="G8" s="45">
        <v>3418</v>
      </c>
      <c r="H8" s="46"/>
      <c r="I8" s="43" t="s">
        <v>356</v>
      </c>
      <c r="J8" s="50"/>
      <c r="K8" s="40" t="s">
        <v>310</v>
      </c>
      <c r="L8" s="51">
        <v>0.34</v>
      </c>
      <c r="M8" s="113"/>
      <c r="O8" s="13" t="s">
        <v>3057</v>
      </c>
      <c r="P8" s="14" t="s">
        <v>289</v>
      </c>
      <c r="Q8" s="15">
        <f>COUNTIF(B:B,"運")</f>
        <v>0</v>
      </c>
      <c r="R8" s="15">
        <f>SUMIF(B:B,"運",G:G)</f>
        <v>0</v>
      </c>
      <c r="S8" s="15">
        <f>COUNTIFS(B:B,"運",M:M,"*~**")</f>
        <v>0</v>
      </c>
      <c r="T8" s="15">
        <f>Q8-S8</f>
        <v>0</v>
      </c>
    </row>
    <row r="9" spans="1:20" ht="33" customHeight="1" x14ac:dyDescent="0.2">
      <c r="A9" s="40">
        <v>7</v>
      </c>
      <c r="B9" s="41" t="s">
        <v>306</v>
      </c>
      <c r="C9" s="31" t="s" ph="1">
        <v>773</v>
      </c>
      <c r="D9" s="49" ph="1"/>
      <c r="E9" s="43" t="s">
        <v>345</v>
      </c>
      <c r="F9" s="44"/>
      <c r="G9" s="45">
        <v>8317</v>
      </c>
      <c r="H9" s="46"/>
      <c r="I9" s="43" t="s">
        <v>339</v>
      </c>
      <c r="J9" s="50"/>
      <c r="K9" s="40" t="s">
        <v>311</v>
      </c>
      <c r="L9" s="51">
        <v>0.83</v>
      </c>
      <c r="M9" s="113"/>
      <c r="O9" s="22" t="s">
        <v>290</v>
      </c>
      <c r="P9" s="23" t="s">
        <v>3058</v>
      </c>
      <c r="Q9" s="24">
        <f>SUM(Q7:Q8)</f>
        <v>1</v>
      </c>
      <c r="R9" s="24">
        <f>SUM(R7:R8)</f>
        <v>181417</v>
      </c>
      <c r="S9" s="24">
        <f>SUM(S7:S8)</f>
        <v>0</v>
      </c>
      <c r="T9" s="24">
        <f>SUM(T7:T8)</f>
        <v>1</v>
      </c>
    </row>
    <row r="10" spans="1:20" ht="33" customHeight="1" x14ac:dyDescent="0.2">
      <c r="A10" s="40">
        <v>8</v>
      </c>
      <c r="B10" s="41" t="s">
        <v>306</v>
      </c>
      <c r="C10" s="31" t="s" ph="1">
        <v>774</v>
      </c>
      <c r="D10" s="49" ph="1"/>
      <c r="E10" s="43" t="s">
        <v>346</v>
      </c>
      <c r="F10" s="44"/>
      <c r="G10" s="45">
        <v>1264</v>
      </c>
      <c r="H10" s="46"/>
      <c r="I10" s="52" t="s">
        <v>261</v>
      </c>
      <c r="J10" s="50"/>
      <c r="K10" s="40" t="s">
        <v>312</v>
      </c>
      <c r="L10" s="51">
        <v>0.13</v>
      </c>
      <c r="M10" s="113"/>
      <c r="O10" s="19" t="s">
        <v>290</v>
      </c>
      <c r="P10" s="20" t="s">
        <v>3059</v>
      </c>
      <c r="Q10" s="21">
        <f>Q6+Q9</f>
        <v>27</v>
      </c>
      <c r="R10" s="21">
        <f>R6+R9</f>
        <v>280578</v>
      </c>
      <c r="S10" s="21">
        <f>S6+S9</f>
        <v>0</v>
      </c>
      <c r="T10" s="21">
        <f>T6+T9</f>
        <v>27</v>
      </c>
    </row>
    <row r="11" spans="1:20" ht="33" customHeight="1" x14ac:dyDescent="0.2">
      <c r="A11" s="40">
        <v>9</v>
      </c>
      <c r="B11" s="41" t="s">
        <v>306</v>
      </c>
      <c r="C11" s="31" t="s" ph="1">
        <v>775</v>
      </c>
      <c r="D11" s="49" ph="1"/>
      <c r="E11" s="43" t="s">
        <v>346</v>
      </c>
      <c r="F11" s="47"/>
      <c r="G11" s="45">
        <v>2910</v>
      </c>
      <c r="H11" s="46"/>
      <c r="I11" s="52" t="s">
        <v>264</v>
      </c>
      <c r="J11" s="50"/>
      <c r="K11" s="33" t="s">
        <v>313</v>
      </c>
      <c r="L11" s="51">
        <v>0.28999999999999998</v>
      </c>
      <c r="M11" s="112"/>
      <c r="O11" s="10" t="s">
        <v>291</v>
      </c>
      <c r="P11" s="11" t="s">
        <v>292</v>
      </c>
      <c r="Q11" s="12">
        <f>COUNTIF(B:B,"風")</f>
        <v>0</v>
      </c>
      <c r="R11" s="12">
        <f>SUMIF(B:B,"風",G:G)</f>
        <v>0</v>
      </c>
      <c r="S11" s="12">
        <f>COUNTIFS(B:B,"風",M:M,"*~**")</f>
        <v>0</v>
      </c>
      <c r="T11" s="12">
        <f>Q11-S11</f>
        <v>0</v>
      </c>
    </row>
    <row r="12" spans="1:20" ht="33" customHeight="1" x14ac:dyDescent="0.2">
      <c r="A12" s="40">
        <v>10</v>
      </c>
      <c r="B12" s="41" t="s">
        <v>306</v>
      </c>
      <c r="C12" s="31" t="s" ph="1">
        <v>776</v>
      </c>
      <c r="D12" s="49" ph="1"/>
      <c r="E12" s="43" t="s">
        <v>347</v>
      </c>
      <c r="F12" s="44"/>
      <c r="G12" s="45">
        <v>773</v>
      </c>
      <c r="H12" s="46"/>
      <c r="I12" s="52" t="s">
        <v>357</v>
      </c>
      <c r="J12" s="50"/>
      <c r="K12" s="40" t="s">
        <v>314</v>
      </c>
      <c r="L12" s="51">
        <v>0.08</v>
      </c>
      <c r="M12" s="113"/>
      <c r="O12" s="10" t="s">
        <v>291</v>
      </c>
      <c r="P12" s="11" t="s">
        <v>293</v>
      </c>
      <c r="Q12" s="12">
        <f>COUNTIF(B:B,"動")</f>
        <v>0</v>
      </c>
      <c r="R12" s="12">
        <f>SUMIF(B:B,"動",G:G)</f>
        <v>0</v>
      </c>
      <c r="S12" s="12">
        <f>COUNTIFS(B:B,"動",M:M,"*~**")</f>
        <v>0</v>
      </c>
      <c r="T12" s="12">
        <f t="shared" ref="T12" si="1">Q12-S12</f>
        <v>0</v>
      </c>
    </row>
    <row r="13" spans="1:20" ht="33" customHeight="1" x14ac:dyDescent="0.2">
      <c r="A13" s="40">
        <v>11</v>
      </c>
      <c r="B13" s="41" t="s">
        <v>306</v>
      </c>
      <c r="C13" s="31" t="s">
        <v>777</v>
      </c>
      <c r="D13" s="49" ph="1"/>
      <c r="E13" s="43" t="s">
        <v>348</v>
      </c>
      <c r="F13" s="44"/>
      <c r="G13" s="45">
        <v>2607</v>
      </c>
      <c r="H13" s="46"/>
      <c r="I13" s="52" t="s">
        <v>358</v>
      </c>
      <c r="J13" s="50"/>
      <c r="K13" s="40" t="s">
        <v>315</v>
      </c>
      <c r="L13" s="51">
        <v>0.26</v>
      </c>
      <c r="M13" s="113"/>
      <c r="O13" s="10" t="s">
        <v>291</v>
      </c>
      <c r="P13" s="11" t="s">
        <v>294</v>
      </c>
      <c r="Q13" s="12">
        <f>COUNTIF(B:B,"歴")</f>
        <v>0</v>
      </c>
      <c r="R13" s="12">
        <f>SUMIF(B:B,"歴",G:G)</f>
        <v>0</v>
      </c>
      <c r="S13" s="12">
        <f>COUNTIFS(B:B,"歴",M:M,"*~**")</f>
        <v>0</v>
      </c>
      <c r="T13" s="12">
        <f>Q13-S13</f>
        <v>0</v>
      </c>
    </row>
    <row r="14" spans="1:20" ht="33" customHeight="1" x14ac:dyDescent="0.2">
      <c r="A14" s="40">
        <v>12</v>
      </c>
      <c r="B14" s="41" t="s">
        <v>306</v>
      </c>
      <c r="C14" s="31" t="s" ph="1">
        <v>778</v>
      </c>
      <c r="D14" s="49" ph="1"/>
      <c r="E14" s="43" t="s">
        <v>349</v>
      </c>
      <c r="F14" s="44"/>
      <c r="G14" s="45">
        <v>1118</v>
      </c>
      <c r="H14" s="46"/>
      <c r="I14" s="52" t="s">
        <v>359</v>
      </c>
      <c r="J14" s="50"/>
      <c r="K14" s="40" t="s">
        <v>316</v>
      </c>
      <c r="L14" s="51">
        <v>0.11</v>
      </c>
      <c r="M14" s="113"/>
      <c r="O14" s="16" t="s">
        <v>290</v>
      </c>
      <c r="P14" s="17" t="s">
        <v>3060</v>
      </c>
      <c r="Q14" s="18">
        <f>SUM(Q11:Q13)</f>
        <v>0</v>
      </c>
      <c r="R14" s="18">
        <f>SUM(R11:R13)</f>
        <v>0</v>
      </c>
      <c r="S14" s="18">
        <f>SUM(S11:S13)</f>
        <v>0</v>
      </c>
      <c r="T14" s="18">
        <f>SUM(T11:T13)</f>
        <v>0</v>
      </c>
    </row>
    <row r="15" spans="1:20" ht="33" customHeight="1" x14ac:dyDescent="0.2">
      <c r="A15" s="40">
        <v>13</v>
      </c>
      <c r="B15" s="41" t="s">
        <v>306</v>
      </c>
      <c r="C15" s="31" t="s" ph="1">
        <v>779</v>
      </c>
      <c r="D15" s="49" ph="1"/>
      <c r="E15" s="43" t="s">
        <v>350</v>
      </c>
      <c r="F15" s="44"/>
      <c r="G15" s="45">
        <v>891</v>
      </c>
      <c r="H15" s="46"/>
      <c r="I15" s="52" t="s">
        <v>266</v>
      </c>
      <c r="J15" s="50"/>
      <c r="K15" s="40"/>
      <c r="L15" s="51"/>
      <c r="M15" s="113"/>
      <c r="O15" s="25" t="s">
        <v>295</v>
      </c>
      <c r="P15" s="26" t="s">
        <v>296</v>
      </c>
      <c r="Q15" s="27">
        <f>COUNTIF(B:B,"広")</f>
        <v>0</v>
      </c>
      <c r="R15" s="27">
        <f>SUMIF(B:B,"広",G:G)</f>
        <v>0</v>
      </c>
      <c r="S15" s="27">
        <f>COUNTIFS(B:B,"広",M:M,"*~**")</f>
        <v>0</v>
      </c>
      <c r="T15" s="27">
        <f>Q15-S15</f>
        <v>0</v>
      </c>
    </row>
    <row r="16" spans="1:20" ht="33" customHeight="1" x14ac:dyDescent="0.2">
      <c r="A16" s="40">
        <v>14</v>
      </c>
      <c r="B16" s="41" t="s">
        <v>306</v>
      </c>
      <c r="C16" s="31" t="s" ph="1">
        <v>780</v>
      </c>
      <c r="D16" s="49" ph="1"/>
      <c r="E16" s="43" t="s">
        <v>351</v>
      </c>
      <c r="F16" s="44"/>
      <c r="G16" s="45">
        <v>777</v>
      </c>
      <c r="H16" s="46"/>
      <c r="I16" s="52" t="s">
        <v>360</v>
      </c>
      <c r="J16" s="50"/>
      <c r="K16" s="40" t="s">
        <v>317</v>
      </c>
      <c r="L16" s="51">
        <v>0.1</v>
      </c>
      <c r="M16" s="113"/>
      <c r="O16" s="25" t="s">
        <v>297</v>
      </c>
      <c r="P16" s="25" t="s">
        <v>290</v>
      </c>
      <c r="Q16" s="27">
        <f>COUNTIF(B:B,"緑道")</f>
        <v>2</v>
      </c>
      <c r="R16" s="27">
        <f>SUMIF(B:B,"緑道",G:G)</f>
        <v>11263</v>
      </c>
      <c r="S16" s="27">
        <f>COUNTIFS(B:B,"緑道",M:M,"*~**")</f>
        <v>0</v>
      </c>
      <c r="T16" s="27">
        <f t="shared" ref="T16:T17" si="2">Q16-S16</f>
        <v>2</v>
      </c>
    </row>
    <row r="17" spans="1:20" ht="33" customHeight="1" x14ac:dyDescent="0.2">
      <c r="A17" s="40">
        <v>15</v>
      </c>
      <c r="B17" s="41" t="s">
        <v>306</v>
      </c>
      <c r="C17" s="31" t="s" ph="1">
        <v>781</v>
      </c>
      <c r="D17" s="49" ph="1"/>
      <c r="E17" s="43" t="s">
        <v>352</v>
      </c>
      <c r="F17" s="44"/>
      <c r="G17" s="45">
        <v>800</v>
      </c>
      <c r="H17" s="46"/>
      <c r="I17" s="52" t="s">
        <v>268</v>
      </c>
      <c r="J17" s="50"/>
      <c r="K17" s="33" t="s">
        <v>2977</v>
      </c>
      <c r="L17" s="51">
        <v>0.1</v>
      </c>
      <c r="M17" s="113"/>
      <c r="O17" s="25" t="s">
        <v>106</v>
      </c>
      <c r="P17" s="25" t="s">
        <v>290</v>
      </c>
      <c r="Q17" s="27">
        <f>COUNTIF(B:B,"都緑")</f>
        <v>0</v>
      </c>
      <c r="R17" s="27">
        <f>SUMIF(B:B,"都緑",G:G)</f>
        <v>0</v>
      </c>
      <c r="S17" s="27">
        <f>COUNTIFS(B:B,"都緑",M:M,"*~**")</f>
        <v>0</v>
      </c>
      <c r="T17" s="27">
        <f t="shared" si="2"/>
        <v>0</v>
      </c>
    </row>
    <row r="18" spans="1:20" ht="33" customHeight="1" x14ac:dyDescent="0.2">
      <c r="A18" s="40">
        <v>16</v>
      </c>
      <c r="B18" s="41" t="s">
        <v>306</v>
      </c>
      <c r="C18" s="31" t="s" ph="1">
        <v>782</v>
      </c>
      <c r="D18" s="49" ph="1"/>
      <c r="E18" s="43" t="s">
        <v>353</v>
      </c>
      <c r="F18" s="44"/>
      <c r="G18" s="45">
        <v>2097</v>
      </c>
      <c r="H18" s="46"/>
      <c r="I18" s="52" t="s">
        <v>268</v>
      </c>
      <c r="J18" s="50"/>
      <c r="K18" s="33" t="s">
        <v>2978</v>
      </c>
      <c r="L18" s="51">
        <v>0.2</v>
      </c>
      <c r="M18" s="113"/>
      <c r="O18" s="28" t="s">
        <v>290</v>
      </c>
      <c r="P18" s="29" t="s">
        <v>298</v>
      </c>
      <c r="Q18" s="30">
        <f>Q10+Q14+Q15+Q17+Q16</f>
        <v>29</v>
      </c>
      <c r="R18" s="30">
        <f>R10+R14+R15+R17+R16</f>
        <v>291841</v>
      </c>
      <c r="S18" s="30">
        <f>S10+S14+S15+S17+S16</f>
        <v>0</v>
      </c>
      <c r="T18" s="30">
        <f>T10+T14+T15+T17+T16</f>
        <v>29</v>
      </c>
    </row>
    <row r="19" spans="1:20" ht="33" customHeight="1" x14ac:dyDescent="0.2">
      <c r="A19" s="40">
        <v>17</v>
      </c>
      <c r="B19" s="41" t="s">
        <v>306</v>
      </c>
      <c r="C19" s="31" t="s" ph="1">
        <v>783</v>
      </c>
      <c r="D19" s="49" ph="1"/>
      <c r="E19" s="43" t="s">
        <v>342</v>
      </c>
      <c r="F19" s="44"/>
      <c r="G19" s="45">
        <v>1292</v>
      </c>
      <c r="H19" s="46"/>
      <c r="I19" s="52" t="s">
        <v>361</v>
      </c>
      <c r="J19" s="50"/>
      <c r="K19" s="40" t="s">
        <v>318</v>
      </c>
      <c r="L19" s="51">
        <v>0.13</v>
      </c>
      <c r="M19" s="113"/>
    </row>
    <row r="20" spans="1:20" ht="33" customHeight="1" x14ac:dyDescent="0.2">
      <c r="A20" s="40">
        <v>18</v>
      </c>
      <c r="B20" s="41" t="s">
        <v>306</v>
      </c>
      <c r="C20" s="31" t="s" ph="1">
        <v>784</v>
      </c>
      <c r="D20" s="49" ph="1"/>
      <c r="E20" s="43" t="s">
        <v>320</v>
      </c>
      <c r="F20" s="44"/>
      <c r="G20" s="45">
        <v>2307</v>
      </c>
      <c r="H20" s="46"/>
      <c r="I20" s="52" t="s">
        <v>362</v>
      </c>
      <c r="J20" s="50"/>
      <c r="K20" s="40" t="s">
        <v>332</v>
      </c>
      <c r="L20" s="51">
        <v>0.15</v>
      </c>
      <c r="M20" s="113"/>
      <c r="O20" s="214"/>
      <c r="P20" s="214"/>
      <c r="Q20" s="215"/>
      <c r="R20" s="215"/>
    </row>
    <row r="21" spans="1:20" ht="33" customHeight="1" x14ac:dyDescent="0.2">
      <c r="A21" s="53">
        <v>19</v>
      </c>
      <c r="B21" s="54" t="s">
        <v>319</v>
      </c>
      <c r="C21" s="55" t="s" ph="1">
        <v>785</v>
      </c>
      <c r="D21" s="56" ph="1"/>
      <c r="E21" s="57" t="s">
        <v>321</v>
      </c>
      <c r="F21" s="58"/>
      <c r="G21" s="59">
        <v>3000</v>
      </c>
      <c r="H21" s="60"/>
      <c r="I21" s="57" t="s">
        <v>363</v>
      </c>
      <c r="J21" s="58"/>
      <c r="K21" s="53" t="s">
        <v>333</v>
      </c>
      <c r="L21" s="61">
        <v>0.3</v>
      </c>
      <c r="M21" s="114"/>
    </row>
    <row r="22" spans="1:20" ht="33" customHeight="1" x14ac:dyDescent="0.2">
      <c r="A22" s="53">
        <v>20</v>
      </c>
      <c r="B22" s="54" t="s">
        <v>305</v>
      </c>
      <c r="C22" s="55" t="s" ph="1">
        <v>786</v>
      </c>
      <c r="D22" s="56" ph="1"/>
      <c r="E22" s="57" t="s">
        <v>322</v>
      </c>
      <c r="F22" s="58"/>
      <c r="G22" s="59">
        <v>10000</v>
      </c>
      <c r="H22" s="60"/>
      <c r="I22" s="57" t="s">
        <v>364</v>
      </c>
      <c r="J22" s="58"/>
      <c r="K22" s="62" t="s">
        <v>2979</v>
      </c>
      <c r="L22" s="66">
        <v>1</v>
      </c>
      <c r="M22" s="114"/>
    </row>
    <row r="23" spans="1:20" ht="33" customHeight="1" x14ac:dyDescent="0.2">
      <c r="A23" s="53">
        <v>21</v>
      </c>
      <c r="B23" s="54" t="s">
        <v>306</v>
      </c>
      <c r="C23" s="55" t="s" ph="1">
        <v>787</v>
      </c>
      <c r="D23" s="56" ph="1"/>
      <c r="E23" s="57" t="s">
        <v>323</v>
      </c>
      <c r="F23" s="58"/>
      <c r="G23" s="59">
        <v>1137</v>
      </c>
      <c r="H23" s="60"/>
      <c r="I23" s="57" t="s">
        <v>365</v>
      </c>
      <c r="J23" s="58"/>
      <c r="K23" s="62" t="s">
        <v>2980</v>
      </c>
      <c r="L23" s="61">
        <v>0.12</v>
      </c>
      <c r="M23" s="114"/>
    </row>
    <row r="24" spans="1:20" ht="33" customHeight="1" x14ac:dyDescent="0.2">
      <c r="A24" s="53">
        <v>22</v>
      </c>
      <c r="B24" s="54" t="s">
        <v>319</v>
      </c>
      <c r="C24" s="55" t="s" ph="1">
        <v>788</v>
      </c>
      <c r="D24" s="56" ph="1"/>
      <c r="E24" s="57" t="s">
        <v>324</v>
      </c>
      <c r="F24" s="58"/>
      <c r="G24" s="59">
        <v>8263</v>
      </c>
      <c r="H24" s="60"/>
      <c r="I24" s="63" t="s">
        <v>366</v>
      </c>
      <c r="J24" s="64"/>
      <c r="K24" s="62" t="s">
        <v>2981</v>
      </c>
      <c r="L24" s="66">
        <v>20.8</v>
      </c>
      <c r="M24" s="114"/>
    </row>
    <row r="25" spans="1:20" ht="33" customHeight="1" x14ac:dyDescent="0.2">
      <c r="A25" s="53">
        <v>23</v>
      </c>
      <c r="B25" s="54" t="s">
        <v>306</v>
      </c>
      <c r="C25" s="55" t="s" ph="1">
        <v>789</v>
      </c>
      <c r="D25" s="56" ph="1"/>
      <c r="E25" s="57" t="s">
        <v>325</v>
      </c>
      <c r="F25" s="58"/>
      <c r="G25" s="59">
        <v>1036</v>
      </c>
      <c r="H25" s="60"/>
      <c r="I25" s="63" t="s">
        <v>371</v>
      </c>
      <c r="J25" s="64"/>
      <c r="K25" s="53"/>
      <c r="L25" s="61"/>
      <c r="M25" s="115"/>
    </row>
    <row r="26" spans="1:20" ht="33" customHeight="1" x14ac:dyDescent="0.2">
      <c r="A26" s="53">
        <v>24</v>
      </c>
      <c r="B26" s="54" t="s">
        <v>306</v>
      </c>
      <c r="C26" s="55" t="s" ph="1">
        <v>790</v>
      </c>
      <c r="D26" s="56" ph="1"/>
      <c r="E26" s="57" t="s">
        <v>326</v>
      </c>
      <c r="F26" s="58"/>
      <c r="G26" s="59">
        <v>1451</v>
      </c>
      <c r="H26" s="60"/>
      <c r="I26" s="63" t="s">
        <v>367</v>
      </c>
      <c r="J26" s="64"/>
      <c r="K26" s="53" t="s">
        <v>334</v>
      </c>
      <c r="L26" s="61">
        <v>0.15</v>
      </c>
      <c r="M26" s="114"/>
    </row>
    <row r="27" spans="1:20" ht="33" customHeight="1" x14ac:dyDescent="0.2">
      <c r="A27" s="53">
        <v>25</v>
      </c>
      <c r="B27" s="54" t="s">
        <v>305</v>
      </c>
      <c r="C27" s="65" t="s" ph="1">
        <v>791</v>
      </c>
      <c r="D27" s="56" ph="1"/>
      <c r="E27" s="57" t="s">
        <v>327</v>
      </c>
      <c r="F27" s="58"/>
      <c r="G27" s="59">
        <v>10000</v>
      </c>
      <c r="H27" s="60"/>
      <c r="I27" s="63" t="s">
        <v>368</v>
      </c>
      <c r="J27" s="64"/>
      <c r="K27" s="62" t="s">
        <v>2969</v>
      </c>
      <c r="L27" s="66">
        <v>1</v>
      </c>
      <c r="M27" s="114"/>
    </row>
    <row r="28" spans="1:20" ht="33" customHeight="1" x14ac:dyDescent="0.2">
      <c r="A28" s="53">
        <v>26</v>
      </c>
      <c r="B28" s="54" t="s">
        <v>306</v>
      </c>
      <c r="C28" s="120" t="s" ph="1">
        <v>792</v>
      </c>
      <c r="D28" s="56" ph="1"/>
      <c r="E28" s="57" t="s">
        <v>328</v>
      </c>
      <c r="F28" s="58"/>
      <c r="G28" s="59">
        <v>1614</v>
      </c>
      <c r="H28" s="60"/>
      <c r="I28" s="63" t="s">
        <v>274</v>
      </c>
      <c r="J28" s="64"/>
      <c r="K28" s="53" t="s">
        <v>335</v>
      </c>
      <c r="L28" s="61">
        <v>0.16</v>
      </c>
      <c r="M28" s="114"/>
    </row>
    <row r="29" spans="1:20" ht="33" customHeight="1" x14ac:dyDescent="0.2">
      <c r="A29" s="53">
        <v>27</v>
      </c>
      <c r="B29" s="54" t="s">
        <v>306</v>
      </c>
      <c r="C29" s="65" t="s" ph="1">
        <v>793</v>
      </c>
      <c r="D29" s="56" ph="1"/>
      <c r="E29" s="57" t="s">
        <v>329</v>
      </c>
      <c r="F29" s="58"/>
      <c r="G29" s="59">
        <v>785</v>
      </c>
      <c r="H29" s="60"/>
      <c r="I29" s="63" t="s">
        <v>369</v>
      </c>
      <c r="J29" s="64"/>
      <c r="K29" s="62"/>
      <c r="L29" s="61"/>
      <c r="M29" s="114"/>
    </row>
    <row r="30" spans="1:20" ht="33" customHeight="1" x14ac:dyDescent="0.2">
      <c r="A30" s="53">
        <v>28</v>
      </c>
      <c r="B30" s="54" t="s">
        <v>306</v>
      </c>
      <c r="C30" s="65" t="s" ph="1">
        <v>794</v>
      </c>
      <c r="D30" s="56" ph="1"/>
      <c r="E30" s="57" t="s">
        <v>330</v>
      </c>
      <c r="F30" s="58"/>
      <c r="G30" s="59">
        <v>2133</v>
      </c>
      <c r="H30" s="60"/>
      <c r="I30" s="63" t="s">
        <v>279</v>
      </c>
      <c r="J30" s="64"/>
      <c r="K30" s="53"/>
      <c r="L30" s="61"/>
      <c r="M30" s="114"/>
    </row>
    <row r="31" spans="1:20" ht="33" customHeight="1" x14ac:dyDescent="0.2">
      <c r="A31" s="53">
        <v>29</v>
      </c>
      <c r="B31" s="54" t="s">
        <v>305</v>
      </c>
      <c r="C31" s="55" t="s" ph="1">
        <v>795</v>
      </c>
      <c r="D31" s="56" ph="1"/>
      <c r="E31" s="57" t="s">
        <v>331</v>
      </c>
      <c r="F31" s="58"/>
      <c r="G31" s="59">
        <v>9982</v>
      </c>
      <c r="H31" s="60"/>
      <c r="I31" s="63" t="s">
        <v>370</v>
      </c>
      <c r="J31" s="64"/>
      <c r="K31" s="62" t="s">
        <v>2966</v>
      </c>
      <c r="L31" s="66">
        <v>41</v>
      </c>
      <c r="M31" s="114"/>
    </row>
    <row r="32" spans="1:20" ht="33" customHeight="1" x14ac:dyDescent="0.2">
      <c r="A32" s="428" t="s">
        <v>227</v>
      </c>
      <c r="B32" s="429"/>
      <c r="C32" s="157">
        <f ca="1">IF(COUNTIF(M:M,"*~**")&gt;=1, "("&amp;COUNTIF(M:M,"*~**")&amp;")"&amp;CHAR(10)&amp;COUNT(A:A)-COUNTIF(M:M,"*~**"), COUNT(A:A))</f>
        <v>29</v>
      </c>
      <c r="D32" s="82"/>
      <c r="E32" s="82" t="s">
        <v>2213</v>
      </c>
      <c r="F32" s="91"/>
      <c r="G32" s="76">
        <f>SUM(G2:G31)</f>
        <v>291841</v>
      </c>
      <c r="H32" s="77"/>
      <c r="I32" s="82"/>
      <c r="J32" s="82"/>
      <c r="K32" s="82"/>
      <c r="L32" s="82"/>
      <c r="M32" s="225"/>
    </row>
    <row r="33" spans="3:8" x14ac:dyDescent="0.2">
      <c r="H33" s="121"/>
    </row>
    <row r="34" spans="3:8" x14ac:dyDescent="0.2">
      <c r="H34" s="121"/>
    </row>
    <row r="35" spans="3:8" x14ac:dyDescent="0.2">
      <c r="H35" s="121"/>
    </row>
    <row r="36" spans="3:8" ht="22.5" x14ac:dyDescent="0.2">
      <c r="C36" s="93" ph="1"/>
      <c r="D36" s="93" ph="1"/>
    </row>
    <row r="37" spans="3:8" ht="22.5" x14ac:dyDescent="0.2">
      <c r="C37" s="93" ph="1"/>
      <c r="D37" s="93" ph="1"/>
    </row>
    <row r="38" spans="3:8" ht="22.5" x14ac:dyDescent="0.2">
      <c r="C38" s="93" ph="1"/>
      <c r="D38" s="93" ph="1"/>
    </row>
    <row r="39" spans="3:8" ht="22.5" x14ac:dyDescent="0.2">
      <c r="C39" s="93" ph="1"/>
      <c r="D39" s="93" ph="1"/>
    </row>
    <row r="40" spans="3:8" ht="22.5" x14ac:dyDescent="0.2">
      <c r="C40" s="93" ph="1"/>
      <c r="D40" s="93" ph="1"/>
    </row>
    <row r="41" spans="3:8" ht="22.5" x14ac:dyDescent="0.2">
      <c r="C41" s="93" ph="1"/>
      <c r="D41" s="93" ph="1"/>
    </row>
    <row r="42" spans="3:8" ht="22.5" x14ac:dyDescent="0.2">
      <c r="C42" s="93" ph="1"/>
      <c r="D42" s="93" ph="1"/>
    </row>
    <row r="43" spans="3:8" ht="22.5" x14ac:dyDescent="0.2">
      <c r="C43" s="93" ph="1"/>
      <c r="D43" s="93" ph="1"/>
    </row>
    <row r="44" spans="3:8" ht="22.5" x14ac:dyDescent="0.2">
      <c r="C44" s="93" ph="1"/>
      <c r="D44" s="93" ph="1"/>
    </row>
    <row r="45" spans="3:8" ht="22.5" x14ac:dyDescent="0.2">
      <c r="C45" s="93" ph="1"/>
      <c r="D45" s="93" ph="1"/>
    </row>
    <row r="46" spans="3:8" ht="22.5" x14ac:dyDescent="0.2">
      <c r="C46" s="93" ph="1"/>
      <c r="D46" s="93" ph="1"/>
    </row>
    <row r="47" spans="3:8" ht="22.5" x14ac:dyDescent="0.2">
      <c r="C47" s="93" ph="1"/>
      <c r="D47" s="93" ph="1"/>
    </row>
  </sheetData>
  <mergeCells count="2">
    <mergeCell ref="A1:M1"/>
    <mergeCell ref="A32:B32"/>
  </mergeCells>
  <phoneticPr fontId="2"/>
  <pageMargins left="0.70866141732283472" right="0.70866141732283472" top="0.94488188976377963" bottom="0.94488188976377963" header="0" footer="0.31496062992125984"/>
  <pageSetup paperSize="9" scale="96" orientation="portrait" r:id="rId1"/>
  <headerFooter>
    <oddFooter>&amp;C&amp;"ＭＳ 明朝,標準"-&amp;P--</oddFooter>
    <firstHeader>&amp;L&amp;"メイリオ,レギュラー"&amp;18Ⅳ 開設公園&amp;16
&amp;A</firstHeader>
    <firstFooter>&amp;C-&amp;P--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48"/>
  <sheetViews>
    <sheetView view="pageBreakPreview" topLeftCell="A28" zoomScale="130" zoomScaleNormal="115" zoomScaleSheetLayoutView="130" workbookViewId="0">
      <selection activeCell="O32" sqref="O32"/>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08203125"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30" customHeight="1" x14ac:dyDescent="0.2">
      <c r="A1" s="430" t="str">
        <f ca="1">RIGHT(CELL("filename",A1),LEN(CELL("filename",A1))-FIND("]",CELL("filename",A1)))</f>
        <v>3.福島区</v>
      </c>
      <c r="B1" s="430"/>
      <c r="C1" s="430"/>
      <c r="D1" s="430"/>
      <c r="E1" s="430"/>
      <c r="F1" s="430"/>
      <c r="G1" s="430"/>
      <c r="H1" s="430"/>
      <c r="I1" s="430"/>
      <c r="J1" s="430"/>
      <c r="K1" s="430"/>
      <c r="L1" s="430"/>
      <c r="M1" s="430"/>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O2" s="2" t="s">
        <v>146</v>
      </c>
      <c r="P2" s="3" t="s">
        <v>146</v>
      </c>
      <c r="Q2" s="4" t="s">
        <v>284</v>
      </c>
      <c r="R2" s="2" t="s">
        <v>3054</v>
      </c>
      <c r="S2" s="3" t="s">
        <v>3500</v>
      </c>
      <c r="T2" s="3" t="s">
        <v>3505</v>
      </c>
    </row>
    <row r="3" spans="1:20" ht="33" customHeight="1" x14ac:dyDescent="0.2">
      <c r="A3" s="40">
        <v>1</v>
      </c>
      <c r="B3" s="41" t="s">
        <v>306</v>
      </c>
      <c r="C3" s="31" t="s" ph="1">
        <v>796</v>
      </c>
      <c r="D3" s="42" ph="1"/>
      <c r="E3" s="43" t="s">
        <v>372</v>
      </c>
      <c r="F3" s="44"/>
      <c r="G3" s="45">
        <v>2976</v>
      </c>
      <c r="H3" s="46"/>
      <c r="I3" s="43" t="s">
        <v>2889</v>
      </c>
      <c r="J3" s="47"/>
      <c r="K3" s="33" t="s">
        <v>389</v>
      </c>
      <c r="L3" s="51">
        <v>0.3</v>
      </c>
      <c r="M3" s="112"/>
      <c r="O3" s="5" t="s">
        <v>3055</v>
      </c>
      <c r="P3" s="6" t="s">
        <v>285</v>
      </c>
      <c r="Q3" s="7">
        <f>COUNTIF(B:B,"街")</f>
        <v>26</v>
      </c>
      <c r="R3" s="7">
        <f>SUMIF(B:B,"街",G:G)</f>
        <v>71948</v>
      </c>
      <c r="S3" s="7">
        <f>COUNTIFS(B:B,"街",M:M,"*~**")</f>
        <v>0</v>
      </c>
      <c r="T3" s="7">
        <f>Q3-S3</f>
        <v>26</v>
      </c>
    </row>
    <row r="4" spans="1:20" ht="33" customHeight="1" x14ac:dyDescent="0.2">
      <c r="A4" s="40">
        <v>2</v>
      </c>
      <c r="B4" s="41" t="s">
        <v>388</v>
      </c>
      <c r="C4" s="31" t="s" ph="1">
        <v>797</v>
      </c>
      <c r="D4" s="49" ph="1"/>
      <c r="E4" s="43" t="s">
        <v>373</v>
      </c>
      <c r="F4" s="44"/>
      <c r="G4" s="45">
        <v>41307</v>
      </c>
      <c r="H4" s="46"/>
      <c r="I4" s="43" t="s">
        <v>518</v>
      </c>
      <c r="J4" s="44"/>
      <c r="K4" s="40" t="s">
        <v>2971</v>
      </c>
      <c r="L4" s="48">
        <v>4.0999999999999996</v>
      </c>
      <c r="M4" s="113"/>
      <c r="O4" s="5" t="s">
        <v>3055</v>
      </c>
      <c r="P4" s="6" t="s">
        <v>286</v>
      </c>
      <c r="Q4" s="7">
        <f>COUNTIF(B:B,"近")</f>
        <v>0</v>
      </c>
      <c r="R4" s="7">
        <f>SUMIF(B:B,"近",G:G)</f>
        <v>0</v>
      </c>
      <c r="S4" s="7">
        <f>COUNTIFS(B:B,"近",M:M,"*~**")</f>
        <v>0</v>
      </c>
      <c r="T4" s="7">
        <f t="shared" ref="T4:T5" si="0">Q4-S4</f>
        <v>0</v>
      </c>
    </row>
    <row r="5" spans="1:20" ht="33" customHeight="1" x14ac:dyDescent="0.2">
      <c r="A5" s="40">
        <v>3</v>
      </c>
      <c r="B5" s="41" t="s">
        <v>306</v>
      </c>
      <c r="C5" s="31" t="s" ph="1">
        <v>798</v>
      </c>
      <c r="D5" s="49" ph="1"/>
      <c r="E5" s="43" t="s">
        <v>374</v>
      </c>
      <c r="F5" s="44"/>
      <c r="G5" s="45">
        <v>4174</v>
      </c>
      <c r="H5" s="46"/>
      <c r="I5" s="43" t="s">
        <v>519</v>
      </c>
      <c r="J5" s="44"/>
      <c r="K5" s="33" t="s">
        <v>390</v>
      </c>
      <c r="L5" s="51">
        <v>0.42</v>
      </c>
      <c r="M5" s="113"/>
      <c r="O5" s="5" t="s">
        <v>3055</v>
      </c>
      <c r="P5" s="6" t="s">
        <v>287</v>
      </c>
      <c r="Q5" s="7">
        <f>COUNTIF(B:B,"地")</f>
        <v>1</v>
      </c>
      <c r="R5" s="7">
        <f>SUMIF(B:B,"地",G:G)</f>
        <v>41307</v>
      </c>
      <c r="S5" s="7">
        <f>COUNTIFS(B:B,"地",M:M,"*~**")</f>
        <v>0</v>
      </c>
      <c r="T5" s="7">
        <f t="shared" si="0"/>
        <v>1</v>
      </c>
    </row>
    <row r="6" spans="1:20" ht="33" customHeight="1" x14ac:dyDescent="0.2">
      <c r="A6" s="40">
        <v>4</v>
      </c>
      <c r="B6" s="41" t="s">
        <v>306</v>
      </c>
      <c r="C6" s="31" t="s" ph="1">
        <v>799</v>
      </c>
      <c r="D6" s="49" ph="1"/>
      <c r="E6" s="43" t="s">
        <v>375</v>
      </c>
      <c r="F6" s="44"/>
      <c r="G6" s="45">
        <v>7386</v>
      </c>
      <c r="H6" s="46"/>
      <c r="I6" s="43" t="s">
        <v>520</v>
      </c>
      <c r="J6" s="50"/>
      <c r="K6" s="33" t="s">
        <v>391</v>
      </c>
      <c r="L6" s="51">
        <v>0.74</v>
      </c>
      <c r="M6" s="113"/>
      <c r="O6" s="1" t="s">
        <v>290</v>
      </c>
      <c r="P6" s="8" t="s">
        <v>3056</v>
      </c>
      <c r="Q6" s="9">
        <f>SUM(Q3:Q5)</f>
        <v>27</v>
      </c>
      <c r="R6" s="9">
        <f>SUM(R3:R5)</f>
        <v>113255</v>
      </c>
      <c r="S6" s="9">
        <f>SUM(S3:S5)</f>
        <v>0</v>
      </c>
      <c r="T6" s="9">
        <f>SUM(T3:T5)</f>
        <v>27</v>
      </c>
    </row>
    <row r="7" spans="1:20" ht="37" x14ac:dyDescent="0.2">
      <c r="A7" s="40">
        <v>5</v>
      </c>
      <c r="B7" s="41" t="s">
        <v>306</v>
      </c>
      <c r="C7" s="31" t="s" ph="1">
        <v>800</v>
      </c>
      <c r="D7" s="49" ph="1"/>
      <c r="E7" s="43" t="s">
        <v>376</v>
      </c>
      <c r="F7" s="44"/>
      <c r="G7" s="45">
        <v>3869</v>
      </c>
      <c r="H7" s="46"/>
      <c r="I7" s="43" t="s">
        <v>521</v>
      </c>
      <c r="J7" s="50"/>
      <c r="K7" s="40" t="s">
        <v>392</v>
      </c>
      <c r="L7" s="51">
        <v>0.56000000000000005</v>
      </c>
      <c r="M7" s="112" t="s">
        <v>923</v>
      </c>
      <c r="O7" s="13" t="s">
        <v>3057</v>
      </c>
      <c r="P7" s="14" t="s">
        <v>288</v>
      </c>
      <c r="Q7" s="15">
        <f>COUNTIF(B:B,"総")</f>
        <v>0</v>
      </c>
      <c r="R7" s="15">
        <f>SUMIF(B:B,"総",G:G)</f>
        <v>0</v>
      </c>
      <c r="S7" s="15">
        <f>COUNTIFS(B:B,"総",M:M,"*~**")</f>
        <v>0</v>
      </c>
      <c r="T7" s="15">
        <f>Q7-S7</f>
        <v>0</v>
      </c>
    </row>
    <row r="8" spans="1:20" ht="33" customHeight="1" x14ac:dyDescent="0.2">
      <c r="A8" s="40">
        <v>6</v>
      </c>
      <c r="B8" s="41" t="s">
        <v>306</v>
      </c>
      <c r="C8" s="31" t="s" ph="1">
        <v>801</v>
      </c>
      <c r="D8" s="49" ph="1"/>
      <c r="E8" s="43" t="s">
        <v>377</v>
      </c>
      <c r="F8" s="44"/>
      <c r="G8" s="45">
        <v>2383</v>
      </c>
      <c r="H8" s="46"/>
      <c r="I8" s="43" t="s">
        <v>522</v>
      </c>
      <c r="J8" s="50"/>
      <c r="K8" s="40" t="s">
        <v>393</v>
      </c>
      <c r="L8" s="51">
        <v>0.24</v>
      </c>
      <c r="M8" s="113"/>
      <c r="O8" s="13" t="s">
        <v>3057</v>
      </c>
      <c r="P8" s="14" t="s">
        <v>289</v>
      </c>
      <c r="Q8" s="15">
        <f>COUNTIF(B:B,"運")</f>
        <v>0</v>
      </c>
      <c r="R8" s="15">
        <f>SUMIF(B:B,"運",G:G)</f>
        <v>0</v>
      </c>
      <c r="S8" s="15">
        <f>COUNTIFS(B:B,"運",M:M,"*~**")</f>
        <v>0</v>
      </c>
      <c r="T8" s="15">
        <f>Q8-S8</f>
        <v>0</v>
      </c>
    </row>
    <row r="9" spans="1:20" ht="33" customHeight="1" x14ac:dyDescent="0.2">
      <c r="A9" s="40">
        <v>7</v>
      </c>
      <c r="B9" s="41" t="s">
        <v>306</v>
      </c>
      <c r="C9" s="31" t="s" ph="1">
        <v>802</v>
      </c>
      <c r="D9" s="49" ph="1"/>
      <c r="E9" s="43" t="s">
        <v>378</v>
      </c>
      <c r="F9" s="44"/>
      <c r="G9" s="45">
        <v>1137</v>
      </c>
      <c r="H9" s="46"/>
      <c r="I9" s="43" t="s">
        <v>522</v>
      </c>
      <c r="J9" s="50"/>
      <c r="K9" s="40" t="s">
        <v>394</v>
      </c>
      <c r="L9" s="51">
        <v>0.11</v>
      </c>
      <c r="M9" s="113"/>
      <c r="O9" s="22" t="s">
        <v>290</v>
      </c>
      <c r="P9" s="23" t="s">
        <v>3058</v>
      </c>
      <c r="Q9" s="24">
        <f>SUM(Q7:Q8)</f>
        <v>0</v>
      </c>
      <c r="R9" s="24">
        <f>SUM(R7:R8)</f>
        <v>0</v>
      </c>
      <c r="S9" s="24">
        <f>SUM(S7:S8)</f>
        <v>0</v>
      </c>
      <c r="T9" s="24">
        <f>SUM(T7:T8)</f>
        <v>0</v>
      </c>
    </row>
    <row r="10" spans="1:20" ht="33" customHeight="1" x14ac:dyDescent="0.2">
      <c r="A10" s="40">
        <v>8</v>
      </c>
      <c r="B10" s="41" t="s">
        <v>306</v>
      </c>
      <c r="C10" s="31" t="s" ph="1">
        <v>803</v>
      </c>
      <c r="D10" s="49" ph="1"/>
      <c r="E10" s="43" t="s">
        <v>379</v>
      </c>
      <c r="F10" s="44"/>
      <c r="G10" s="45">
        <v>5291</v>
      </c>
      <c r="H10" s="46"/>
      <c r="I10" s="52" t="s">
        <v>523</v>
      </c>
      <c r="J10" s="50"/>
      <c r="K10" s="40" t="s">
        <v>395</v>
      </c>
      <c r="L10" s="51">
        <v>0.53</v>
      </c>
      <c r="M10" s="113"/>
      <c r="O10" s="19" t="s">
        <v>290</v>
      </c>
      <c r="P10" s="20" t="s">
        <v>3059</v>
      </c>
      <c r="Q10" s="21">
        <f>Q6+Q9</f>
        <v>27</v>
      </c>
      <c r="R10" s="21">
        <f>R6+R9</f>
        <v>113255</v>
      </c>
      <c r="S10" s="21">
        <f>S6+S9</f>
        <v>0</v>
      </c>
      <c r="T10" s="21">
        <f>T6+T9</f>
        <v>27</v>
      </c>
    </row>
    <row r="11" spans="1:20" ht="33" customHeight="1" x14ac:dyDescent="0.2">
      <c r="A11" s="40">
        <v>9</v>
      </c>
      <c r="B11" s="41" t="s">
        <v>306</v>
      </c>
      <c r="C11" s="31" t="s" ph="1">
        <v>804</v>
      </c>
      <c r="D11" s="49" ph="1"/>
      <c r="E11" s="43" t="s">
        <v>380</v>
      </c>
      <c r="F11" s="47"/>
      <c r="G11" s="45">
        <v>3961</v>
      </c>
      <c r="H11" s="46"/>
      <c r="I11" s="52" t="s">
        <v>524</v>
      </c>
      <c r="J11" s="50"/>
      <c r="K11" s="33" t="s">
        <v>396</v>
      </c>
      <c r="L11" s="51">
        <v>0.4</v>
      </c>
      <c r="M11" s="112"/>
      <c r="O11" s="10" t="s">
        <v>291</v>
      </c>
      <c r="P11" s="11" t="s">
        <v>292</v>
      </c>
      <c r="Q11" s="12">
        <f>COUNTIF(B:B,"風")</f>
        <v>0</v>
      </c>
      <c r="R11" s="12">
        <f>SUMIF(B:B,"風",G:G)</f>
        <v>0</v>
      </c>
      <c r="S11" s="12">
        <f>COUNTIFS(B:B,"風",M:M,"*~**")</f>
        <v>0</v>
      </c>
      <c r="T11" s="12">
        <f>Q11-S11</f>
        <v>0</v>
      </c>
    </row>
    <row r="12" spans="1:20" ht="33" customHeight="1" x14ac:dyDescent="0.2">
      <c r="A12" s="40">
        <v>10</v>
      </c>
      <c r="B12" s="41" t="s">
        <v>306</v>
      </c>
      <c r="C12" s="31" t="s" ph="1">
        <v>805</v>
      </c>
      <c r="D12" s="49" ph="1"/>
      <c r="E12" s="43" t="s">
        <v>381</v>
      </c>
      <c r="F12" s="44"/>
      <c r="G12" s="45">
        <v>4963</v>
      </c>
      <c r="H12" s="46"/>
      <c r="I12" s="52" t="s">
        <v>525</v>
      </c>
      <c r="J12" s="50"/>
      <c r="K12" s="40" t="s">
        <v>397</v>
      </c>
      <c r="L12" s="51">
        <v>0.5</v>
      </c>
      <c r="M12" s="113"/>
      <c r="O12" s="10" t="s">
        <v>291</v>
      </c>
      <c r="P12" s="11" t="s">
        <v>293</v>
      </c>
      <c r="Q12" s="12">
        <f>COUNTIF(B:B,"動")</f>
        <v>0</v>
      </c>
      <c r="R12" s="12">
        <f>SUMIF(B:B,"動",G:G)</f>
        <v>0</v>
      </c>
      <c r="S12" s="12">
        <f>COUNTIFS(B:B,"動",M:M,"*~**")</f>
        <v>0</v>
      </c>
      <c r="T12" s="12">
        <f t="shared" ref="T12" si="1">Q12-S12</f>
        <v>0</v>
      </c>
    </row>
    <row r="13" spans="1:20" ht="33" customHeight="1" x14ac:dyDescent="0.2">
      <c r="A13" s="40">
        <v>11</v>
      </c>
      <c r="B13" s="41" t="s">
        <v>306</v>
      </c>
      <c r="C13" s="31" t="s" ph="1">
        <v>3571</v>
      </c>
      <c r="D13" s="49" ph="1"/>
      <c r="E13" s="43" t="s">
        <v>382</v>
      </c>
      <c r="F13" s="44"/>
      <c r="G13" s="45">
        <v>1404</v>
      </c>
      <c r="H13" s="46"/>
      <c r="I13" s="52" t="s">
        <v>526</v>
      </c>
      <c r="J13" s="50"/>
      <c r="K13" s="40" t="s">
        <v>398</v>
      </c>
      <c r="L13" s="51">
        <v>0.14000000000000001</v>
      </c>
      <c r="M13" s="113"/>
      <c r="O13" s="10" t="s">
        <v>291</v>
      </c>
      <c r="P13" s="11" t="s">
        <v>294</v>
      </c>
      <c r="Q13" s="12">
        <f>COUNTIF(B:B,"歴")</f>
        <v>0</v>
      </c>
      <c r="R13" s="12">
        <f>SUMIF(B:B,"歴",G:G)</f>
        <v>0</v>
      </c>
      <c r="S13" s="12">
        <f>COUNTIFS(B:B,"歴",M:M,"*~**")</f>
        <v>0</v>
      </c>
      <c r="T13" s="12">
        <f>Q13-S13</f>
        <v>0</v>
      </c>
    </row>
    <row r="14" spans="1:20" ht="33" customHeight="1" x14ac:dyDescent="0.2">
      <c r="A14" s="40">
        <v>12</v>
      </c>
      <c r="B14" s="41" t="s">
        <v>306</v>
      </c>
      <c r="C14" s="31" t="s" ph="1">
        <v>806</v>
      </c>
      <c r="D14" s="49" ph="1"/>
      <c r="E14" s="43" t="s">
        <v>376</v>
      </c>
      <c r="F14" s="44"/>
      <c r="G14" s="45">
        <v>1672</v>
      </c>
      <c r="H14" s="46"/>
      <c r="I14" s="52" t="s">
        <v>527</v>
      </c>
      <c r="J14" s="50"/>
      <c r="K14" s="40" t="s">
        <v>399</v>
      </c>
      <c r="L14" s="51">
        <v>0.17</v>
      </c>
      <c r="M14" s="113"/>
      <c r="O14" s="16" t="s">
        <v>290</v>
      </c>
      <c r="P14" s="17" t="s">
        <v>3060</v>
      </c>
      <c r="Q14" s="18">
        <f>SUM(Q11:Q13)</f>
        <v>0</v>
      </c>
      <c r="R14" s="18">
        <f>SUM(R11:R13)</f>
        <v>0</v>
      </c>
      <c r="S14" s="18">
        <f>SUM(S11:S13)</f>
        <v>0</v>
      </c>
      <c r="T14" s="18">
        <f>SUM(T11:T13)</f>
        <v>0</v>
      </c>
    </row>
    <row r="15" spans="1:20" ht="33" customHeight="1" x14ac:dyDescent="0.2">
      <c r="A15" s="40">
        <v>13</v>
      </c>
      <c r="B15" s="41" t="s">
        <v>306</v>
      </c>
      <c r="C15" s="31" t="s" ph="1">
        <v>807</v>
      </c>
      <c r="D15" s="49" ph="1"/>
      <c r="E15" s="43" t="s">
        <v>383</v>
      </c>
      <c r="F15" s="44"/>
      <c r="G15" s="45">
        <v>1552</v>
      </c>
      <c r="H15" s="46"/>
      <c r="I15" s="52" t="s">
        <v>528</v>
      </c>
      <c r="J15" s="50"/>
      <c r="K15" s="40" t="s">
        <v>400</v>
      </c>
      <c r="L15" s="51">
        <v>0.14000000000000001</v>
      </c>
      <c r="M15" s="113"/>
      <c r="O15" s="25" t="s">
        <v>295</v>
      </c>
      <c r="P15" s="26" t="s">
        <v>296</v>
      </c>
      <c r="Q15" s="27">
        <f>COUNTIF(B:B,"広")</f>
        <v>0</v>
      </c>
      <c r="R15" s="27">
        <f>SUMIF(B:B,"広",G:G)</f>
        <v>0</v>
      </c>
      <c r="S15" s="27">
        <f>COUNTIFS(B:B,"広",M:M,"*~**")</f>
        <v>0</v>
      </c>
      <c r="T15" s="27">
        <f>Q15-S15</f>
        <v>0</v>
      </c>
    </row>
    <row r="16" spans="1:20" ht="33" customHeight="1" x14ac:dyDescent="0.2">
      <c r="A16" s="40">
        <v>14</v>
      </c>
      <c r="B16" s="41" t="s">
        <v>306</v>
      </c>
      <c r="C16" s="31" t="s" ph="1">
        <v>808</v>
      </c>
      <c r="D16" s="49" ph="1"/>
      <c r="E16" s="43" t="s">
        <v>384</v>
      </c>
      <c r="F16" s="44"/>
      <c r="G16" s="45">
        <v>1202</v>
      </c>
      <c r="H16" s="46"/>
      <c r="I16" s="52" t="s">
        <v>529</v>
      </c>
      <c r="J16" s="50"/>
      <c r="K16" s="40" t="s">
        <v>401</v>
      </c>
      <c r="L16" s="51">
        <v>0.12</v>
      </c>
      <c r="M16" s="113"/>
      <c r="O16" s="25" t="s">
        <v>297</v>
      </c>
      <c r="P16" s="25" t="s">
        <v>3504</v>
      </c>
      <c r="Q16" s="27">
        <f>COUNTIF(B:B,"緑道")</f>
        <v>2</v>
      </c>
      <c r="R16" s="27">
        <f>SUMIF(B:B,"緑道",G:G)</f>
        <v>11623</v>
      </c>
      <c r="S16" s="27">
        <f>COUNTIFS(B:B,"緑道",M:M,"*~**")</f>
        <v>0</v>
      </c>
      <c r="T16" s="27">
        <f t="shared" ref="T16:T17" si="2">Q16-S16</f>
        <v>2</v>
      </c>
    </row>
    <row r="17" spans="1:20" ht="33" customHeight="1" x14ac:dyDescent="0.2">
      <c r="A17" s="40">
        <v>15</v>
      </c>
      <c r="B17" s="41" t="s">
        <v>306</v>
      </c>
      <c r="C17" s="31" t="s" ph="1">
        <v>809</v>
      </c>
      <c r="D17" s="49" ph="1"/>
      <c r="E17" s="43" t="s">
        <v>381</v>
      </c>
      <c r="F17" s="44"/>
      <c r="G17" s="45">
        <v>1418</v>
      </c>
      <c r="H17" s="46"/>
      <c r="I17" s="52" t="s">
        <v>530</v>
      </c>
      <c r="J17" s="50"/>
      <c r="K17" s="33" t="s">
        <v>402</v>
      </c>
      <c r="L17" s="51">
        <v>0.14000000000000001</v>
      </c>
      <c r="M17" s="113"/>
      <c r="O17" s="25" t="s">
        <v>106</v>
      </c>
      <c r="P17" s="25" t="s">
        <v>290</v>
      </c>
      <c r="Q17" s="27">
        <f>COUNTIF(B:B,"都緑")</f>
        <v>1</v>
      </c>
      <c r="R17" s="27">
        <f>SUMIF(B:B,"都緑",G:G)</f>
        <v>6912</v>
      </c>
      <c r="S17" s="27">
        <f>COUNTIFS(B:B,"都緑",M:M,"*~**")</f>
        <v>1</v>
      </c>
      <c r="T17" s="27">
        <f t="shared" si="2"/>
        <v>0</v>
      </c>
    </row>
    <row r="18" spans="1:20" ht="33" customHeight="1" x14ac:dyDescent="0.2">
      <c r="A18" s="40">
        <v>16</v>
      </c>
      <c r="B18" s="41" t="s">
        <v>306</v>
      </c>
      <c r="C18" s="31" t="s" ph="1">
        <v>3543</v>
      </c>
      <c r="D18" s="49" ph="1"/>
      <c r="E18" s="43" t="s">
        <v>385</v>
      </c>
      <c r="F18" s="44"/>
      <c r="G18" s="45">
        <v>464</v>
      </c>
      <c r="H18" s="46"/>
      <c r="I18" s="52" t="s">
        <v>531</v>
      </c>
      <c r="J18" s="50"/>
      <c r="K18" s="33"/>
      <c r="L18" s="51"/>
      <c r="M18" s="113"/>
      <c r="O18" s="28" t="s">
        <v>290</v>
      </c>
      <c r="P18" s="29" t="s">
        <v>298</v>
      </c>
      <c r="Q18" s="30">
        <f>Q10+Q14+Q15+Q17+Q16</f>
        <v>30</v>
      </c>
      <c r="R18" s="30">
        <f>R10+R14+R15+R17+R16</f>
        <v>131790</v>
      </c>
      <c r="S18" s="30">
        <f>S10+S14+S15+S17+S16</f>
        <v>1</v>
      </c>
      <c r="T18" s="30">
        <f>T10+T14+T15+T17+T16</f>
        <v>29</v>
      </c>
    </row>
    <row r="19" spans="1:20" ht="33" customHeight="1" x14ac:dyDescent="0.2">
      <c r="A19" s="40">
        <v>17</v>
      </c>
      <c r="B19" s="41" t="s">
        <v>306</v>
      </c>
      <c r="C19" s="31" t="s" ph="1">
        <v>810</v>
      </c>
      <c r="D19" s="49" ph="1"/>
      <c r="E19" s="43" t="s">
        <v>386</v>
      </c>
      <c r="F19" s="44"/>
      <c r="G19" s="45">
        <v>2230</v>
      </c>
      <c r="H19" s="46"/>
      <c r="I19" s="52" t="s">
        <v>532</v>
      </c>
      <c r="J19" s="50"/>
      <c r="K19" s="40" t="s">
        <v>403</v>
      </c>
      <c r="L19" s="51">
        <v>0.22</v>
      </c>
      <c r="M19" s="113"/>
    </row>
    <row r="20" spans="1:20" ht="33" customHeight="1" x14ac:dyDescent="0.2">
      <c r="A20" s="40">
        <v>18</v>
      </c>
      <c r="B20" s="41" t="s">
        <v>306</v>
      </c>
      <c r="C20" s="31" t="s" ph="1">
        <v>811</v>
      </c>
      <c r="D20" s="49" ph="1"/>
      <c r="E20" s="43" t="s">
        <v>387</v>
      </c>
      <c r="F20" s="44"/>
      <c r="G20" s="45">
        <v>923</v>
      </c>
      <c r="H20" s="46"/>
      <c r="I20" s="52" t="s">
        <v>533</v>
      </c>
      <c r="J20" s="50"/>
      <c r="K20" s="40" t="s">
        <v>404</v>
      </c>
      <c r="L20" s="51">
        <v>0.1</v>
      </c>
      <c r="M20" s="113"/>
      <c r="O20" s="214"/>
      <c r="P20" s="214"/>
      <c r="Q20" s="215"/>
      <c r="R20" s="215"/>
    </row>
    <row r="21" spans="1:20" ht="33" customHeight="1" x14ac:dyDescent="0.2">
      <c r="A21" s="53">
        <v>19</v>
      </c>
      <c r="B21" s="54" t="s">
        <v>306</v>
      </c>
      <c r="C21" s="55" t="s" ph="1">
        <v>812</v>
      </c>
      <c r="D21" s="56" ph="1"/>
      <c r="E21" s="57" t="s">
        <v>405</v>
      </c>
      <c r="F21" s="58"/>
      <c r="G21" s="59">
        <v>1423</v>
      </c>
      <c r="H21" s="60"/>
      <c r="I21" s="57" t="s">
        <v>534</v>
      </c>
      <c r="J21" s="58"/>
      <c r="K21" s="53" t="s">
        <v>413</v>
      </c>
      <c r="L21" s="61">
        <v>0.14000000000000001</v>
      </c>
      <c r="M21" s="114"/>
    </row>
    <row r="22" spans="1:20" ht="33" customHeight="1" x14ac:dyDescent="0.2">
      <c r="A22" s="53">
        <v>20</v>
      </c>
      <c r="B22" s="54" t="s">
        <v>306</v>
      </c>
      <c r="C22" s="55" t="s" ph="1">
        <v>813</v>
      </c>
      <c r="D22" s="56" ph="1"/>
      <c r="E22" s="57" t="s">
        <v>387</v>
      </c>
      <c r="F22" s="58"/>
      <c r="G22" s="59">
        <v>1397</v>
      </c>
      <c r="H22" s="60"/>
      <c r="I22" s="57" t="s">
        <v>535</v>
      </c>
      <c r="J22" s="58"/>
      <c r="K22" s="62" t="s">
        <v>414</v>
      </c>
      <c r="L22" s="61">
        <v>0.14000000000000001</v>
      </c>
      <c r="M22" s="114"/>
    </row>
    <row r="23" spans="1:20" ht="33" customHeight="1" x14ac:dyDescent="0.2">
      <c r="A23" s="53">
        <v>21</v>
      </c>
      <c r="B23" s="54" t="s">
        <v>306</v>
      </c>
      <c r="C23" s="55" t="s" ph="1">
        <v>814</v>
      </c>
      <c r="D23" s="56" ph="1"/>
      <c r="E23" s="57" t="s">
        <v>406</v>
      </c>
      <c r="F23" s="58"/>
      <c r="G23" s="59">
        <v>636</v>
      </c>
      <c r="H23" s="60"/>
      <c r="I23" s="57" t="s">
        <v>536</v>
      </c>
      <c r="J23" s="58"/>
      <c r="K23" s="62" t="s">
        <v>415</v>
      </c>
      <c r="L23" s="61">
        <v>0.06</v>
      </c>
      <c r="M23" s="114"/>
    </row>
    <row r="24" spans="1:20" ht="33" customHeight="1" x14ac:dyDescent="0.2">
      <c r="A24" s="53">
        <v>22</v>
      </c>
      <c r="B24" s="54" t="s">
        <v>306</v>
      </c>
      <c r="C24" s="55" t="s" ph="1">
        <v>815</v>
      </c>
      <c r="D24" s="56" ph="1"/>
      <c r="E24" s="57" t="s">
        <v>407</v>
      </c>
      <c r="F24" s="58"/>
      <c r="G24" s="59">
        <v>672</v>
      </c>
      <c r="H24" s="60"/>
      <c r="I24" s="63" t="s">
        <v>537</v>
      </c>
      <c r="J24" s="64"/>
      <c r="K24" s="62"/>
      <c r="L24" s="61"/>
      <c r="M24" s="114"/>
    </row>
    <row r="25" spans="1:20" ht="33" customHeight="1" x14ac:dyDescent="0.2">
      <c r="A25" s="53">
        <v>23</v>
      </c>
      <c r="B25" s="54" t="s">
        <v>306</v>
      </c>
      <c r="C25" s="55" t="s" ph="1">
        <v>816</v>
      </c>
      <c r="D25" s="56" ph="1"/>
      <c r="E25" s="57" t="s">
        <v>416</v>
      </c>
      <c r="F25" s="58"/>
      <c r="G25" s="59">
        <v>3981</v>
      </c>
      <c r="H25" s="60"/>
      <c r="I25" s="57" t="s">
        <v>538</v>
      </c>
      <c r="J25" s="64"/>
      <c r="K25" s="62" t="s">
        <v>2970</v>
      </c>
      <c r="L25" s="61">
        <v>0.41</v>
      </c>
      <c r="M25" s="115" t="s">
        <v>3516</v>
      </c>
    </row>
    <row r="26" spans="1:20" ht="33" customHeight="1" x14ac:dyDescent="0.2">
      <c r="A26" s="53">
        <v>24</v>
      </c>
      <c r="B26" s="54" t="s">
        <v>306</v>
      </c>
      <c r="C26" s="55" t="s" ph="1">
        <v>817</v>
      </c>
      <c r="D26" s="56" ph="1"/>
      <c r="E26" s="57" t="s">
        <v>408</v>
      </c>
      <c r="F26" s="58"/>
      <c r="G26" s="59">
        <v>500</v>
      </c>
      <c r="H26" s="60"/>
      <c r="I26" s="63" t="s">
        <v>539</v>
      </c>
      <c r="J26" s="64"/>
      <c r="K26" s="53"/>
      <c r="L26" s="61"/>
      <c r="M26" s="114"/>
    </row>
    <row r="27" spans="1:20" ht="33" customHeight="1" x14ac:dyDescent="0.2">
      <c r="A27" s="53">
        <v>25</v>
      </c>
      <c r="B27" s="54" t="s">
        <v>306</v>
      </c>
      <c r="C27" s="65" t="s" ph="1">
        <v>818</v>
      </c>
      <c r="D27" s="56" ph="1"/>
      <c r="E27" s="57" t="s">
        <v>409</v>
      </c>
      <c r="F27" s="58"/>
      <c r="G27" s="59">
        <v>9157</v>
      </c>
      <c r="H27" s="60"/>
      <c r="I27" s="63" t="s">
        <v>540</v>
      </c>
      <c r="J27" s="64"/>
      <c r="K27" s="62" t="s">
        <v>2973</v>
      </c>
      <c r="L27" s="66">
        <v>3.7</v>
      </c>
      <c r="M27" s="114"/>
    </row>
    <row r="28" spans="1:20" ht="33" customHeight="1" x14ac:dyDescent="0.2">
      <c r="A28" s="53">
        <v>26</v>
      </c>
      <c r="B28" s="54" t="s">
        <v>319</v>
      </c>
      <c r="C28" s="120" t="s" ph="1">
        <v>819</v>
      </c>
      <c r="D28" s="56" ph="1"/>
      <c r="E28" s="57" t="s">
        <v>410</v>
      </c>
      <c r="F28" s="58"/>
      <c r="G28" s="59">
        <v>2394</v>
      </c>
      <c r="H28" s="60"/>
      <c r="I28" s="63" t="s">
        <v>541</v>
      </c>
      <c r="J28" s="64"/>
      <c r="K28" s="53"/>
      <c r="L28" s="66"/>
      <c r="M28" s="114"/>
    </row>
    <row r="29" spans="1:20" ht="33" customHeight="1" x14ac:dyDescent="0.2">
      <c r="A29" s="53">
        <v>27</v>
      </c>
      <c r="B29" s="54" t="s">
        <v>319</v>
      </c>
      <c r="C29" s="65" t="s" ph="1">
        <v>820</v>
      </c>
      <c r="D29" s="56" ph="1"/>
      <c r="E29" s="57" t="s">
        <v>411</v>
      </c>
      <c r="F29" s="58"/>
      <c r="G29" s="59">
        <v>9229</v>
      </c>
      <c r="H29" s="60"/>
      <c r="I29" s="122" t="s">
        <v>542</v>
      </c>
      <c r="J29" s="64"/>
      <c r="K29" s="62"/>
      <c r="L29" s="61"/>
      <c r="M29" s="115" t="s">
        <v>3515</v>
      </c>
    </row>
    <row r="30" spans="1:20" ht="33" customHeight="1" x14ac:dyDescent="0.2">
      <c r="A30" s="53">
        <v>28</v>
      </c>
      <c r="B30" s="54" t="s">
        <v>306</v>
      </c>
      <c r="C30" s="65" t="s" ph="1">
        <v>821</v>
      </c>
      <c r="D30" s="56" ph="1"/>
      <c r="E30" s="57" t="s">
        <v>409</v>
      </c>
      <c r="F30" s="58"/>
      <c r="G30" s="59">
        <v>4749</v>
      </c>
      <c r="H30" s="60"/>
      <c r="I30" s="63" t="s">
        <v>543</v>
      </c>
      <c r="J30" s="64"/>
      <c r="K30" s="62" t="s">
        <v>2973</v>
      </c>
      <c r="L30" s="66">
        <v>3.7</v>
      </c>
      <c r="M30" s="115" t="s">
        <v>3514</v>
      </c>
    </row>
    <row r="31" spans="1:20" ht="33" customHeight="1" x14ac:dyDescent="0.2">
      <c r="A31" s="53">
        <v>29</v>
      </c>
      <c r="B31" s="54" t="s">
        <v>306</v>
      </c>
      <c r="C31" s="55" t="s" ph="1">
        <v>822</v>
      </c>
      <c r="D31" s="56" ph="1"/>
      <c r="E31" s="57" t="s">
        <v>412</v>
      </c>
      <c r="F31" s="58"/>
      <c r="G31" s="59">
        <v>2428</v>
      </c>
      <c r="H31" s="60"/>
      <c r="I31" s="63" t="s">
        <v>544</v>
      </c>
      <c r="J31" s="64"/>
      <c r="K31" s="62" t="s">
        <v>2972</v>
      </c>
      <c r="L31" s="61">
        <v>0.24</v>
      </c>
      <c r="M31" s="114"/>
    </row>
    <row r="32" spans="1:20" ht="54" x14ac:dyDescent="0.2">
      <c r="A32" s="53">
        <v>30</v>
      </c>
      <c r="B32" s="54" t="s">
        <v>468</v>
      </c>
      <c r="C32" s="55" t="s" ph="1">
        <v>863</v>
      </c>
      <c r="D32" s="56" ph="1"/>
      <c r="E32" s="57" t="s">
        <v>1473</v>
      </c>
      <c r="F32" s="58"/>
      <c r="G32" s="59">
        <v>6912</v>
      </c>
      <c r="H32" s="60"/>
      <c r="I32" s="63" t="s">
        <v>1474</v>
      </c>
      <c r="J32" s="64"/>
      <c r="K32" s="62">
        <v>6</v>
      </c>
      <c r="L32" s="66">
        <v>18.3</v>
      </c>
      <c r="M32" s="115" t="s">
        <v>3609</v>
      </c>
    </row>
    <row r="33" spans="1:13" ht="33" customHeight="1" x14ac:dyDescent="0.2">
      <c r="A33" s="428" t="s">
        <v>227</v>
      </c>
      <c r="B33" s="429"/>
      <c r="C33" s="157" t="str">
        <f ca="1">IF(COUNTIF(M:M,"*~**")&gt;=1, "("&amp;COUNTIF(M:M,"*~**")&amp;")"&amp;CHAR(10)&amp;COUNT(A:A)-COUNTIF(M:M,"*~**"), COUNT(A:A))</f>
        <v>(1)
29</v>
      </c>
      <c r="D33" s="82"/>
      <c r="E33" s="82" t="s">
        <v>2213</v>
      </c>
      <c r="F33" s="91"/>
      <c r="G33" s="76">
        <f>SUM(G2:G32)</f>
        <v>131790</v>
      </c>
      <c r="H33" s="77"/>
      <c r="I33" s="82"/>
      <c r="J33" s="82"/>
      <c r="K33" s="82"/>
      <c r="L33" s="82"/>
      <c r="M33" s="225"/>
    </row>
    <row r="34" spans="1:13" x14ac:dyDescent="0.2">
      <c r="H34" s="121"/>
    </row>
    <row r="35" spans="1:13" x14ac:dyDescent="0.2">
      <c r="H35" s="121"/>
    </row>
    <row r="36" spans="1:13" x14ac:dyDescent="0.2">
      <c r="H36" s="121"/>
    </row>
    <row r="37" spans="1:13" ht="22.5" x14ac:dyDescent="0.2">
      <c r="C37" s="93" ph="1"/>
      <c r="D37" s="93" ph="1"/>
    </row>
    <row r="38" spans="1:13" ht="22.5" x14ac:dyDescent="0.2">
      <c r="C38" s="93" ph="1"/>
      <c r="D38" s="93" ph="1"/>
    </row>
    <row r="39" spans="1:13" ht="22.5" x14ac:dyDescent="0.2">
      <c r="C39" s="93" ph="1"/>
      <c r="D39" s="93" ph="1"/>
    </row>
    <row r="40" spans="1:13" ht="22.5" x14ac:dyDescent="0.2">
      <c r="C40" s="93" ph="1"/>
      <c r="D40" s="93" ph="1"/>
    </row>
    <row r="41" spans="1:13" ht="22.5" x14ac:dyDescent="0.2">
      <c r="C41" s="93" ph="1"/>
      <c r="D41" s="93" ph="1"/>
    </row>
    <row r="42" spans="1:13" ht="22.5" x14ac:dyDescent="0.2">
      <c r="C42" s="93" ph="1"/>
      <c r="D42" s="93" ph="1"/>
    </row>
    <row r="43" spans="1:13" ht="22.5" x14ac:dyDescent="0.2">
      <c r="C43" s="93" ph="1"/>
      <c r="D43" s="93" ph="1"/>
    </row>
    <row r="44" spans="1:13" ht="22.5" x14ac:dyDescent="0.2">
      <c r="C44" s="93" ph="1"/>
      <c r="D44" s="93" ph="1"/>
    </row>
    <row r="45" spans="1:13" ht="22.5" x14ac:dyDescent="0.2">
      <c r="C45" s="93" ph="1"/>
      <c r="D45" s="93" ph="1"/>
    </row>
    <row r="46" spans="1:13" ht="22.5" x14ac:dyDescent="0.2">
      <c r="C46" s="93" ph="1"/>
      <c r="D46" s="93" ph="1"/>
    </row>
    <row r="47" spans="1:13" ht="22.5" x14ac:dyDescent="0.2">
      <c r="C47" s="93" ph="1"/>
      <c r="D47" s="93" ph="1"/>
    </row>
    <row r="48" spans="1:13" ht="22.5" x14ac:dyDescent="0.2">
      <c r="C48" s="93" ph="1"/>
      <c r="D48" s="93" ph="1"/>
    </row>
  </sheetData>
  <mergeCells count="2">
    <mergeCell ref="A1:M1"/>
    <mergeCell ref="A33:B33"/>
  </mergeCells>
  <phoneticPr fontId="2"/>
  <pageMargins left="0.70866141732283472" right="0.70866141732283472" top="0.94488188976377963" bottom="0.94488188976377963" header="0" footer="0.31496062992125984"/>
  <pageSetup paperSize="9" scale="96" orientation="portrait" r:id="rId1"/>
  <headerFooter>
    <oddFooter>&amp;C&amp;"ＭＳ 明朝,標準"-&amp;P--</oddFooter>
    <firstHeader>&amp;L&amp;"メイリオ,レギュラー"&amp;18Ⅳ 開設公園&amp;16
&amp;A</firstHeader>
    <firstFooter>&amp;C-&amp;P--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8"/>
  <sheetViews>
    <sheetView view="pageBreakPreview" zoomScale="130" zoomScaleNormal="115" zoomScaleSheetLayoutView="130" workbookViewId="0">
      <selection activeCell="M43" sqref="M43"/>
    </sheetView>
  </sheetViews>
  <sheetFormatPr defaultColWidth="9" defaultRowHeight="13" x14ac:dyDescent="0.2"/>
  <cols>
    <col min="1" max="2" width="2.4140625" style="93" customWidth="1"/>
    <col min="3" max="3" width="14.58203125" style="93" customWidth="1"/>
    <col min="4" max="4" width="0.5" style="93" customWidth="1"/>
    <col min="5" max="5" width="16.58203125" style="93" customWidth="1"/>
    <col min="6" max="6" width="0.5" style="93" customWidth="1"/>
    <col min="7" max="7" width="7.58203125" style="93" customWidth="1"/>
    <col min="8" max="8" width="0.5" style="93" customWidth="1"/>
    <col min="9" max="9" width="9.58203125" style="93" customWidth="1"/>
    <col min="10" max="10" width="0.5" style="93" customWidth="1"/>
    <col min="11" max="11" width="11.08203125" style="93" customWidth="1"/>
    <col min="12" max="12" width="7.08203125" style="93" customWidth="1"/>
    <col min="13" max="13" width="9.08203125" style="136" customWidth="1"/>
    <col min="14" max="14" width="9" style="93"/>
    <col min="15" max="15" width="13.9140625" style="93" bestFit="1" customWidth="1"/>
    <col min="16" max="16" width="17.08203125" style="93" bestFit="1" customWidth="1"/>
    <col min="17" max="17" width="6" style="93" bestFit="1" customWidth="1"/>
    <col min="18" max="18" width="9" style="93" customWidth="1"/>
    <col min="19" max="16384" width="9" style="93"/>
  </cols>
  <sheetData>
    <row r="1" spans="1:20" ht="30" customHeight="1" x14ac:dyDescent="0.2">
      <c r="A1" s="430" t="str">
        <f ca="1">RIGHT(CELL("filename",A1),LEN(CELL("filename",A1))-FIND("]",CELL("filename",A1)))</f>
        <v>4.此花区</v>
      </c>
      <c r="B1" s="430"/>
      <c r="C1" s="430"/>
      <c r="D1" s="430"/>
      <c r="E1" s="430"/>
      <c r="F1" s="430"/>
      <c r="G1" s="430"/>
      <c r="H1" s="430"/>
      <c r="I1" s="430"/>
      <c r="J1" s="430"/>
      <c r="K1" s="430"/>
      <c r="L1" s="430"/>
      <c r="M1" s="430"/>
    </row>
    <row r="2" spans="1:20" ht="51" customHeight="1" x14ac:dyDescent="0.2">
      <c r="A2" s="143" t="s">
        <v>231</v>
      </c>
      <c r="B2" s="32" t="s">
        <v>146</v>
      </c>
      <c r="C2" s="33" t="s">
        <v>230</v>
      </c>
      <c r="D2" s="34"/>
      <c r="E2" s="35" t="s">
        <v>229</v>
      </c>
      <c r="F2" s="36"/>
      <c r="G2" s="37" t="s">
        <v>3510</v>
      </c>
      <c r="H2" s="38"/>
      <c r="I2" s="35" t="s">
        <v>147</v>
      </c>
      <c r="J2" s="36"/>
      <c r="K2" s="33" t="s">
        <v>228</v>
      </c>
      <c r="L2" s="39" t="s">
        <v>148</v>
      </c>
      <c r="M2" s="33" t="s">
        <v>232</v>
      </c>
      <c r="O2" s="2" t="s">
        <v>146</v>
      </c>
      <c r="P2" s="3" t="s">
        <v>146</v>
      </c>
      <c r="Q2" s="4" t="s">
        <v>284</v>
      </c>
      <c r="R2" s="2" t="s">
        <v>3054</v>
      </c>
      <c r="S2" s="3" t="s">
        <v>3500</v>
      </c>
      <c r="T2" s="3" t="s">
        <v>3505</v>
      </c>
    </row>
    <row r="3" spans="1:20" ht="33" customHeight="1" x14ac:dyDescent="0.2">
      <c r="A3" s="40">
        <v>1</v>
      </c>
      <c r="B3" s="41" t="s">
        <v>306</v>
      </c>
      <c r="C3" s="31" t="s" ph="1">
        <v>823</v>
      </c>
      <c r="D3" s="42" ph="1"/>
      <c r="E3" s="43" t="s">
        <v>417</v>
      </c>
      <c r="F3" s="44"/>
      <c r="G3" s="45">
        <v>2407</v>
      </c>
      <c r="H3" s="46"/>
      <c r="I3" s="43" t="s">
        <v>2890</v>
      </c>
      <c r="J3" s="47"/>
      <c r="K3" s="40" t="s">
        <v>435</v>
      </c>
      <c r="L3" s="51">
        <v>0.25</v>
      </c>
      <c r="M3" s="112"/>
      <c r="O3" s="5" t="s">
        <v>3055</v>
      </c>
      <c r="P3" s="6" t="s">
        <v>285</v>
      </c>
      <c r="Q3" s="7">
        <f>COUNTIF(B:B,"街")</f>
        <v>34</v>
      </c>
      <c r="R3" s="7">
        <f>SUMIF(B:B,"街",G:G)</f>
        <v>73261</v>
      </c>
      <c r="S3" s="7">
        <f>COUNTIFS(B:B,"街",M:M,"*~**")</f>
        <v>0</v>
      </c>
      <c r="T3" s="7">
        <f>Q3-S3</f>
        <v>34</v>
      </c>
    </row>
    <row r="4" spans="1:20" ht="33" customHeight="1" x14ac:dyDescent="0.2">
      <c r="A4" s="40">
        <v>2</v>
      </c>
      <c r="B4" s="41" t="s">
        <v>306</v>
      </c>
      <c r="C4" s="31" t="s" ph="1">
        <v>824</v>
      </c>
      <c r="D4" s="49" ph="1"/>
      <c r="E4" s="43" t="s">
        <v>418</v>
      </c>
      <c r="F4" s="44"/>
      <c r="G4" s="45">
        <v>5263</v>
      </c>
      <c r="H4" s="46"/>
      <c r="I4" s="43" t="s">
        <v>2855</v>
      </c>
      <c r="J4" s="44"/>
      <c r="K4" s="40" t="s">
        <v>436</v>
      </c>
      <c r="L4" s="51">
        <v>0.72</v>
      </c>
      <c r="M4" s="113"/>
      <c r="O4" s="5" t="s">
        <v>3055</v>
      </c>
      <c r="P4" s="6" t="s">
        <v>286</v>
      </c>
      <c r="Q4" s="7">
        <f>COUNTIF(B:B,"近")</f>
        <v>5</v>
      </c>
      <c r="R4" s="7">
        <f>SUMIF(B:B,"近",G:G)</f>
        <v>64009</v>
      </c>
      <c r="S4" s="7">
        <f>COUNTIFS(B:B,"近",M:M,"*~**")</f>
        <v>0</v>
      </c>
      <c r="T4" s="7">
        <f t="shared" ref="T4:T5" si="0">Q4-S4</f>
        <v>5</v>
      </c>
    </row>
    <row r="5" spans="1:20" ht="33" customHeight="1" x14ac:dyDescent="0.2">
      <c r="A5" s="40">
        <v>3</v>
      </c>
      <c r="B5" s="41" t="s">
        <v>306</v>
      </c>
      <c r="C5" s="31" t="s" ph="1">
        <v>825</v>
      </c>
      <c r="D5" s="49" ph="1"/>
      <c r="E5" s="43" t="s">
        <v>419</v>
      </c>
      <c r="F5" s="44"/>
      <c r="G5" s="45">
        <v>4189</v>
      </c>
      <c r="H5" s="46"/>
      <c r="I5" s="43" t="s">
        <v>2856</v>
      </c>
      <c r="J5" s="44"/>
      <c r="K5" s="33" t="s">
        <v>437</v>
      </c>
      <c r="L5" s="51">
        <v>0.4</v>
      </c>
      <c r="M5" s="113"/>
      <c r="O5" s="5" t="s">
        <v>3055</v>
      </c>
      <c r="P5" s="6" t="s">
        <v>287</v>
      </c>
      <c r="Q5" s="7">
        <f>COUNTIF(B:B,"地")</f>
        <v>1</v>
      </c>
      <c r="R5" s="7">
        <f>SUMIF(B:B,"地",G:G)</f>
        <v>22963</v>
      </c>
      <c r="S5" s="7">
        <f>COUNTIFS(B:B,"地",M:M,"*~**")</f>
        <v>0</v>
      </c>
      <c r="T5" s="7">
        <f t="shared" si="0"/>
        <v>1</v>
      </c>
    </row>
    <row r="6" spans="1:20" ht="33" customHeight="1" x14ac:dyDescent="0.2">
      <c r="A6" s="40">
        <v>4</v>
      </c>
      <c r="B6" s="41" t="s">
        <v>305</v>
      </c>
      <c r="C6" s="31" t="s" ph="1">
        <v>826</v>
      </c>
      <c r="D6" s="49" ph="1"/>
      <c r="E6" s="43" t="s">
        <v>420</v>
      </c>
      <c r="F6" s="44"/>
      <c r="G6" s="45">
        <v>17846</v>
      </c>
      <c r="H6" s="46"/>
      <c r="I6" s="43" t="s">
        <v>2857</v>
      </c>
      <c r="J6" s="50"/>
      <c r="K6" s="40" t="s">
        <v>438</v>
      </c>
      <c r="L6" s="48">
        <v>1.8</v>
      </c>
      <c r="M6" s="113"/>
      <c r="O6" s="1" t="s">
        <v>290</v>
      </c>
      <c r="P6" s="8" t="s">
        <v>3056</v>
      </c>
      <c r="Q6" s="9">
        <f>SUM(Q3:Q5)</f>
        <v>40</v>
      </c>
      <c r="R6" s="9">
        <f>SUM(R3:R5)</f>
        <v>160233</v>
      </c>
      <c r="S6" s="9">
        <f>SUM(S3:S5)</f>
        <v>0</v>
      </c>
      <c r="T6" s="9">
        <f>SUM(T3:T5)</f>
        <v>40</v>
      </c>
    </row>
    <row r="7" spans="1:20" ht="33" customHeight="1" x14ac:dyDescent="0.2">
      <c r="A7" s="40">
        <v>5</v>
      </c>
      <c r="B7" s="41" t="s">
        <v>306</v>
      </c>
      <c r="C7" s="31" t="s" ph="1">
        <v>827</v>
      </c>
      <c r="D7" s="49" ph="1"/>
      <c r="E7" s="43" t="s">
        <v>421</v>
      </c>
      <c r="F7" s="44"/>
      <c r="G7" s="45">
        <v>3012</v>
      </c>
      <c r="H7" s="46"/>
      <c r="I7" s="43" t="s">
        <v>2858</v>
      </c>
      <c r="J7" s="50"/>
      <c r="K7" s="40" t="s">
        <v>439</v>
      </c>
      <c r="L7" s="51">
        <v>0.3</v>
      </c>
      <c r="M7" s="112"/>
      <c r="O7" s="13" t="s">
        <v>3057</v>
      </c>
      <c r="P7" s="14" t="s">
        <v>288</v>
      </c>
      <c r="Q7" s="15">
        <f>COUNTIF(B:B,"総")</f>
        <v>0</v>
      </c>
      <c r="R7" s="15">
        <f>SUMIF(B:B,"総",G:G)</f>
        <v>0</v>
      </c>
      <c r="S7" s="15">
        <f>COUNTIFS(B:B,"総",M:M,"*~**")</f>
        <v>0</v>
      </c>
      <c r="T7" s="15">
        <f>Q7-S7</f>
        <v>0</v>
      </c>
    </row>
    <row r="8" spans="1:20" ht="33" customHeight="1" x14ac:dyDescent="0.2">
      <c r="A8" s="40">
        <v>6</v>
      </c>
      <c r="B8" s="41" t="s">
        <v>306</v>
      </c>
      <c r="C8" s="31" t="s" ph="1">
        <v>828</v>
      </c>
      <c r="D8" s="49" ph="1"/>
      <c r="E8" s="43" t="s">
        <v>422</v>
      </c>
      <c r="F8" s="44"/>
      <c r="G8" s="45">
        <v>3561</v>
      </c>
      <c r="H8" s="46"/>
      <c r="I8" s="43" t="s">
        <v>2859</v>
      </c>
      <c r="J8" s="50"/>
      <c r="K8" s="40" t="s">
        <v>440</v>
      </c>
      <c r="L8" s="51">
        <v>0.36</v>
      </c>
      <c r="M8" s="113"/>
      <c r="O8" s="13" t="s">
        <v>3057</v>
      </c>
      <c r="P8" s="14" t="s">
        <v>289</v>
      </c>
      <c r="Q8" s="15">
        <f>COUNTIF(B:B,"運")</f>
        <v>0</v>
      </c>
      <c r="R8" s="15">
        <f>SUMIF(B:B,"運",G:G)</f>
        <v>0</v>
      </c>
      <c r="S8" s="15">
        <f>COUNTIFS(B:B,"運",M:M,"*~**")</f>
        <v>0</v>
      </c>
      <c r="T8" s="15">
        <f>Q8-S8</f>
        <v>0</v>
      </c>
    </row>
    <row r="9" spans="1:20" ht="33" customHeight="1" x14ac:dyDescent="0.2">
      <c r="A9" s="40">
        <v>7</v>
      </c>
      <c r="B9" s="41" t="s">
        <v>306</v>
      </c>
      <c r="C9" s="31" t="s" ph="1">
        <v>829</v>
      </c>
      <c r="D9" s="49" ph="1"/>
      <c r="E9" s="43" t="s">
        <v>423</v>
      </c>
      <c r="F9" s="44"/>
      <c r="G9" s="45">
        <v>3570</v>
      </c>
      <c r="H9" s="46"/>
      <c r="I9" s="43" t="s">
        <v>2860</v>
      </c>
      <c r="J9" s="50"/>
      <c r="K9" s="33" t="s">
        <v>471</v>
      </c>
      <c r="L9" s="51">
        <v>0.36</v>
      </c>
      <c r="M9" s="113"/>
      <c r="O9" s="22" t="s">
        <v>290</v>
      </c>
      <c r="P9" s="23" t="s">
        <v>3058</v>
      </c>
      <c r="Q9" s="24">
        <f>SUM(Q7:Q8)</f>
        <v>0</v>
      </c>
      <c r="R9" s="24">
        <f>SUM(R7:R8)</f>
        <v>0</v>
      </c>
      <c r="S9" s="24">
        <f>SUM(S7:S8)</f>
        <v>0</v>
      </c>
      <c r="T9" s="24">
        <f>SUM(T7:T8)</f>
        <v>0</v>
      </c>
    </row>
    <row r="10" spans="1:20" ht="33" customHeight="1" x14ac:dyDescent="0.2">
      <c r="A10" s="40">
        <v>8</v>
      </c>
      <c r="B10" s="41" t="s">
        <v>306</v>
      </c>
      <c r="C10" s="31" t="s" ph="1">
        <v>830</v>
      </c>
      <c r="D10" s="49" ph="1"/>
      <c r="E10" s="43" t="s">
        <v>424</v>
      </c>
      <c r="F10" s="44"/>
      <c r="G10" s="45">
        <v>3887</v>
      </c>
      <c r="H10" s="46"/>
      <c r="I10" s="52" t="s">
        <v>2861</v>
      </c>
      <c r="J10" s="50"/>
      <c r="K10" s="40" t="s">
        <v>441</v>
      </c>
      <c r="L10" s="51">
        <v>0.39</v>
      </c>
      <c r="M10" s="113"/>
      <c r="O10" s="19" t="s">
        <v>290</v>
      </c>
      <c r="P10" s="20" t="s">
        <v>3059</v>
      </c>
      <c r="Q10" s="21">
        <f>Q6+Q9</f>
        <v>40</v>
      </c>
      <c r="R10" s="21">
        <f>R6+R9</f>
        <v>160233</v>
      </c>
      <c r="S10" s="21">
        <f>S6+S9</f>
        <v>0</v>
      </c>
      <c r="T10" s="21">
        <f>T6+T9</f>
        <v>40</v>
      </c>
    </row>
    <row r="11" spans="1:20" ht="33" customHeight="1" x14ac:dyDescent="0.2">
      <c r="A11" s="40">
        <v>9</v>
      </c>
      <c r="B11" s="41" t="s">
        <v>306</v>
      </c>
      <c r="C11" s="31" t="s" ph="1">
        <v>831</v>
      </c>
      <c r="D11" s="49" ph="1"/>
      <c r="E11" s="43" t="s">
        <v>425</v>
      </c>
      <c r="F11" s="47"/>
      <c r="G11" s="45">
        <v>3429</v>
      </c>
      <c r="H11" s="46"/>
      <c r="I11" s="52" t="s">
        <v>2862</v>
      </c>
      <c r="J11" s="50"/>
      <c r="K11" s="33" t="s">
        <v>442</v>
      </c>
      <c r="L11" s="51">
        <v>0.33</v>
      </c>
      <c r="M11" s="112"/>
      <c r="O11" s="10" t="s">
        <v>291</v>
      </c>
      <c r="P11" s="11" t="s">
        <v>292</v>
      </c>
      <c r="Q11" s="12">
        <f>COUNTIF(B:B,"風")</f>
        <v>0</v>
      </c>
      <c r="R11" s="12">
        <f>SUMIF(B:B,"風",G:G)</f>
        <v>0</v>
      </c>
      <c r="S11" s="12">
        <f>COUNTIFS(B:B,"風",M:M,"*~**")</f>
        <v>0</v>
      </c>
      <c r="T11" s="12">
        <f>Q11-S11</f>
        <v>0</v>
      </c>
    </row>
    <row r="12" spans="1:20" ht="33" customHeight="1" x14ac:dyDescent="0.2">
      <c r="A12" s="40">
        <v>10</v>
      </c>
      <c r="B12" s="41" t="s">
        <v>306</v>
      </c>
      <c r="C12" s="31" t="s" ph="1">
        <v>832</v>
      </c>
      <c r="D12" s="49" ph="1"/>
      <c r="E12" s="43" t="s">
        <v>426</v>
      </c>
      <c r="F12" s="44"/>
      <c r="G12" s="45">
        <v>2047</v>
      </c>
      <c r="H12" s="46"/>
      <c r="I12" s="52" t="s">
        <v>2863</v>
      </c>
      <c r="J12" s="50"/>
      <c r="K12" s="33" t="s">
        <v>443</v>
      </c>
      <c r="L12" s="51">
        <v>0.2</v>
      </c>
      <c r="M12" s="113"/>
      <c r="O12" s="10" t="s">
        <v>291</v>
      </c>
      <c r="P12" s="11" t="s">
        <v>293</v>
      </c>
      <c r="Q12" s="12">
        <f>COUNTIF(B:B,"動")</f>
        <v>0</v>
      </c>
      <c r="R12" s="12">
        <f>SUMIF(B:B,"動",G:G)</f>
        <v>0</v>
      </c>
      <c r="S12" s="12">
        <f>COUNTIFS(B:B,"動",M:M,"*~**")</f>
        <v>0</v>
      </c>
      <c r="T12" s="12">
        <f t="shared" ref="T12" si="1">Q12-S12</f>
        <v>0</v>
      </c>
    </row>
    <row r="13" spans="1:20" ht="33" customHeight="1" x14ac:dyDescent="0.2">
      <c r="A13" s="40">
        <v>11</v>
      </c>
      <c r="B13" s="41" t="s">
        <v>306</v>
      </c>
      <c r="C13" s="31" t="s" ph="1">
        <v>833</v>
      </c>
      <c r="D13" s="49" ph="1"/>
      <c r="E13" s="43" t="s">
        <v>427</v>
      </c>
      <c r="F13" s="44"/>
      <c r="G13" s="45">
        <v>1917</v>
      </c>
      <c r="H13" s="46"/>
      <c r="I13" s="52" t="s">
        <v>2863</v>
      </c>
      <c r="J13" s="50"/>
      <c r="K13" s="40" t="s">
        <v>444</v>
      </c>
      <c r="L13" s="51">
        <v>0.19</v>
      </c>
      <c r="M13" s="113"/>
      <c r="O13" s="10" t="s">
        <v>291</v>
      </c>
      <c r="P13" s="11" t="s">
        <v>294</v>
      </c>
      <c r="Q13" s="12">
        <f>COUNTIF(B:B,"歴")</f>
        <v>0</v>
      </c>
      <c r="R13" s="12">
        <f>SUMIF(B:B,"歴",G:G)</f>
        <v>0</v>
      </c>
      <c r="S13" s="12">
        <f>COUNTIFS(B:B,"歴",M:M,"*~**")</f>
        <v>0</v>
      </c>
      <c r="T13" s="12">
        <f>Q13-S13</f>
        <v>0</v>
      </c>
    </row>
    <row r="14" spans="1:20" ht="33" customHeight="1" x14ac:dyDescent="0.2">
      <c r="A14" s="40">
        <v>12</v>
      </c>
      <c r="B14" s="41" t="s">
        <v>306</v>
      </c>
      <c r="C14" s="31" t="s" ph="1">
        <v>834</v>
      </c>
      <c r="D14" s="49" ph="1"/>
      <c r="E14" s="43" t="s">
        <v>428</v>
      </c>
      <c r="F14" s="44"/>
      <c r="G14" s="45">
        <v>612</v>
      </c>
      <c r="H14" s="46"/>
      <c r="I14" s="52" t="s">
        <v>2863</v>
      </c>
      <c r="J14" s="50"/>
      <c r="K14" s="40"/>
      <c r="L14" s="51"/>
      <c r="M14" s="113"/>
      <c r="O14" s="16" t="s">
        <v>290</v>
      </c>
      <c r="P14" s="17" t="s">
        <v>3060</v>
      </c>
      <c r="Q14" s="18">
        <f>SUM(Q11:Q13)</f>
        <v>0</v>
      </c>
      <c r="R14" s="18">
        <f>SUM(R11:R13)</f>
        <v>0</v>
      </c>
      <c r="S14" s="18">
        <f>SUM(S11:S13)</f>
        <v>0</v>
      </c>
      <c r="T14" s="18">
        <f>SUM(T11:T13)</f>
        <v>0</v>
      </c>
    </row>
    <row r="15" spans="1:20" ht="33" customHeight="1" x14ac:dyDescent="0.2">
      <c r="A15" s="40">
        <v>13</v>
      </c>
      <c r="B15" s="41" t="s">
        <v>306</v>
      </c>
      <c r="C15" s="31" t="s" ph="1">
        <v>835</v>
      </c>
      <c r="D15" s="49" ph="1"/>
      <c r="E15" s="43" t="s">
        <v>429</v>
      </c>
      <c r="F15" s="44"/>
      <c r="G15" s="45">
        <v>841</v>
      </c>
      <c r="H15" s="46"/>
      <c r="I15" s="52" t="s">
        <v>2863</v>
      </c>
      <c r="J15" s="50"/>
      <c r="K15" s="40"/>
      <c r="L15" s="51"/>
      <c r="M15" s="113"/>
      <c r="O15" s="25" t="s">
        <v>295</v>
      </c>
      <c r="P15" s="26" t="s">
        <v>296</v>
      </c>
      <c r="Q15" s="27">
        <f>COUNTIF(B:B,"広")</f>
        <v>0</v>
      </c>
      <c r="R15" s="27">
        <f>SUMIF(B:B,"広",G:G)</f>
        <v>0</v>
      </c>
      <c r="S15" s="27">
        <f>COUNTIFS(B:B,"広",M:M,"*~**")</f>
        <v>0</v>
      </c>
      <c r="T15" s="27">
        <f>Q15-S15</f>
        <v>0</v>
      </c>
    </row>
    <row r="16" spans="1:20" ht="33" customHeight="1" x14ac:dyDescent="0.2">
      <c r="A16" s="40">
        <v>14</v>
      </c>
      <c r="B16" s="41" t="s">
        <v>306</v>
      </c>
      <c r="C16" s="31" t="s" ph="1">
        <v>836</v>
      </c>
      <c r="D16" s="49" ph="1"/>
      <c r="E16" s="43" t="s">
        <v>430</v>
      </c>
      <c r="F16" s="44"/>
      <c r="G16" s="45">
        <v>2086</v>
      </c>
      <c r="H16" s="46"/>
      <c r="I16" s="52" t="s">
        <v>2863</v>
      </c>
      <c r="J16" s="50"/>
      <c r="K16" s="40" t="s">
        <v>445</v>
      </c>
      <c r="L16" s="51">
        <v>0.21</v>
      </c>
      <c r="M16" s="113"/>
      <c r="O16" s="25" t="s">
        <v>297</v>
      </c>
      <c r="P16" s="25" t="s">
        <v>290</v>
      </c>
      <c r="Q16" s="27">
        <f>COUNTIF(B:B,"緑道")</f>
        <v>0</v>
      </c>
      <c r="R16" s="27">
        <f>SUMIF(B:B,"緑道",G:G)</f>
        <v>0</v>
      </c>
      <c r="S16" s="27">
        <f>COUNTIFS(B:B,"緑道",M:M,"*~**")</f>
        <v>0</v>
      </c>
      <c r="T16" s="27">
        <f t="shared" ref="T16:T17" si="2">Q16-S16</f>
        <v>0</v>
      </c>
    </row>
    <row r="17" spans="1:20" ht="33" customHeight="1" x14ac:dyDescent="0.2">
      <c r="A17" s="40">
        <v>15</v>
      </c>
      <c r="B17" s="41" t="s">
        <v>306</v>
      </c>
      <c r="C17" s="31" t="s" ph="1">
        <v>837</v>
      </c>
      <c r="D17" s="49" ph="1"/>
      <c r="E17" s="43" t="s">
        <v>431</v>
      </c>
      <c r="F17" s="44"/>
      <c r="G17" s="45">
        <v>1953</v>
      </c>
      <c r="H17" s="46"/>
      <c r="I17" s="52" t="s">
        <v>2864</v>
      </c>
      <c r="J17" s="50"/>
      <c r="K17" s="40"/>
      <c r="L17" s="51"/>
      <c r="M17" s="113"/>
      <c r="O17" s="25" t="s">
        <v>106</v>
      </c>
      <c r="P17" s="25" t="s">
        <v>290</v>
      </c>
      <c r="Q17" s="27">
        <f>COUNTIF(B:B,"都緑")</f>
        <v>1</v>
      </c>
      <c r="R17" s="27">
        <f>SUMIF(B:B,"都緑",G:G)</f>
        <v>53685</v>
      </c>
      <c r="S17" s="27">
        <f>COUNTIFS(B:B,"都緑",M:M,"*~**")</f>
        <v>0</v>
      </c>
      <c r="T17" s="27">
        <f t="shared" si="2"/>
        <v>1</v>
      </c>
    </row>
    <row r="18" spans="1:20" ht="33" customHeight="1" x14ac:dyDescent="0.2">
      <c r="A18" s="40">
        <v>16</v>
      </c>
      <c r="B18" s="41" t="s">
        <v>306</v>
      </c>
      <c r="C18" s="31" t="s" ph="1">
        <v>838</v>
      </c>
      <c r="D18" s="49" ph="1"/>
      <c r="E18" s="43" t="s">
        <v>432</v>
      </c>
      <c r="F18" s="44"/>
      <c r="G18" s="45">
        <v>1098</v>
      </c>
      <c r="H18" s="46"/>
      <c r="I18" s="52" t="s">
        <v>2864</v>
      </c>
      <c r="J18" s="50"/>
      <c r="K18" s="40"/>
      <c r="L18" s="51"/>
      <c r="M18" s="113"/>
      <c r="O18" s="28" t="s">
        <v>290</v>
      </c>
      <c r="P18" s="29" t="s">
        <v>298</v>
      </c>
      <c r="Q18" s="30">
        <f>Q10+Q14+Q15+Q17+Q16</f>
        <v>41</v>
      </c>
      <c r="R18" s="30">
        <f>R10+R14+R15+R17+R16</f>
        <v>213918</v>
      </c>
      <c r="S18" s="30">
        <f>S10+S14+S15+S17+S16</f>
        <v>0</v>
      </c>
      <c r="T18" s="30">
        <f>T10+T14+T15+T17+T16</f>
        <v>41</v>
      </c>
    </row>
    <row r="19" spans="1:20" ht="33" customHeight="1" x14ac:dyDescent="0.2">
      <c r="A19" s="40">
        <v>17</v>
      </c>
      <c r="B19" s="41" t="s">
        <v>306</v>
      </c>
      <c r="C19" s="31" t="s" ph="1">
        <v>839</v>
      </c>
      <c r="D19" s="49" ph="1"/>
      <c r="E19" s="43" t="s">
        <v>433</v>
      </c>
      <c r="F19" s="44"/>
      <c r="G19" s="45">
        <v>477</v>
      </c>
      <c r="H19" s="46"/>
      <c r="I19" s="52" t="s">
        <v>2864</v>
      </c>
      <c r="J19" s="50"/>
      <c r="K19" s="40"/>
      <c r="L19" s="51"/>
      <c r="M19" s="113"/>
    </row>
    <row r="20" spans="1:20" ht="33" customHeight="1" x14ac:dyDescent="0.2">
      <c r="A20" s="40">
        <v>18</v>
      </c>
      <c r="B20" s="41" t="s">
        <v>306</v>
      </c>
      <c r="C20" s="31" t="s" ph="1">
        <v>840</v>
      </c>
      <c r="D20" s="49" ph="1"/>
      <c r="E20" s="43" t="s">
        <v>434</v>
      </c>
      <c r="F20" s="44"/>
      <c r="G20" s="45">
        <v>495</v>
      </c>
      <c r="H20" s="46"/>
      <c r="I20" s="52" t="s">
        <v>2865</v>
      </c>
      <c r="J20" s="50"/>
      <c r="K20" s="40"/>
      <c r="L20" s="51"/>
      <c r="M20" s="113"/>
      <c r="O20" s="214"/>
      <c r="P20" s="214"/>
      <c r="Q20" s="215"/>
      <c r="R20" s="215"/>
    </row>
    <row r="21" spans="1:20" ht="33" customHeight="1" x14ac:dyDescent="0.2">
      <c r="A21" s="53">
        <v>19</v>
      </c>
      <c r="B21" s="54" t="s">
        <v>306</v>
      </c>
      <c r="C21" s="55" t="s" ph="1">
        <v>841</v>
      </c>
      <c r="D21" s="56" ph="1"/>
      <c r="E21" s="57" t="s">
        <v>446</v>
      </c>
      <c r="F21" s="58"/>
      <c r="G21" s="59">
        <v>1252</v>
      </c>
      <c r="H21" s="60"/>
      <c r="I21" s="57" t="s">
        <v>2867</v>
      </c>
      <c r="J21" s="58"/>
      <c r="K21" s="62" t="s">
        <v>2555</v>
      </c>
      <c r="L21" s="61">
        <v>0.13</v>
      </c>
      <c r="M21" s="114"/>
    </row>
    <row r="22" spans="1:20" ht="33" customHeight="1" x14ac:dyDescent="0.2">
      <c r="A22" s="53">
        <v>20</v>
      </c>
      <c r="B22" s="54" t="s">
        <v>306</v>
      </c>
      <c r="C22" s="55" t="s" ph="1">
        <v>842</v>
      </c>
      <c r="D22" s="56" ph="1"/>
      <c r="E22" s="57" t="s">
        <v>447</v>
      </c>
      <c r="F22" s="58"/>
      <c r="G22" s="59">
        <v>633</v>
      </c>
      <c r="H22" s="60"/>
      <c r="I22" s="57" t="s">
        <v>2868</v>
      </c>
      <c r="J22" s="58"/>
      <c r="K22" s="53" t="s">
        <v>461</v>
      </c>
      <c r="L22" s="61">
        <v>0.06</v>
      </c>
      <c r="M22" s="114"/>
    </row>
    <row r="23" spans="1:20" ht="33" customHeight="1" x14ac:dyDescent="0.2">
      <c r="A23" s="53">
        <v>21</v>
      </c>
      <c r="B23" s="54" t="s">
        <v>306</v>
      </c>
      <c r="C23" s="55" t="s" ph="1">
        <v>843</v>
      </c>
      <c r="D23" s="56" ph="1"/>
      <c r="E23" s="57" t="s">
        <v>448</v>
      </c>
      <c r="F23" s="58"/>
      <c r="G23" s="59">
        <v>325</v>
      </c>
      <c r="H23" s="60"/>
      <c r="I23" s="57" t="s">
        <v>2869</v>
      </c>
      <c r="J23" s="58"/>
      <c r="K23" s="62"/>
      <c r="L23" s="66"/>
      <c r="M23" s="114"/>
    </row>
    <row r="24" spans="1:20" ht="33" customHeight="1" x14ac:dyDescent="0.2">
      <c r="A24" s="53">
        <v>22</v>
      </c>
      <c r="B24" s="54" t="s">
        <v>306</v>
      </c>
      <c r="C24" s="55" t="s" ph="1">
        <v>844</v>
      </c>
      <c r="D24" s="56" ph="1"/>
      <c r="E24" s="57" t="s">
        <v>449</v>
      </c>
      <c r="F24" s="58"/>
      <c r="G24" s="59">
        <v>1428</v>
      </c>
      <c r="H24" s="60"/>
      <c r="I24" s="63" t="s">
        <v>2870</v>
      </c>
      <c r="J24" s="64"/>
      <c r="K24" s="53" t="s">
        <v>462</v>
      </c>
      <c r="L24" s="61">
        <v>0.14000000000000001</v>
      </c>
      <c r="M24" s="114"/>
    </row>
    <row r="25" spans="1:20" ht="33" customHeight="1" x14ac:dyDescent="0.2">
      <c r="A25" s="53">
        <v>23</v>
      </c>
      <c r="B25" s="54" t="s">
        <v>306</v>
      </c>
      <c r="C25" s="55" t="s" ph="1">
        <v>845</v>
      </c>
      <c r="D25" s="56" ph="1"/>
      <c r="E25" s="57" t="s">
        <v>450</v>
      </c>
      <c r="F25" s="58"/>
      <c r="G25" s="59">
        <v>1204</v>
      </c>
      <c r="H25" s="60"/>
      <c r="I25" s="63" t="s">
        <v>2871</v>
      </c>
      <c r="J25" s="64"/>
      <c r="K25" s="62" t="s">
        <v>2556</v>
      </c>
      <c r="L25" s="61">
        <v>0.12</v>
      </c>
      <c r="M25" s="115"/>
    </row>
    <row r="26" spans="1:20" ht="33" customHeight="1" x14ac:dyDescent="0.2">
      <c r="A26" s="53">
        <v>24</v>
      </c>
      <c r="B26" s="54" t="s">
        <v>306</v>
      </c>
      <c r="C26" s="55" t="s" ph="1">
        <v>846</v>
      </c>
      <c r="D26" s="56" ph="1"/>
      <c r="E26" s="57" t="s">
        <v>451</v>
      </c>
      <c r="F26" s="58"/>
      <c r="G26" s="59">
        <v>1000</v>
      </c>
      <c r="H26" s="60"/>
      <c r="I26" s="63" t="s">
        <v>2872</v>
      </c>
      <c r="J26" s="64"/>
      <c r="K26" s="53" t="s">
        <v>463</v>
      </c>
      <c r="L26" s="61">
        <v>0.1</v>
      </c>
      <c r="M26" s="114"/>
    </row>
    <row r="27" spans="1:20" ht="33" customHeight="1" x14ac:dyDescent="0.2">
      <c r="A27" s="53">
        <v>25</v>
      </c>
      <c r="B27" s="54" t="s">
        <v>306</v>
      </c>
      <c r="C27" s="65" t="s" ph="1">
        <v>847</v>
      </c>
      <c r="D27" s="56" ph="1"/>
      <c r="E27" s="57" t="s">
        <v>452</v>
      </c>
      <c r="F27" s="58"/>
      <c r="G27" s="59">
        <v>387</v>
      </c>
      <c r="H27" s="60"/>
      <c r="I27" s="63" t="s">
        <v>2873</v>
      </c>
      <c r="J27" s="64"/>
      <c r="K27" s="53"/>
      <c r="L27" s="66"/>
      <c r="M27" s="114"/>
    </row>
    <row r="28" spans="1:20" ht="33" customHeight="1" x14ac:dyDescent="0.2">
      <c r="A28" s="53">
        <v>26</v>
      </c>
      <c r="B28" s="54" t="s">
        <v>306</v>
      </c>
      <c r="C28" s="55" t="s" ph="1">
        <v>848</v>
      </c>
      <c r="D28" s="56" ph="1"/>
      <c r="E28" s="57" t="s">
        <v>451</v>
      </c>
      <c r="F28" s="58"/>
      <c r="G28" s="59">
        <v>466</v>
      </c>
      <c r="H28" s="60"/>
      <c r="I28" s="63" t="s">
        <v>2874</v>
      </c>
      <c r="J28" s="64"/>
      <c r="K28" s="53"/>
      <c r="L28" s="66"/>
      <c r="M28" s="114"/>
    </row>
    <row r="29" spans="1:20" ht="33" customHeight="1" x14ac:dyDescent="0.2">
      <c r="A29" s="53">
        <v>27</v>
      </c>
      <c r="B29" s="54" t="s">
        <v>306</v>
      </c>
      <c r="C29" s="65" t="s" ph="1">
        <v>849</v>
      </c>
      <c r="D29" s="56" ph="1"/>
      <c r="E29" s="57" t="s">
        <v>453</v>
      </c>
      <c r="F29" s="58"/>
      <c r="G29" s="59">
        <v>3559</v>
      </c>
      <c r="H29" s="60"/>
      <c r="I29" s="63" t="s">
        <v>2875</v>
      </c>
      <c r="J29" s="64"/>
      <c r="K29" s="62" t="s">
        <v>464</v>
      </c>
      <c r="L29" s="61">
        <v>0.36</v>
      </c>
      <c r="M29" s="114"/>
    </row>
    <row r="30" spans="1:20" ht="33" customHeight="1" x14ac:dyDescent="0.2">
      <c r="A30" s="53">
        <v>28</v>
      </c>
      <c r="B30" s="54" t="s">
        <v>305</v>
      </c>
      <c r="C30" s="65" t="s" ph="1">
        <v>850</v>
      </c>
      <c r="D30" s="56" ph="1"/>
      <c r="E30" s="57" t="s">
        <v>428</v>
      </c>
      <c r="F30" s="58"/>
      <c r="G30" s="59">
        <v>11506</v>
      </c>
      <c r="H30" s="60"/>
      <c r="I30" s="63" t="s">
        <v>2876</v>
      </c>
      <c r="J30" s="64"/>
      <c r="K30" s="53" t="s">
        <v>465</v>
      </c>
      <c r="L30" s="66">
        <v>1.1000000000000001</v>
      </c>
      <c r="M30" s="114"/>
    </row>
    <row r="31" spans="1:20" ht="33" customHeight="1" x14ac:dyDescent="0.2">
      <c r="A31" s="53">
        <v>29</v>
      </c>
      <c r="B31" s="54" t="s">
        <v>306</v>
      </c>
      <c r="C31" s="55" t="s" ph="1">
        <v>851</v>
      </c>
      <c r="D31" s="56" ph="1"/>
      <c r="E31" s="57" t="s">
        <v>426</v>
      </c>
      <c r="F31" s="58"/>
      <c r="G31" s="59">
        <v>1000</v>
      </c>
      <c r="H31" s="60"/>
      <c r="I31" s="63" t="s">
        <v>2876</v>
      </c>
      <c r="J31" s="64"/>
      <c r="K31" s="53" t="s">
        <v>466</v>
      </c>
      <c r="L31" s="61">
        <v>0.1</v>
      </c>
      <c r="M31" s="114"/>
    </row>
    <row r="32" spans="1:20" ht="33" customHeight="1" x14ac:dyDescent="0.2">
      <c r="A32" s="53">
        <v>30</v>
      </c>
      <c r="B32" s="54" t="s">
        <v>305</v>
      </c>
      <c r="C32" s="55" t="s" ph="1">
        <v>852</v>
      </c>
      <c r="D32" s="56" ph="1"/>
      <c r="E32" s="57" t="s">
        <v>454</v>
      </c>
      <c r="F32" s="58"/>
      <c r="G32" s="59">
        <v>12259</v>
      </c>
      <c r="H32" s="60"/>
      <c r="I32" s="57" t="s">
        <v>2878</v>
      </c>
      <c r="J32" s="64"/>
      <c r="K32" s="62" t="s">
        <v>467</v>
      </c>
      <c r="L32" s="66">
        <v>1.5</v>
      </c>
      <c r="M32" s="114"/>
    </row>
    <row r="33" spans="1:13" ht="33" customHeight="1" x14ac:dyDescent="0.2">
      <c r="A33" s="53">
        <v>31</v>
      </c>
      <c r="B33" s="54" t="s">
        <v>306</v>
      </c>
      <c r="C33" s="55" t="s" ph="1">
        <v>853</v>
      </c>
      <c r="D33" s="56" ph="1"/>
      <c r="E33" s="57" t="s">
        <v>455</v>
      </c>
      <c r="F33" s="58"/>
      <c r="G33" s="59">
        <v>662</v>
      </c>
      <c r="H33" s="60"/>
      <c r="I33" s="63" t="s">
        <v>2879</v>
      </c>
      <c r="J33" s="64"/>
      <c r="K33" s="62"/>
      <c r="L33" s="61"/>
      <c r="M33" s="114"/>
    </row>
    <row r="34" spans="1:13" ht="33" customHeight="1" x14ac:dyDescent="0.2">
      <c r="A34" s="53">
        <v>32</v>
      </c>
      <c r="B34" s="54" t="s">
        <v>306</v>
      </c>
      <c r="C34" s="53" t="s" ph="1">
        <v>854</v>
      </c>
      <c r="D34" s="56" ph="1"/>
      <c r="E34" s="57" t="s">
        <v>456</v>
      </c>
      <c r="F34" s="58"/>
      <c r="G34" s="59">
        <v>5533</v>
      </c>
      <c r="H34" s="60"/>
      <c r="I34" s="63" t="s">
        <v>2880</v>
      </c>
      <c r="J34" s="64"/>
      <c r="K34" s="62" t="s">
        <v>2557</v>
      </c>
      <c r="L34" s="61">
        <v>0.55000000000000004</v>
      </c>
      <c r="M34" s="114"/>
    </row>
    <row r="35" spans="1:13" ht="33" customHeight="1" x14ac:dyDescent="0.2">
      <c r="A35" s="53">
        <v>33</v>
      </c>
      <c r="B35" s="54" t="s">
        <v>306</v>
      </c>
      <c r="C35" s="55" t="s" ph="1">
        <v>855</v>
      </c>
      <c r="D35" s="56" ph="1"/>
      <c r="E35" s="57" t="s">
        <v>457</v>
      </c>
      <c r="F35" s="58"/>
      <c r="G35" s="59">
        <v>3971</v>
      </c>
      <c r="H35" s="60"/>
      <c r="I35" s="57" t="s">
        <v>2881</v>
      </c>
      <c r="J35" s="67"/>
      <c r="K35" s="62"/>
      <c r="L35" s="61"/>
      <c r="M35" s="114"/>
    </row>
    <row r="36" spans="1:13" ht="33" customHeight="1" x14ac:dyDescent="0.2">
      <c r="A36" s="53">
        <v>34</v>
      </c>
      <c r="B36" s="54" t="s">
        <v>305</v>
      </c>
      <c r="C36" s="55" t="s" ph="1">
        <v>856</v>
      </c>
      <c r="D36" s="56" ph="1"/>
      <c r="E36" s="57" t="s">
        <v>458</v>
      </c>
      <c r="F36" s="58"/>
      <c r="G36" s="68">
        <v>10845</v>
      </c>
      <c r="H36" s="69"/>
      <c r="I36" s="57" t="s">
        <v>2882</v>
      </c>
      <c r="J36" s="67"/>
      <c r="K36" s="62"/>
      <c r="L36" s="61"/>
      <c r="M36" s="116"/>
    </row>
    <row r="37" spans="1:13" ht="33" customHeight="1" x14ac:dyDescent="0.2">
      <c r="A37" s="53">
        <v>35</v>
      </c>
      <c r="B37" s="54" t="s">
        <v>306</v>
      </c>
      <c r="C37" s="53" t="s" ph="1">
        <v>857</v>
      </c>
      <c r="D37" s="56" ph="1"/>
      <c r="E37" s="57" t="s">
        <v>459</v>
      </c>
      <c r="F37" s="58"/>
      <c r="G37" s="59">
        <v>3756</v>
      </c>
      <c r="H37" s="60"/>
      <c r="I37" s="57" t="s">
        <v>2883</v>
      </c>
      <c r="J37" s="58"/>
      <c r="K37" s="53"/>
      <c r="L37" s="61"/>
      <c r="M37" s="114"/>
    </row>
    <row r="38" spans="1:13" ht="33" customHeight="1" x14ac:dyDescent="0.2">
      <c r="A38" s="53">
        <v>36</v>
      </c>
      <c r="B38" s="54" t="s">
        <v>305</v>
      </c>
      <c r="C38" s="55" t="s" ph="1">
        <v>858</v>
      </c>
      <c r="D38" s="56" ph="1"/>
      <c r="E38" s="57" t="s">
        <v>460</v>
      </c>
      <c r="F38" s="58"/>
      <c r="G38" s="59">
        <v>11553</v>
      </c>
      <c r="H38" s="60"/>
      <c r="I38" s="63" t="s">
        <v>2883</v>
      </c>
      <c r="J38" s="64"/>
      <c r="K38" s="53"/>
      <c r="L38" s="61"/>
      <c r="M38" s="114"/>
    </row>
    <row r="39" spans="1:13" ht="33" customHeight="1" x14ac:dyDescent="0.2">
      <c r="A39" s="70">
        <v>37</v>
      </c>
      <c r="B39" s="71" t="s">
        <v>306</v>
      </c>
      <c r="C39" s="72" t="s" ph="1">
        <v>859</v>
      </c>
      <c r="D39" s="73" ph="1"/>
      <c r="E39" s="74" t="s">
        <v>459</v>
      </c>
      <c r="F39" s="75"/>
      <c r="G39" s="76">
        <v>4797</v>
      </c>
      <c r="H39" s="77"/>
      <c r="I39" s="74" t="s">
        <v>2884</v>
      </c>
      <c r="J39" s="75"/>
      <c r="K39" s="70"/>
      <c r="L39" s="78"/>
      <c r="M39" s="117"/>
    </row>
    <row r="40" spans="1:13" ht="33" customHeight="1" x14ac:dyDescent="0.2">
      <c r="A40" s="70">
        <v>38</v>
      </c>
      <c r="B40" s="79" t="s">
        <v>388</v>
      </c>
      <c r="C40" s="132" t="s" ph="1">
        <v>860</v>
      </c>
      <c r="D40" s="90" ph="1"/>
      <c r="E40" s="74" t="s">
        <v>469</v>
      </c>
      <c r="F40" s="75"/>
      <c r="G40" s="76">
        <v>22963</v>
      </c>
      <c r="H40" s="77"/>
      <c r="I40" s="133" t="s">
        <v>2885</v>
      </c>
      <c r="J40" s="75"/>
      <c r="K40" s="80" t="s">
        <v>2974</v>
      </c>
      <c r="L40" s="78">
        <v>0.92</v>
      </c>
      <c r="M40" s="116"/>
    </row>
    <row r="41" spans="1:13" ht="33" customHeight="1" x14ac:dyDescent="0.2">
      <c r="A41" s="70">
        <v>39</v>
      </c>
      <c r="B41" s="71" t="s">
        <v>306</v>
      </c>
      <c r="C41" s="72" t="s" ph="1">
        <v>861</v>
      </c>
      <c r="D41" s="73" ph="1"/>
      <c r="E41" s="74" t="s">
        <v>470</v>
      </c>
      <c r="F41" s="75"/>
      <c r="G41" s="76">
        <v>1000</v>
      </c>
      <c r="H41" s="77"/>
      <c r="I41" s="133" t="s">
        <v>2886</v>
      </c>
      <c r="J41" s="75"/>
      <c r="K41" s="80"/>
      <c r="L41" s="81"/>
      <c r="M41" s="118"/>
    </row>
    <row r="42" spans="1:13" ht="33" customHeight="1" x14ac:dyDescent="0.2">
      <c r="A42" s="70">
        <v>40</v>
      </c>
      <c r="B42" s="71" t="s">
        <v>306</v>
      </c>
      <c r="C42" s="72" t="s" ph="1">
        <v>862</v>
      </c>
      <c r="D42" s="73" ph="1"/>
      <c r="E42" s="74" t="s">
        <v>470</v>
      </c>
      <c r="F42" s="75"/>
      <c r="G42" s="76">
        <v>1444</v>
      </c>
      <c r="H42" s="77"/>
      <c r="I42" s="82" t="s">
        <v>2887</v>
      </c>
      <c r="J42" s="83"/>
      <c r="K42" s="70"/>
      <c r="L42" s="78"/>
      <c r="M42" s="117"/>
    </row>
    <row r="43" spans="1:13" ht="54" x14ac:dyDescent="0.2">
      <c r="A43" s="70">
        <v>41</v>
      </c>
      <c r="B43" s="71" t="s">
        <v>468</v>
      </c>
      <c r="C43" s="72" t="s" ph="1">
        <v>863</v>
      </c>
      <c r="D43" s="73" ph="1"/>
      <c r="E43" s="74" t="s">
        <v>3585</v>
      </c>
      <c r="F43" s="75"/>
      <c r="G43" s="84">
        <v>53685</v>
      </c>
      <c r="H43" s="85"/>
      <c r="I43" s="86" t="s">
        <v>2888</v>
      </c>
      <c r="J43" s="87"/>
      <c r="K43" s="88">
        <v>6</v>
      </c>
      <c r="L43" s="89">
        <v>18.3</v>
      </c>
      <c r="M43" s="119" t="s">
        <v>3610</v>
      </c>
    </row>
    <row r="44" spans="1:13" ht="30.75" customHeight="1" x14ac:dyDescent="0.2">
      <c r="A44" s="428" t="s">
        <v>227</v>
      </c>
      <c r="B44" s="429"/>
      <c r="C44" s="157">
        <f ca="1">IF(COUNTIF(M:M,"*~**")&gt;=1, "("&amp;COUNTIF(M:M,"*~**")&amp;")"&amp;CHAR(10)&amp;COUNT(A:A)-COUNTIF(M:M,"*~**"), COUNT(A:A))</f>
        <v>41</v>
      </c>
      <c r="D44" s="82"/>
      <c r="E44" s="82" t="s">
        <v>2213</v>
      </c>
      <c r="F44" s="91"/>
      <c r="G44" s="76">
        <f>SUM(G2:G43)</f>
        <v>213918</v>
      </c>
      <c r="H44" s="77"/>
      <c r="I44" s="82"/>
      <c r="J44" s="82"/>
      <c r="K44" s="82"/>
      <c r="L44" s="82"/>
      <c r="M44" s="225"/>
    </row>
    <row r="45" spans="1:13" x14ac:dyDescent="0.2">
      <c r="H45" s="121"/>
    </row>
    <row r="46" spans="1:13" x14ac:dyDescent="0.2">
      <c r="H46" s="121"/>
    </row>
    <row r="47" spans="1:13" x14ac:dyDescent="0.2">
      <c r="H47" s="121"/>
    </row>
    <row r="48" spans="1:13" ht="22.5" x14ac:dyDescent="0.2">
      <c r="C48" s="93" ph="1"/>
      <c r="D48" s="93" ph="1"/>
    </row>
  </sheetData>
  <mergeCells count="2">
    <mergeCell ref="A1:M1"/>
    <mergeCell ref="A44:B44"/>
  </mergeCells>
  <phoneticPr fontId="2"/>
  <pageMargins left="0.70866141732283472" right="0.70866141732283472" top="0.94488188976377963" bottom="0.94488188976377963" header="0" footer="0.31496062992125984"/>
  <pageSetup paperSize="9" scale="96" orientation="portrait" r:id="rId1"/>
  <headerFooter>
    <oddFooter>&amp;C&amp;"ＭＳ 明朝,標準"-&amp;P--</oddFooter>
    <firstHeader>&amp;L&amp;"メイリオ,レギュラー"&amp;18Ⅳ 開設公園&amp;16
&amp;A</firstHeader>
    <firstFooter>&amp;C-&amp;P--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53</vt:i4>
      </vt:variant>
    </vt:vector>
  </HeadingPairs>
  <TitlesOfParts>
    <vt:vector size="86" baseType="lpstr">
      <vt:lpstr>表紙</vt:lpstr>
      <vt:lpstr>目次</vt:lpstr>
      <vt:lpstr>I　大阪市域内都市公園行政区別総括表</vt:lpstr>
      <vt:lpstr>Ⅱ　都市公園種別集計表（供用分）</vt:lpstr>
      <vt:lpstr>Ⅲ　凡例</vt:lpstr>
      <vt:lpstr>1.北区</vt:lpstr>
      <vt:lpstr>2.都島区</vt:lpstr>
      <vt:lpstr>3.福島区</vt:lpstr>
      <vt:lpstr>4.此花区</vt:lpstr>
      <vt:lpstr>5.中央区</vt:lpstr>
      <vt:lpstr>6.西区</vt:lpstr>
      <vt:lpstr>7.港区</vt:lpstr>
      <vt:lpstr>8.大正区</vt:lpstr>
      <vt:lpstr>9.天王寺区</vt:lpstr>
      <vt:lpstr>10.浪速区</vt:lpstr>
      <vt:lpstr>11.西淀川区</vt:lpstr>
      <vt:lpstr>12.淀川区</vt:lpstr>
      <vt:lpstr>13.東淀川区</vt:lpstr>
      <vt:lpstr>14.東成区</vt:lpstr>
      <vt:lpstr>15.生野区</vt:lpstr>
      <vt:lpstr>16.旭区</vt:lpstr>
      <vt:lpstr>17.城東区</vt:lpstr>
      <vt:lpstr>18.鶴見区</vt:lpstr>
      <vt:lpstr>19.阿倍野区</vt:lpstr>
      <vt:lpstr>20.住之江区</vt:lpstr>
      <vt:lpstr>21.住吉区</vt:lpstr>
      <vt:lpstr>22.東住吉区</vt:lpstr>
      <vt:lpstr>23.平野区</vt:lpstr>
      <vt:lpstr>24.西成区</vt:lpstr>
      <vt:lpstr>V 大阪市の都市公園の推移</vt:lpstr>
      <vt:lpstr>(参考資料)</vt:lpstr>
      <vt:lpstr>裏表紙</vt:lpstr>
      <vt:lpstr>Sheet1</vt:lpstr>
      <vt:lpstr>'1.北区'!Print_Area</vt:lpstr>
      <vt:lpstr>'10.浪速区'!Print_Area</vt:lpstr>
      <vt:lpstr>'11.西淀川区'!Print_Area</vt:lpstr>
      <vt:lpstr>'12.淀川区'!Print_Area</vt:lpstr>
      <vt:lpstr>'13.東淀川区'!Print_Area</vt:lpstr>
      <vt:lpstr>'14.東成区'!Print_Area</vt:lpstr>
      <vt:lpstr>'15.生野区'!Print_Area</vt:lpstr>
      <vt:lpstr>'16.旭区'!Print_Area</vt:lpstr>
      <vt:lpstr>'17.城東区'!Print_Area</vt:lpstr>
      <vt:lpstr>'18.鶴見区'!Print_Area</vt:lpstr>
      <vt:lpstr>'19.阿倍野区'!Print_Area</vt:lpstr>
      <vt:lpstr>'2.都島区'!Print_Area</vt:lpstr>
      <vt:lpstr>'20.住之江区'!Print_Area</vt:lpstr>
      <vt:lpstr>'21.住吉区'!Print_Area</vt:lpstr>
      <vt:lpstr>'22.東住吉区'!Print_Area</vt:lpstr>
      <vt:lpstr>'23.平野区'!Print_Area</vt:lpstr>
      <vt:lpstr>'24.西成区'!Print_Area</vt:lpstr>
      <vt:lpstr>'3.福島区'!Print_Area</vt:lpstr>
      <vt:lpstr>'4.此花区'!Print_Area</vt:lpstr>
      <vt:lpstr>'5.中央区'!Print_Area</vt:lpstr>
      <vt:lpstr>'6.西区'!Print_Area</vt:lpstr>
      <vt:lpstr>'7.港区'!Print_Area</vt:lpstr>
      <vt:lpstr>'8.大正区'!Print_Area</vt:lpstr>
      <vt:lpstr>'9.天王寺区'!Print_Area</vt:lpstr>
      <vt:lpstr>'Ⅲ　凡例'!Print_Area</vt:lpstr>
      <vt:lpstr>'I　大阪市域内都市公園行政区別総括表'!Print_Area</vt:lpstr>
      <vt:lpstr>'V 大阪市の都市公園の推移'!Print_Area</vt:lpstr>
      <vt:lpstr>表紙!Print_Area</vt:lpstr>
      <vt:lpstr>'1.北区'!Print_Titles</vt:lpstr>
      <vt:lpstr>'10.浪速区'!Print_Titles</vt:lpstr>
      <vt:lpstr>'11.西淀川区'!Print_Titles</vt:lpstr>
      <vt:lpstr>'12.淀川区'!Print_Titles</vt:lpstr>
      <vt:lpstr>'13.東淀川区'!Print_Titles</vt:lpstr>
      <vt:lpstr>'14.東成区'!Print_Titles</vt:lpstr>
      <vt:lpstr>'15.生野区'!Print_Titles</vt:lpstr>
      <vt:lpstr>'16.旭区'!Print_Titles</vt:lpstr>
      <vt:lpstr>'17.城東区'!Print_Titles</vt:lpstr>
      <vt:lpstr>'18.鶴見区'!Print_Titles</vt:lpstr>
      <vt:lpstr>'19.阿倍野区'!Print_Titles</vt:lpstr>
      <vt:lpstr>'2.都島区'!Print_Titles</vt:lpstr>
      <vt:lpstr>'20.住之江区'!Print_Titles</vt:lpstr>
      <vt:lpstr>'21.住吉区'!Print_Titles</vt:lpstr>
      <vt:lpstr>'22.東住吉区'!Print_Titles</vt:lpstr>
      <vt:lpstr>'23.平野区'!Print_Titles</vt:lpstr>
      <vt:lpstr>'24.西成区'!Print_Titles</vt:lpstr>
      <vt:lpstr>'3.福島区'!Print_Titles</vt:lpstr>
      <vt:lpstr>'4.此花区'!Print_Titles</vt:lpstr>
      <vt:lpstr>'5.中央区'!Print_Titles</vt:lpstr>
      <vt:lpstr>'6.西区'!Print_Titles</vt:lpstr>
      <vt:lpstr>'7.港区'!Print_Titles</vt:lpstr>
      <vt:lpstr>'8.大正区'!Print_Titles</vt:lpstr>
      <vt:lpstr>'9.天王寺区'!Print_Titles</vt:lpstr>
      <vt:lpstr>'V 大阪市の都市公園の推移'!Print_Titles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2025-04-25T05:49:48Z</dcterms:modified>
</cp:coreProperties>
</file>