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03港営事業会計担当\06.決算\04.決算プレス\02.決算プレス\令和元年度決算\04.ホームページ公表\02.港湾局決算関連\"/>
    </mc:Choice>
  </mc:AlternateContent>
  <bookViews>
    <workbookView xWindow="0" yWindow="0" windowWidth="20490" windowHeight="7230"/>
  </bookViews>
  <sheets>
    <sheet name="1～3ページ（大阪港の港勢・業務量）" sheetId="33" r:id="rId1"/>
    <sheet name="4～6ページ（経営収支）" sheetId="48" r:id="rId2"/>
    <sheet name="7ページ（主な建設改良工事）" sheetId="44" r:id="rId3"/>
    <sheet name="8～9ページ（参考）" sheetId="35" r:id="rId4"/>
    <sheet name="10～11ページ（最近5カ年大阪港港勢比較表）" sheetId="40" r:id="rId5"/>
    <sheet name="12～13ページ（令和元年度 港営事業収益的収支決算概要）" sheetId="45" r:id="rId6"/>
    <sheet name="14～15ページ（大阪港埋立事業収益的収支地区別内訳）" sheetId="47" r:id="rId7"/>
    <sheet name="16～17ページ（令和元年度　港営事業資本的収支決算概要）" sheetId="42" r:id="rId8"/>
  </sheets>
  <definedNames>
    <definedName name="_xlnm.Print_Area" localSheetId="0">'1～3ページ（大阪港の港勢・業務量）'!$A$1:$AX$82</definedName>
    <definedName name="_xlnm.Print_Area" localSheetId="4">'10～11ページ（最近5カ年大阪港港勢比較表）'!$A$1:$CJ$57</definedName>
    <definedName name="_xlnm.Print_Area" localSheetId="5">'12～13ページ（令和元年度 港営事業収益的収支決算概要）'!$A$1:$AO$86</definedName>
    <definedName name="_xlnm.Print_Area" localSheetId="6">'14～15ページ（大阪港埋立事業収益的収支地区別内訳）'!$A$1:$G$135</definedName>
    <definedName name="_xlnm.Print_Area" localSheetId="7">'16～17ページ（令和元年度　港営事業資本的収支決算概要）'!$A$1:$AW$50</definedName>
    <definedName name="_xlnm.Print_Area" localSheetId="1">'4～6ページ（経営収支）'!$A$1:$K$96</definedName>
    <definedName name="_xlnm.Print_Area" localSheetId="2">'7ページ（主な建設改良工事）'!$A$1:$AX$27</definedName>
    <definedName name="_xlnm.Print_Area" localSheetId="3">'8～9ページ（参考）'!$A$1:$AP$47</definedName>
  </definedNames>
  <calcPr calcId="162913"/>
</workbook>
</file>

<file path=xl/calcChain.xml><?xml version="1.0" encoding="utf-8"?>
<calcChain xmlns="http://schemas.openxmlformats.org/spreadsheetml/2006/main">
  <c r="AH80" i="45" l="1"/>
  <c r="AG80" i="45"/>
  <c r="AH78" i="45"/>
  <c r="AG78" i="45" s="1"/>
  <c r="X73" i="45"/>
  <c r="X72" i="45"/>
  <c r="X70" i="45"/>
  <c r="X69" i="45"/>
  <c r="X65" i="45"/>
  <c r="AH64" i="45"/>
  <c r="AG64" i="45"/>
  <c r="AH63" i="45"/>
  <c r="AG63" i="45" s="1"/>
  <c r="AH62" i="45"/>
  <c r="AG62" i="45"/>
  <c r="AH61" i="45"/>
  <c r="AG61" i="45" s="1"/>
  <c r="AH60" i="45"/>
  <c r="AG60" i="45"/>
  <c r="AH59" i="45"/>
  <c r="AG59" i="45" s="1"/>
  <c r="X59" i="45"/>
  <c r="N59" i="45"/>
  <c r="AH58" i="45"/>
  <c r="AG58" i="45" s="1"/>
  <c r="N57" i="45"/>
  <c r="AH57" i="45" s="1"/>
  <c r="AG57" i="45" s="1"/>
  <c r="AH56" i="45"/>
  <c r="AG56" i="45" s="1"/>
  <c r="X55" i="45"/>
  <c r="AH54" i="45"/>
  <c r="AG54" i="45"/>
  <c r="AH53" i="45"/>
  <c r="AG53" i="45" s="1"/>
  <c r="AH52" i="45"/>
  <c r="AG52" i="45"/>
  <c r="AH51" i="45"/>
  <c r="AG51" i="45" s="1"/>
  <c r="AH50" i="45"/>
  <c r="AG50" i="45"/>
  <c r="X49" i="45"/>
  <c r="N49" i="45"/>
  <c r="AG46" i="45"/>
  <c r="W46" i="45"/>
  <c r="M46" i="45"/>
  <c r="AH43" i="45"/>
  <c r="AG43" i="45" s="1"/>
  <c r="AH42" i="45"/>
  <c r="AG42" i="45"/>
  <c r="AH41" i="45"/>
  <c r="AG41" i="45" s="1"/>
  <c r="X41" i="45"/>
  <c r="N41" i="45"/>
  <c r="AH40" i="45"/>
  <c r="AG40" i="45" s="1"/>
  <c r="AH39" i="45"/>
  <c r="AG39" i="45" s="1"/>
  <c r="AH38" i="45"/>
  <c r="AG38" i="45" s="1"/>
  <c r="AH37" i="45"/>
  <c r="AG37" i="45" s="1"/>
  <c r="AH36" i="45"/>
  <c r="AG36" i="45" s="1"/>
  <c r="X36" i="45"/>
  <c r="N36" i="45"/>
  <c r="AH35" i="45"/>
  <c r="AG35" i="45" s="1"/>
  <c r="AH34" i="45"/>
  <c r="AG34" i="45" s="1"/>
  <c r="AH33" i="45"/>
  <c r="AG33" i="45" s="1"/>
  <c r="X32" i="45"/>
  <c r="X44" i="45" s="1"/>
  <c r="N32" i="45"/>
  <c r="N44" i="45" s="1"/>
  <c r="AH28" i="45"/>
  <c r="AG28" i="45" s="1"/>
  <c r="AH27" i="45"/>
  <c r="AG27" i="45" s="1"/>
  <c r="X26" i="45"/>
  <c r="X74" i="45" s="1"/>
  <c r="N26" i="45"/>
  <c r="N74" i="45" s="1"/>
  <c r="AH74" i="45" s="1"/>
  <c r="AG74" i="45" s="1"/>
  <c r="N25" i="45"/>
  <c r="AH25" i="45" s="1"/>
  <c r="AG25" i="45" s="1"/>
  <c r="AH24" i="45"/>
  <c r="AG24" i="45"/>
  <c r="X23" i="45"/>
  <c r="AH22" i="45"/>
  <c r="AG22" i="45"/>
  <c r="AH21" i="45"/>
  <c r="AG21" i="45"/>
  <c r="N20" i="45"/>
  <c r="AH20" i="45" s="1"/>
  <c r="AG20" i="45" s="1"/>
  <c r="AH19" i="45"/>
  <c r="AG19" i="45" s="1"/>
  <c r="AH18" i="45"/>
  <c r="AG18" i="45" s="1"/>
  <c r="X18" i="45"/>
  <c r="N18" i="45"/>
  <c r="N72" i="45" s="1"/>
  <c r="AH16" i="45"/>
  <c r="AG16" i="45" s="1"/>
  <c r="AH15" i="45"/>
  <c r="AG15" i="45" s="1"/>
  <c r="AH14" i="45"/>
  <c r="AG14" i="45" s="1"/>
  <c r="X14" i="45"/>
  <c r="N14" i="45"/>
  <c r="N70" i="45" s="1"/>
  <c r="AH70" i="45" s="1"/>
  <c r="AG70" i="45" s="1"/>
  <c r="AH13" i="45"/>
  <c r="AG13" i="45" s="1"/>
  <c r="AH12" i="45"/>
  <c r="AG12" i="45" s="1"/>
  <c r="AH11" i="45"/>
  <c r="AG11" i="45" s="1"/>
  <c r="AH10" i="45"/>
  <c r="AG10" i="45" s="1"/>
  <c r="AH9" i="45"/>
  <c r="AG9" i="45" s="1"/>
  <c r="X9" i="45"/>
  <c r="N9" i="45"/>
  <c r="N69" i="45" s="1"/>
  <c r="AH69" i="45" s="1"/>
  <c r="AG69" i="45" s="1"/>
  <c r="AH8" i="45"/>
  <c r="AG8" i="45" s="1"/>
  <c r="AH7" i="45"/>
  <c r="AG7" i="45" s="1"/>
  <c r="AH6" i="45"/>
  <c r="AG6" i="45" s="1"/>
  <c r="X6" i="45"/>
  <c r="X17" i="45" s="1"/>
  <c r="N6" i="45"/>
  <c r="N68" i="45" s="1"/>
  <c r="N71" i="45" l="1"/>
  <c r="AH72" i="45"/>
  <c r="AG72" i="45" s="1"/>
  <c r="AH44" i="45"/>
  <c r="AG44" i="45" s="1"/>
  <c r="X75" i="45"/>
  <c r="N17" i="45"/>
  <c r="AH17" i="45" s="1"/>
  <c r="AG17" i="45" s="1"/>
  <c r="X68" i="45"/>
  <c r="AH68" i="45" s="1"/>
  <c r="N23" i="45"/>
  <c r="AH26" i="45"/>
  <c r="AG26" i="45" s="1"/>
  <c r="AH32" i="45"/>
  <c r="AG32" i="45" s="1"/>
  <c r="N55" i="45"/>
  <c r="AH55" i="45" s="1"/>
  <c r="AG55" i="45" s="1"/>
  <c r="X29" i="45"/>
  <c r="N29" i="45"/>
  <c r="AH29" i="45" s="1"/>
  <c r="AG29" i="45" s="1"/>
  <c r="AH49" i="45"/>
  <c r="AG49" i="45" s="1"/>
  <c r="AG68" i="45" l="1"/>
  <c r="Y83" i="45"/>
  <c r="W77" i="45"/>
  <c r="X77" i="45"/>
  <c r="X71" i="45"/>
  <c r="N73" i="45"/>
  <c r="AH23" i="45"/>
  <c r="AG23" i="45" s="1"/>
  <c r="N65" i="45"/>
  <c r="AH65" i="45" s="1"/>
  <c r="AG65" i="45" s="1"/>
  <c r="AH71" i="45"/>
  <c r="J42" i="42"/>
  <c r="AH38" i="42"/>
  <c r="AU36" i="42"/>
  <c r="AT36" i="42" s="1"/>
  <c r="T36" i="42"/>
  <c r="AH32" i="42"/>
  <c r="T32" i="42"/>
  <c r="AT24" i="42"/>
  <c r="AH24" i="42"/>
  <c r="T24" i="42"/>
  <c r="AT20" i="42"/>
  <c r="AT18" i="42" s="1"/>
  <c r="T18" i="42"/>
  <c r="J18" i="42"/>
  <c r="AH16" i="42"/>
  <c r="AH7" i="42" s="1"/>
  <c r="AH48" i="42" s="1"/>
  <c r="AT12" i="42"/>
  <c r="T12" i="42"/>
  <c r="AH8" i="42"/>
  <c r="J8" i="42"/>
  <c r="AT7" i="42"/>
  <c r="AT32" i="42" s="1"/>
  <c r="AU34" i="42" s="1"/>
  <c r="AU48" i="42" s="1"/>
  <c r="T7" i="42"/>
  <c r="J7" i="42"/>
  <c r="J48" i="42" s="1"/>
  <c r="CF56" i="40"/>
  <c r="CA56" i="40"/>
  <c r="BV56" i="40"/>
  <c r="BQ56" i="40"/>
  <c r="BK56" i="40"/>
  <c r="AW56" i="40"/>
  <c r="CF55" i="40"/>
  <c r="CA55" i="40"/>
  <c r="BV55" i="40"/>
  <c r="BQ55" i="40"/>
  <c r="BK55" i="40"/>
  <c r="AW55" i="40"/>
  <c r="CF54" i="40"/>
  <c r="CA54" i="40"/>
  <c r="BV54" i="40"/>
  <c r="BQ54" i="40"/>
  <c r="BK54" i="40"/>
  <c r="AW54" i="40"/>
  <c r="CF53" i="40"/>
  <c r="CA53" i="40"/>
  <c r="BV53" i="40"/>
  <c r="BQ53" i="40"/>
  <c r="BK53" i="40"/>
  <c r="AW53" i="40"/>
  <c r="CF52" i="40"/>
  <c r="CA52" i="40"/>
  <c r="BV52" i="40"/>
  <c r="BQ52" i="40"/>
  <c r="BK52" i="40"/>
  <c r="AW52" i="40"/>
  <c r="CF51" i="40"/>
  <c r="CA51" i="40"/>
  <c r="BV51" i="40"/>
  <c r="BQ51" i="40"/>
  <c r="BK51" i="40"/>
  <c r="AW51" i="40"/>
  <c r="CF50" i="40"/>
  <c r="CA50" i="40"/>
  <c r="BV50" i="40"/>
  <c r="BQ50" i="40"/>
  <c r="BK50" i="40"/>
  <c r="AW50" i="40"/>
  <c r="CF49" i="40"/>
  <c r="CA49" i="40"/>
  <c r="BV49" i="40"/>
  <c r="BQ49" i="40"/>
  <c r="BK49" i="40"/>
  <c r="AW49" i="40"/>
  <c r="CF48" i="40"/>
  <c r="CA48" i="40"/>
  <c r="BV48" i="40"/>
  <c r="BQ48" i="40"/>
  <c r="BK48" i="40"/>
  <c r="AW48" i="40"/>
  <c r="CF47" i="40"/>
  <c r="CA47" i="40"/>
  <c r="BV47" i="40"/>
  <c r="BQ47" i="40"/>
  <c r="BK47" i="40"/>
  <c r="AW47" i="40"/>
  <c r="CF46" i="40"/>
  <c r="CA46" i="40"/>
  <c r="BV46" i="40"/>
  <c r="BQ46" i="40"/>
  <c r="BK46" i="40"/>
  <c r="AW46" i="40"/>
  <c r="CF45" i="40"/>
  <c r="CA45" i="40"/>
  <c r="BV45" i="40"/>
  <c r="BQ45" i="40"/>
  <c r="BK45" i="40"/>
  <c r="AW45" i="40"/>
  <c r="CF44" i="40"/>
  <c r="CA44" i="40"/>
  <c r="BV44" i="40"/>
  <c r="BQ44" i="40"/>
  <c r="CF35" i="40"/>
  <c r="CA35" i="40"/>
  <c r="BV35" i="40"/>
  <c r="BQ35" i="40"/>
  <c r="BK35" i="40"/>
  <c r="CF34" i="40"/>
  <c r="CA34" i="40"/>
  <c r="BV34" i="40"/>
  <c r="BQ34" i="40"/>
  <c r="BK34" i="40"/>
  <c r="AW34" i="40"/>
  <c r="CF33" i="40"/>
  <c r="CA33" i="40"/>
  <c r="BV33" i="40"/>
  <c r="BQ33" i="40"/>
  <c r="BK33" i="40"/>
  <c r="AW33" i="40"/>
  <c r="CF32" i="40"/>
  <c r="CA32" i="40"/>
  <c r="BV32" i="40"/>
  <c r="BQ32" i="40"/>
  <c r="BK32" i="40"/>
  <c r="CF31" i="40"/>
  <c r="CA31" i="40"/>
  <c r="BV31" i="40"/>
  <c r="BQ31" i="40"/>
  <c r="BK31" i="40"/>
  <c r="AW31" i="40"/>
  <c r="CF30" i="40"/>
  <c r="CA30" i="40"/>
  <c r="BV30" i="40"/>
  <c r="BQ30" i="40"/>
  <c r="BK30" i="40"/>
  <c r="AW30" i="40"/>
  <c r="CF29" i="40"/>
  <c r="CA29" i="40"/>
  <c r="BV29" i="40"/>
  <c r="BQ29" i="40"/>
  <c r="BK29" i="40"/>
  <c r="CF28" i="40"/>
  <c r="CA28" i="40"/>
  <c r="BV28" i="40"/>
  <c r="BQ28" i="40"/>
  <c r="BK28" i="40"/>
  <c r="AW28" i="40"/>
  <c r="P28" i="40"/>
  <c r="CF27" i="40"/>
  <c r="CA27" i="40"/>
  <c r="BV27" i="40"/>
  <c r="BQ27" i="40"/>
  <c r="BK27" i="40"/>
  <c r="AW27" i="40"/>
  <c r="P27" i="40"/>
  <c r="CF26" i="40"/>
  <c r="CA26" i="40"/>
  <c r="BV26" i="40"/>
  <c r="BQ26" i="40"/>
  <c r="BK26" i="40"/>
  <c r="CF25" i="40"/>
  <c r="CA25" i="40"/>
  <c r="BV25" i="40"/>
  <c r="BQ25" i="40"/>
  <c r="BK25" i="40"/>
  <c r="AW25" i="40"/>
  <c r="CF24" i="40"/>
  <c r="CA24" i="40"/>
  <c r="BV24" i="40"/>
  <c r="BQ24" i="40"/>
  <c r="BK24" i="40"/>
  <c r="AW24" i="40"/>
  <c r="CF23" i="40"/>
  <c r="CA23" i="40"/>
  <c r="BV23" i="40"/>
  <c r="BQ23" i="40"/>
  <c r="BK23" i="40"/>
  <c r="CF22" i="40"/>
  <c r="CA22" i="40"/>
  <c r="BV22" i="40"/>
  <c r="BQ22" i="40"/>
  <c r="BK22" i="40"/>
  <c r="AW22" i="40"/>
  <c r="CF21" i="40"/>
  <c r="CA21" i="40"/>
  <c r="BV21" i="40"/>
  <c r="BQ21" i="40"/>
  <c r="BK21" i="40"/>
  <c r="AW21" i="40"/>
  <c r="CF20" i="40"/>
  <c r="CA20" i="40"/>
  <c r="BV20" i="40"/>
  <c r="BQ20" i="40"/>
  <c r="BK20" i="40"/>
  <c r="CF19" i="40"/>
  <c r="CA19" i="40"/>
  <c r="BV19" i="40"/>
  <c r="BQ19" i="40"/>
  <c r="BK19" i="40"/>
  <c r="AW19" i="40"/>
  <c r="P19" i="40"/>
  <c r="CF18" i="40"/>
  <c r="CA18" i="40"/>
  <c r="BV18" i="40"/>
  <c r="BQ18" i="40"/>
  <c r="BK18" i="40"/>
  <c r="AW18" i="40"/>
  <c r="P18" i="40"/>
  <c r="CF17" i="40"/>
  <c r="CA17" i="40"/>
  <c r="BV17" i="40"/>
  <c r="BQ17" i="40"/>
  <c r="BK17" i="40"/>
  <c r="AW17" i="40"/>
  <c r="P17" i="40"/>
  <c r="CF16" i="40"/>
  <c r="CA16" i="40"/>
  <c r="BV16" i="40"/>
  <c r="BQ16" i="40"/>
  <c r="BK16" i="40"/>
  <c r="AW16" i="40"/>
  <c r="CF15" i="40"/>
  <c r="CA15" i="40"/>
  <c r="BV15" i="40"/>
  <c r="BQ15" i="40"/>
  <c r="BK15" i="40"/>
  <c r="AW15" i="40"/>
  <c r="CF14" i="40"/>
  <c r="CA14" i="40"/>
  <c r="BV14" i="40"/>
  <c r="BQ14" i="40"/>
  <c r="BK14" i="40"/>
  <c r="AW14" i="40"/>
  <c r="CF13" i="40"/>
  <c r="CA13" i="40"/>
  <c r="BV13" i="40"/>
  <c r="BQ13" i="40"/>
  <c r="BK13" i="40"/>
  <c r="AW13" i="40"/>
  <c r="CF12" i="40"/>
  <c r="CA12" i="40"/>
  <c r="BV12" i="40"/>
  <c r="BQ12" i="40"/>
  <c r="BK12" i="40"/>
  <c r="AW12" i="40"/>
  <c r="CF11" i="40"/>
  <c r="CA11" i="40"/>
  <c r="BV11" i="40"/>
  <c r="BQ11" i="40"/>
  <c r="BK11" i="40"/>
  <c r="AW11" i="40"/>
  <c r="CF10" i="40"/>
  <c r="CA10" i="40"/>
  <c r="BV10" i="40"/>
  <c r="BQ10" i="40"/>
  <c r="BK10" i="40"/>
  <c r="AW10" i="40"/>
  <c r="CF9" i="40"/>
  <c r="CA9" i="40"/>
  <c r="BV9" i="40"/>
  <c r="BQ9" i="40"/>
  <c r="BK9" i="40"/>
  <c r="AW9" i="40"/>
  <c r="CF8" i="40"/>
  <c r="CA8" i="40"/>
  <c r="BV8" i="40"/>
  <c r="BQ8" i="40"/>
  <c r="BK8" i="40"/>
  <c r="AW8" i="40"/>
  <c r="P8" i="40"/>
  <c r="CF7" i="40"/>
  <c r="CA7" i="40"/>
  <c r="BV7" i="40"/>
  <c r="BQ7" i="40"/>
  <c r="BK7" i="40"/>
  <c r="AW7" i="40"/>
  <c r="P7" i="40"/>
  <c r="CF6" i="40"/>
  <c r="CA6" i="40"/>
  <c r="BV6" i="40"/>
  <c r="BQ6" i="40"/>
  <c r="BK6" i="40"/>
  <c r="AW6" i="40"/>
  <c r="AG71" i="45" l="1"/>
  <c r="AH73" i="45"/>
  <c r="M77" i="45"/>
  <c r="O83" i="45"/>
  <c r="N75" i="45"/>
  <c r="N77" i="45"/>
  <c r="AH77" i="45" s="1"/>
  <c r="X76" i="45"/>
  <c r="W76" i="45"/>
  <c r="T34" i="42"/>
  <c r="U34" i="42"/>
  <c r="T48" i="42" s="1"/>
  <c r="AG73" i="45" l="1"/>
  <c r="AG77" i="45"/>
  <c r="AH75" i="45"/>
  <c r="M76" i="45"/>
  <c r="N76" i="45"/>
  <c r="U48" i="42"/>
  <c r="AG75" i="45" l="1"/>
  <c r="AG76" i="45"/>
  <c r="N79" i="45"/>
  <c r="AH79" i="45" s="1"/>
  <c r="AG79" i="45" s="1"/>
  <c r="AH76" i="45"/>
  <c r="C53" i="33"/>
  <c r="Z32" i="33"/>
  <c r="D28" i="35" l="1"/>
  <c r="D27" i="35"/>
  <c r="D26" i="35"/>
  <c r="D25" i="35"/>
  <c r="D24" i="35"/>
  <c r="D23" i="35"/>
  <c r="D22" i="35"/>
  <c r="D21" i="35"/>
  <c r="D20" i="35"/>
  <c r="D19" i="35"/>
  <c r="C75" i="33" l="1"/>
  <c r="C58" i="33" l="1"/>
  <c r="C57" i="33"/>
  <c r="C56" i="33"/>
  <c r="C55" i="33"/>
  <c r="C54" i="33"/>
  <c r="Q32" i="33"/>
  <c r="AI21" i="33"/>
  <c r="AR21" i="33" s="1"/>
  <c r="AI23" i="33" l="1"/>
  <c r="AR23" i="33" s="1"/>
  <c r="AI28" i="33" l="1"/>
  <c r="AR28" i="33" s="1"/>
  <c r="AI26" i="33"/>
  <c r="AR26" i="33" s="1"/>
  <c r="AI27" i="33"/>
  <c r="AR27" i="33" s="1"/>
  <c r="AI25" i="33"/>
  <c r="AR25" i="33" s="1"/>
  <c r="AI29" i="33"/>
  <c r="AR29" i="33" s="1"/>
  <c r="AI24" i="33"/>
  <c r="AR24" i="33" s="1"/>
  <c r="AI72" i="33"/>
  <c r="AR72" i="33" s="1"/>
  <c r="AI69" i="33"/>
  <c r="AR69" i="33" s="1"/>
  <c r="AI67" i="33"/>
  <c r="AR67" i="33" s="1"/>
  <c r="AI65" i="33"/>
  <c r="AR65" i="33" s="1"/>
  <c r="AI50" i="33"/>
  <c r="AR50" i="33" s="1"/>
  <c r="AI30" i="33"/>
  <c r="AR30" i="33" s="1"/>
  <c r="AI73" i="33"/>
  <c r="AR73" i="33" s="1"/>
  <c r="AI71" i="33"/>
  <c r="AR71" i="33" s="1"/>
  <c r="AI70" i="33"/>
  <c r="AR70" i="33" s="1"/>
  <c r="AI68" i="33"/>
  <c r="AR68" i="33" s="1"/>
  <c r="AI66" i="33"/>
  <c r="AR66" i="33" s="1"/>
  <c r="AI64" i="33"/>
  <c r="AR64" i="33" s="1"/>
  <c r="AI51" i="33"/>
  <c r="AR51" i="33" s="1"/>
  <c r="AI49" i="33"/>
  <c r="AR49" i="33" s="1"/>
  <c r="AI47" i="33"/>
  <c r="AR47" i="33" s="1"/>
  <c r="AI48" i="33"/>
  <c r="AR48" i="33" s="1"/>
  <c r="AI46" i="33"/>
  <c r="AR46" i="33" s="1"/>
  <c r="AI22" i="33"/>
  <c r="AR22" i="33" s="1"/>
  <c r="AI41" i="33"/>
  <c r="AR41" i="33" s="1"/>
  <c r="AI39" i="33"/>
  <c r="AR39" i="33" s="1"/>
  <c r="AI37" i="33"/>
  <c r="AR37" i="33" s="1"/>
  <c r="AI45" i="33"/>
  <c r="AR45" i="33" s="1"/>
  <c r="AI44" i="33"/>
  <c r="AR44" i="33" s="1"/>
  <c r="AI43" i="33"/>
  <c r="AR43" i="33" s="1"/>
  <c r="AI36" i="33"/>
  <c r="AR36" i="33" s="1"/>
  <c r="AI35" i="33"/>
  <c r="AR35" i="33" s="1"/>
  <c r="AI34" i="33"/>
  <c r="AR34" i="33" s="1"/>
  <c r="AI42" i="33"/>
  <c r="AR42" i="33" s="1"/>
  <c r="AI40" i="33"/>
  <c r="AR40" i="33" s="1"/>
  <c r="AI38" i="33"/>
  <c r="AR38" i="33" s="1"/>
  <c r="AI33" i="33" l="1"/>
  <c r="AR33" i="33" s="1"/>
</calcChain>
</file>

<file path=xl/comments1.xml><?xml version="1.0" encoding="utf-8"?>
<comments xmlns="http://schemas.openxmlformats.org/spreadsheetml/2006/main">
  <authors>
    <author>i9851226</author>
  </authors>
  <commentList>
    <comment ref="E52" authorId="0" shapeId="0">
      <text>
        <r>
          <rPr>
            <sz val="9"/>
            <color indexed="81"/>
            <rFont val="ＭＳ Ｐゴシック"/>
            <family val="3"/>
            <charset val="128"/>
          </rPr>
          <t>20年度資産減耗費
があるため「等」</t>
        </r>
      </text>
    </comment>
  </commentList>
</comments>
</file>

<file path=xl/comments2.xml><?xml version="1.0" encoding="utf-8"?>
<comments xmlns="http://schemas.openxmlformats.org/spreadsheetml/2006/main">
  <authors>
    <author>i4150297</author>
  </authors>
  <commentList>
    <comment ref="AW6" authorId="0" shapeId="0">
      <text>
        <r>
          <rPr>
            <b/>
            <sz val="9"/>
            <color indexed="81"/>
            <rFont val="ＭＳ Ｐゴシック"/>
            <family val="3"/>
            <charset val="128"/>
          </rPr>
          <t>i4150297:</t>
        </r>
        <r>
          <rPr>
            <sz val="9"/>
            <color indexed="81"/>
            <rFont val="ＭＳ Ｐゴシック"/>
            <family val="3"/>
            <charset val="128"/>
          </rPr>
          <t xml:space="preserve">
ここは「年度」ではなく「年」</t>
        </r>
      </text>
    </comment>
  </commentList>
</comments>
</file>

<file path=xl/sharedStrings.xml><?xml version="1.0" encoding="utf-8"?>
<sst xmlns="http://schemas.openxmlformats.org/spreadsheetml/2006/main" count="1193" uniqueCount="430">
  <si>
    <t>大阪港の港勢</t>
    <rPh sb="0" eb="3">
      <t>オオサカコウ</t>
    </rPh>
    <rPh sb="4" eb="5">
      <t>コウ</t>
    </rPh>
    <rPh sb="5" eb="6">
      <t>ゼイ</t>
    </rPh>
    <phoneticPr fontId="1"/>
  </si>
  <si>
    <t>区　　　　　　　　　　分</t>
    <rPh sb="0" eb="1">
      <t>ク</t>
    </rPh>
    <rPh sb="11" eb="12">
      <t>ブン</t>
    </rPh>
    <phoneticPr fontId="1"/>
  </si>
  <si>
    <t>差　　　引</t>
    <rPh sb="0" eb="1">
      <t>サ</t>
    </rPh>
    <rPh sb="4" eb="5">
      <t>イン</t>
    </rPh>
    <phoneticPr fontId="1"/>
  </si>
  <si>
    <t>増　減　率</t>
    <rPh sb="0" eb="1">
      <t>ゾウ</t>
    </rPh>
    <rPh sb="2" eb="3">
      <t>ゲン</t>
    </rPh>
    <rPh sb="4" eb="5">
      <t>リツ</t>
    </rPh>
    <phoneticPr fontId="1"/>
  </si>
  <si>
    <t>入 港 船 舶</t>
    <rPh sb="0" eb="1">
      <t>イ</t>
    </rPh>
    <rPh sb="2" eb="3">
      <t>ミナト</t>
    </rPh>
    <rPh sb="4" eb="5">
      <t>フネ</t>
    </rPh>
    <rPh sb="6" eb="7">
      <t>オオブネ</t>
    </rPh>
    <phoneticPr fontId="1"/>
  </si>
  <si>
    <t>合　　　　計</t>
    <rPh sb="0" eb="1">
      <t>ゴウ</t>
    </rPh>
    <rPh sb="5" eb="6">
      <t>ケイ</t>
    </rPh>
    <phoneticPr fontId="1"/>
  </si>
  <si>
    <t>隻　　数</t>
    <rPh sb="0" eb="1">
      <t>セキ</t>
    </rPh>
    <rPh sb="3" eb="4">
      <t>カズ</t>
    </rPh>
    <phoneticPr fontId="1"/>
  </si>
  <si>
    <t>隻</t>
    <rPh sb="0" eb="1">
      <t>セキ</t>
    </rPh>
    <phoneticPr fontId="1"/>
  </si>
  <si>
    <t>％</t>
    <phoneticPr fontId="1"/>
  </si>
  <si>
    <t>総トン数</t>
    <rPh sb="0" eb="1">
      <t>ソウ</t>
    </rPh>
    <rPh sb="3" eb="4">
      <t>スウ</t>
    </rPh>
    <phoneticPr fontId="1"/>
  </si>
  <si>
    <t>千総トン</t>
    <rPh sb="0" eb="1">
      <t>セン</t>
    </rPh>
    <rPh sb="1" eb="2">
      <t>ソウ</t>
    </rPh>
    <phoneticPr fontId="1"/>
  </si>
  <si>
    <t>外　　　　航</t>
    <rPh sb="0" eb="1">
      <t>ソト</t>
    </rPh>
    <rPh sb="5" eb="6">
      <t>ワタル</t>
    </rPh>
    <phoneticPr fontId="1"/>
  </si>
  <si>
    <t>フルコンテナ船</t>
    <rPh sb="6" eb="7">
      <t>セン</t>
    </rPh>
    <phoneticPr fontId="1"/>
  </si>
  <si>
    <t>内　　　　航</t>
    <rPh sb="0" eb="1">
      <t>ウチ</t>
    </rPh>
    <rPh sb="5" eb="6">
      <t>ワタル</t>
    </rPh>
    <phoneticPr fontId="1"/>
  </si>
  <si>
    <t>フェリー船</t>
    <rPh sb="4" eb="5">
      <t>セン</t>
    </rPh>
    <phoneticPr fontId="1"/>
  </si>
  <si>
    <t>取　　扱　　貨　　物</t>
    <rPh sb="0" eb="1">
      <t>トリ</t>
    </rPh>
    <rPh sb="3" eb="4">
      <t>アツカ</t>
    </rPh>
    <rPh sb="6" eb="7">
      <t>カ</t>
    </rPh>
    <rPh sb="9" eb="10">
      <t>モノ</t>
    </rPh>
    <phoneticPr fontId="1"/>
  </si>
  <si>
    <t>合　　　　　　　　計</t>
    <rPh sb="0" eb="1">
      <t>ゴウ</t>
    </rPh>
    <rPh sb="9" eb="10">
      <t>ケイ</t>
    </rPh>
    <phoneticPr fontId="1"/>
  </si>
  <si>
    <t>千トン</t>
    <rPh sb="0" eb="1">
      <t>セン</t>
    </rPh>
    <phoneticPr fontId="1"/>
  </si>
  <si>
    <t>外 貿 貨 物</t>
    <rPh sb="0" eb="1">
      <t>ソト</t>
    </rPh>
    <rPh sb="2" eb="3">
      <t>ボウ</t>
    </rPh>
    <rPh sb="4" eb="5">
      <t>カ</t>
    </rPh>
    <rPh sb="6" eb="7">
      <t>モノ</t>
    </rPh>
    <phoneticPr fontId="1"/>
  </si>
  <si>
    <t>小　　　　　　　計</t>
    <rPh sb="0" eb="1">
      <t>ショウ</t>
    </rPh>
    <rPh sb="8" eb="9">
      <t>ケイ</t>
    </rPh>
    <phoneticPr fontId="1"/>
  </si>
  <si>
    <t>輸　　　　　出</t>
    <rPh sb="0" eb="1">
      <t>ユ</t>
    </rPh>
    <rPh sb="6" eb="7">
      <t>デ</t>
    </rPh>
    <phoneticPr fontId="1"/>
  </si>
  <si>
    <t>輸　　　　　入</t>
    <rPh sb="0" eb="1">
      <t>ユ</t>
    </rPh>
    <rPh sb="6" eb="7">
      <t>イ</t>
    </rPh>
    <phoneticPr fontId="1"/>
  </si>
  <si>
    <t>内 貿 貨 物</t>
    <rPh sb="0" eb="1">
      <t>ウチ</t>
    </rPh>
    <rPh sb="2" eb="3">
      <t>ボウ</t>
    </rPh>
    <rPh sb="4" eb="5">
      <t>カ</t>
    </rPh>
    <rPh sb="6" eb="7">
      <t>モノ</t>
    </rPh>
    <phoneticPr fontId="1"/>
  </si>
  <si>
    <t>移　　　　　出</t>
    <rPh sb="0" eb="1">
      <t>ワタル</t>
    </rPh>
    <rPh sb="6" eb="7">
      <t>デ</t>
    </rPh>
    <phoneticPr fontId="1"/>
  </si>
  <si>
    <t>移　　　　　入</t>
    <rPh sb="0" eb="1">
      <t>ワタル</t>
    </rPh>
    <rPh sb="6" eb="7">
      <t>イ</t>
    </rPh>
    <phoneticPr fontId="1"/>
  </si>
  <si>
    <t>業務量</t>
    <rPh sb="0" eb="2">
      <t>ギョウム</t>
    </rPh>
    <rPh sb="2" eb="3">
      <t>リョウ</t>
    </rPh>
    <phoneticPr fontId="1"/>
  </si>
  <si>
    <t>差　　　　引</t>
    <rPh sb="0" eb="1">
      <t>サ</t>
    </rPh>
    <rPh sb="5" eb="6">
      <t>イン</t>
    </rPh>
    <phoneticPr fontId="1"/>
  </si>
  <si>
    <t>決算</t>
    <rPh sb="0" eb="2">
      <t>ケッサン</t>
    </rPh>
    <phoneticPr fontId="1"/>
  </si>
  <si>
    <t>荷 役 機 械</t>
    <rPh sb="0" eb="1">
      <t>ニ</t>
    </rPh>
    <rPh sb="2" eb="3">
      <t>ヤク</t>
    </rPh>
    <rPh sb="4" eb="5">
      <t>キ</t>
    </rPh>
    <rPh sb="6" eb="7">
      <t>カセ</t>
    </rPh>
    <phoneticPr fontId="1"/>
  </si>
  <si>
    <t>一　般</t>
    <rPh sb="0" eb="1">
      <t>１</t>
    </rPh>
    <rPh sb="2" eb="3">
      <t>バン</t>
    </rPh>
    <phoneticPr fontId="1"/>
  </si>
  <si>
    <t>施設数</t>
    <rPh sb="0" eb="2">
      <t>シセツ</t>
    </rPh>
    <rPh sb="2" eb="3">
      <t>スウ</t>
    </rPh>
    <phoneticPr fontId="1"/>
  </si>
  <si>
    <t>基</t>
    <rPh sb="0" eb="1">
      <t>キ</t>
    </rPh>
    <phoneticPr fontId="1"/>
  </si>
  <si>
    <t>稼働時間</t>
    <rPh sb="0" eb="2">
      <t>カドウ</t>
    </rPh>
    <rPh sb="2" eb="4">
      <t>ジカン</t>
    </rPh>
    <phoneticPr fontId="1"/>
  </si>
  <si>
    <t>時間</t>
    <rPh sb="0" eb="2">
      <t>ジカン</t>
    </rPh>
    <phoneticPr fontId="1"/>
  </si>
  <si>
    <t>荷役機械使用料</t>
    <rPh sb="0" eb="2">
      <t>ニヤク</t>
    </rPh>
    <rPh sb="2" eb="4">
      <t>キカイ</t>
    </rPh>
    <rPh sb="4" eb="6">
      <t>シヨウ</t>
    </rPh>
    <rPh sb="6" eb="7">
      <t>リョウ</t>
    </rPh>
    <phoneticPr fontId="1"/>
  </si>
  <si>
    <t>百万円</t>
    <rPh sb="0" eb="3">
      <t>ヒャクマンエン</t>
    </rPh>
    <phoneticPr fontId="1"/>
  </si>
  <si>
    <t>上　屋　倉　庫</t>
    <rPh sb="0" eb="1">
      <t>ウエ</t>
    </rPh>
    <rPh sb="2" eb="3">
      <t>ヤ</t>
    </rPh>
    <rPh sb="4" eb="5">
      <t>クラ</t>
    </rPh>
    <rPh sb="6" eb="7">
      <t>コ</t>
    </rPh>
    <phoneticPr fontId="1"/>
  </si>
  <si>
    <t>上　屋</t>
    <rPh sb="0" eb="1">
      <t>ウエ</t>
    </rPh>
    <rPh sb="2" eb="3">
      <t>ヤ</t>
    </rPh>
    <phoneticPr fontId="1"/>
  </si>
  <si>
    <t>棟</t>
    <rPh sb="0" eb="1">
      <t>トウ</t>
    </rPh>
    <phoneticPr fontId="1"/>
  </si>
  <si>
    <t>面積</t>
    <rPh sb="0" eb="2">
      <t>メンセキ</t>
    </rPh>
    <phoneticPr fontId="1"/>
  </si>
  <si>
    <t>事務所　　　　　　附　設</t>
    <rPh sb="0" eb="2">
      <t>ジム</t>
    </rPh>
    <rPh sb="2" eb="3">
      <t>ショ</t>
    </rPh>
    <rPh sb="9" eb="10">
      <t>フ</t>
    </rPh>
    <rPh sb="11" eb="12">
      <t>セツ</t>
    </rPh>
    <phoneticPr fontId="1"/>
  </si>
  <si>
    <t>ヶ所</t>
    <rPh sb="1" eb="2">
      <t>ショ</t>
    </rPh>
    <phoneticPr fontId="1"/>
  </si>
  <si>
    <t>保管容量</t>
    <rPh sb="0" eb="2">
      <t>ホカン</t>
    </rPh>
    <rPh sb="2" eb="4">
      <t>ヨウリョウ</t>
    </rPh>
    <phoneticPr fontId="1"/>
  </si>
  <si>
    <t>貯炭場</t>
    <rPh sb="0" eb="2">
      <t>チョタン</t>
    </rPh>
    <rPh sb="2" eb="3">
      <t>バ</t>
    </rPh>
    <phoneticPr fontId="1"/>
  </si>
  <si>
    <t>き　地　　　　　　荷さば</t>
    <rPh sb="2" eb="3">
      <t>チ</t>
    </rPh>
    <rPh sb="9" eb="10">
      <t>ニ</t>
    </rPh>
    <phoneticPr fontId="1"/>
  </si>
  <si>
    <t>上屋倉庫使用料</t>
    <rPh sb="0" eb="2">
      <t>ウワヤ</t>
    </rPh>
    <rPh sb="2" eb="4">
      <t>ソウコ</t>
    </rPh>
    <rPh sb="4" eb="6">
      <t>シヨウ</t>
    </rPh>
    <rPh sb="6" eb="7">
      <t>リョウ</t>
    </rPh>
    <phoneticPr fontId="1"/>
  </si>
  <si>
    <t>増減率</t>
    <rPh sb="0" eb="2">
      <t>ゾウゲン</t>
    </rPh>
    <rPh sb="2" eb="3">
      <t>リツ</t>
    </rPh>
    <phoneticPr fontId="1"/>
  </si>
  <si>
    <t>人件費</t>
    <rPh sb="0" eb="3">
      <t>ジンケンヒ</t>
    </rPh>
    <phoneticPr fontId="1"/>
  </si>
  <si>
    <t>経費</t>
    <rPh sb="0" eb="2">
      <t>ケイヒ</t>
    </rPh>
    <phoneticPr fontId="1"/>
  </si>
  <si>
    <t>支払利息等</t>
    <rPh sb="0" eb="2">
      <t>シハライ</t>
    </rPh>
    <rPh sb="2" eb="4">
      <t>リソク</t>
    </rPh>
    <rPh sb="4" eb="5">
      <t>トウ</t>
    </rPh>
    <phoneticPr fontId="1"/>
  </si>
  <si>
    <t>繰延勘定償却等</t>
    <rPh sb="0" eb="2">
      <t>クリノベ</t>
    </rPh>
    <rPh sb="2" eb="4">
      <t>カンジョウ</t>
    </rPh>
    <rPh sb="4" eb="6">
      <t>ショウキャク</t>
    </rPh>
    <rPh sb="6" eb="7">
      <t>ナド</t>
    </rPh>
    <phoneticPr fontId="1"/>
  </si>
  <si>
    <t>主な建設改良工事</t>
    <rPh sb="0" eb="1">
      <t>オモ</t>
    </rPh>
    <rPh sb="2" eb="4">
      <t>ケンセツ</t>
    </rPh>
    <rPh sb="4" eb="6">
      <t>カイリョウ</t>
    </rPh>
    <rPh sb="6" eb="8">
      <t>コウジ</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</si>
  <si>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</si>
  <si>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</si>
  <si>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（参　　考）</t>
    <rPh sb="1" eb="2">
      <t>サン</t>
    </rPh>
    <rPh sb="4" eb="5">
      <t>コウ</t>
    </rPh>
    <phoneticPr fontId="1"/>
  </si>
  <si>
    <t>○経営収支（当年度損益）の推移</t>
    <rPh sb="1" eb="3">
      <t>ケイエイ</t>
    </rPh>
    <rPh sb="3" eb="5">
      <t>シュウシ</t>
    </rPh>
    <rPh sb="6" eb="7">
      <t>トウ</t>
    </rPh>
    <rPh sb="7" eb="9">
      <t>ネンド</t>
    </rPh>
    <rPh sb="9" eb="11">
      <t>ソンエキ</t>
    </rPh>
    <rPh sb="13" eb="15">
      <t>スイイ</t>
    </rPh>
    <phoneticPr fontId="1"/>
  </si>
  <si>
    <t>年　　　　度</t>
    <rPh sb="0" eb="1">
      <t>トシ</t>
    </rPh>
    <rPh sb="5" eb="6">
      <t>タビ</t>
    </rPh>
    <phoneticPr fontId="1"/>
  </si>
  <si>
    <t>収　　　　益</t>
    <rPh sb="0" eb="1">
      <t>オサム</t>
    </rPh>
    <rPh sb="5" eb="6">
      <t>エキ</t>
    </rPh>
    <phoneticPr fontId="1"/>
  </si>
  <si>
    <t>費　　　　用</t>
    <rPh sb="0" eb="1">
      <t>ヒ</t>
    </rPh>
    <rPh sb="5" eb="6">
      <t>ヨウ</t>
    </rPh>
    <phoneticPr fontId="1"/>
  </si>
  <si>
    <t>収　支　差　引</t>
    <rPh sb="0" eb="1">
      <t>オサム</t>
    </rPh>
    <rPh sb="2" eb="3">
      <t>ササ</t>
    </rPh>
    <rPh sb="4" eb="5">
      <t>サ</t>
    </rPh>
    <rPh sb="6" eb="7">
      <t>イン</t>
    </rPh>
    <phoneticPr fontId="1"/>
  </si>
  <si>
    <t>企業債年度末残高</t>
    <rPh sb="0" eb="3">
      <t>キギョウサイ</t>
    </rPh>
    <rPh sb="3" eb="6">
      <t>ネンドマツ</t>
    </rPh>
    <rPh sb="6" eb="8">
      <t>ザンダカ</t>
    </rPh>
    <phoneticPr fontId="1"/>
  </si>
  <si>
    <t>港湾施設提供事業</t>
    <rPh sb="0" eb="2">
      <t>コウワン</t>
    </rPh>
    <rPh sb="2" eb="4">
      <t>シセツ</t>
    </rPh>
    <rPh sb="4" eb="6">
      <t>テイキョウ</t>
    </rPh>
    <rPh sb="6" eb="8">
      <t>ジギョウ</t>
    </rPh>
    <phoneticPr fontId="1"/>
  </si>
  <si>
    <t>大阪港埋立事業</t>
    <rPh sb="0" eb="3">
      <t>オオサカコウ</t>
    </rPh>
    <rPh sb="3" eb="5">
      <t>ウメタテ</t>
    </rPh>
    <rPh sb="5" eb="7">
      <t>ジギョウ</t>
    </rPh>
    <phoneticPr fontId="1"/>
  </si>
  <si>
    <t>計</t>
    <rPh sb="0" eb="1">
      <t>ケイ</t>
    </rPh>
    <phoneticPr fontId="1"/>
  </si>
  <si>
    <t>企業債利息</t>
    <rPh sb="0" eb="3">
      <t>キギョウサイ</t>
    </rPh>
    <rPh sb="3" eb="5">
      <t>リソク</t>
    </rPh>
    <phoneticPr fontId="1"/>
  </si>
  <si>
    <t>企業債利率</t>
    <rPh sb="0" eb="3">
      <t>キギョウサイ</t>
    </rPh>
    <rPh sb="3" eb="5">
      <t>リリツ</t>
    </rPh>
    <phoneticPr fontId="1"/>
  </si>
  <si>
    <t>一般会計補助金</t>
    <rPh sb="0" eb="2">
      <t>イッパン</t>
    </rPh>
    <rPh sb="2" eb="4">
      <t>カイケイ</t>
    </rPh>
    <rPh sb="4" eb="7">
      <t>ホジョキン</t>
    </rPh>
    <phoneticPr fontId="1"/>
  </si>
  <si>
    <t>大阪港振興基金</t>
    <rPh sb="0" eb="3">
      <t>オオサカコウ</t>
    </rPh>
    <rPh sb="3" eb="5">
      <t>シンコウ</t>
    </rPh>
    <rPh sb="5" eb="7">
      <t>キキン</t>
    </rPh>
    <phoneticPr fontId="1"/>
  </si>
  <si>
    <t>経常損益</t>
    <rPh sb="0" eb="2">
      <t>ケイジョウ</t>
    </rPh>
    <rPh sb="2" eb="4">
      <t>ソンエキ</t>
    </rPh>
    <phoneticPr fontId="1"/>
  </si>
  <si>
    <t>関連事業</t>
    <rPh sb="0" eb="2">
      <t>カンレン</t>
    </rPh>
    <rPh sb="2" eb="4">
      <t>ジギョウ</t>
    </rPh>
    <phoneticPr fontId="1"/>
  </si>
  <si>
    <t>営 業 収 益</t>
    <rPh sb="0" eb="1">
      <t>エイ</t>
    </rPh>
    <rPh sb="2" eb="3">
      <t>ギョウ</t>
    </rPh>
    <rPh sb="4" eb="5">
      <t>オサム</t>
    </rPh>
    <rPh sb="6" eb="7">
      <t>エキ</t>
    </rPh>
    <phoneticPr fontId="1"/>
  </si>
  <si>
    <t>営 業 外 収 益</t>
    <rPh sb="0" eb="1">
      <t>エイ</t>
    </rPh>
    <rPh sb="2" eb="3">
      <t>ギョウ</t>
    </rPh>
    <rPh sb="4" eb="5">
      <t>ソト</t>
    </rPh>
    <rPh sb="6" eb="7">
      <t>オサム</t>
    </rPh>
    <rPh sb="8" eb="9">
      <t>エキ</t>
    </rPh>
    <phoneticPr fontId="1"/>
  </si>
  <si>
    <t>土地売却収益</t>
    <rPh sb="0" eb="2">
      <t>トチ</t>
    </rPh>
    <rPh sb="2" eb="4">
      <t>バイキャク</t>
    </rPh>
    <rPh sb="4" eb="6">
      <t>シュウエキ</t>
    </rPh>
    <phoneticPr fontId="1"/>
  </si>
  <si>
    <t>土地賃貸料収益</t>
    <rPh sb="0" eb="2">
      <t>トチ</t>
    </rPh>
    <rPh sb="2" eb="5">
      <t>チンタイリョウ</t>
    </rPh>
    <rPh sb="5" eb="7">
      <t>シュウエキ</t>
    </rPh>
    <phoneticPr fontId="1"/>
  </si>
  <si>
    <t>営 業 費 用</t>
    <rPh sb="0" eb="1">
      <t>エイ</t>
    </rPh>
    <rPh sb="2" eb="3">
      <t>ギョウ</t>
    </rPh>
    <rPh sb="4" eb="5">
      <t>ヒ</t>
    </rPh>
    <rPh sb="6" eb="7">
      <t>ヨウ</t>
    </rPh>
    <phoneticPr fontId="1"/>
  </si>
  <si>
    <t>営 業 外 費 用</t>
    <rPh sb="0" eb="1">
      <t>エイ</t>
    </rPh>
    <rPh sb="2" eb="3">
      <t>ギョウ</t>
    </rPh>
    <rPh sb="4" eb="5">
      <t>ソト</t>
    </rPh>
    <rPh sb="6" eb="7">
      <t>ヒ</t>
    </rPh>
    <rPh sb="8" eb="9">
      <t>ヨウ</t>
    </rPh>
    <phoneticPr fontId="1"/>
  </si>
  <si>
    <t>土地売却原価</t>
    <rPh sb="0" eb="2">
      <t>トチ</t>
    </rPh>
    <rPh sb="2" eb="4">
      <t>バイキャク</t>
    </rPh>
    <rPh sb="4" eb="6">
      <t>ゲンカ</t>
    </rPh>
    <phoneticPr fontId="1"/>
  </si>
  <si>
    <t>特 別 損 失</t>
    <rPh sb="0" eb="1">
      <t>トク</t>
    </rPh>
    <rPh sb="2" eb="3">
      <t>ベツ</t>
    </rPh>
    <rPh sb="4" eb="5">
      <t>ソン</t>
    </rPh>
    <rPh sb="6" eb="7">
      <t>シツ</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</si>
  <si>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</si>
  <si>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</si>
  <si>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一般管理費</t>
    <rPh sb="0" eb="2">
      <t>イッパン</t>
    </rPh>
    <rPh sb="2" eb="5">
      <t>カンリヒ</t>
    </rPh>
    <phoneticPr fontId="1"/>
  </si>
  <si>
    <t>特 別 利 益</t>
    <rPh sb="0" eb="1">
      <t>トク</t>
    </rPh>
    <rPh sb="2" eb="3">
      <t>ベツ</t>
    </rPh>
    <rPh sb="4" eb="5">
      <t>リ</t>
    </rPh>
    <rPh sb="6" eb="7">
      <t>エキ</t>
    </rPh>
    <phoneticPr fontId="1"/>
  </si>
  <si>
    <t>資金剰余額(△資金不足額)</t>
    <rPh sb="0" eb="2">
      <t>シキン</t>
    </rPh>
    <rPh sb="2" eb="4">
      <t>ジョウヨ</t>
    </rPh>
    <rPh sb="4" eb="5">
      <t>ガク</t>
    </rPh>
    <rPh sb="7" eb="9">
      <t>シキン</t>
    </rPh>
    <rPh sb="9" eb="11">
      <t>フソク</t>
    </rPh>
    <rPh sb="11" eb="12">
      <t>ガク</t>
    </rPh>
    <phoneticPr fontId="1"/>
  </si>
  <si>
    <t>資金不足比率</t>
    <rPh sb="0" eb="2">
      <t>シキン</t>
    </rPh>
    <rPh sb="2" eb="4">
      <t>フソク</t>
    </rPh>
    <rPh sb="4" eb="6">
      <t>ヒリツ</t>
    </rPh>
    <phoneticPr fontId="1"/>
  </si>
  <si>
    <t>○企業債等</t>
    <rPh sb="1" eb="4">
      <t>キギョウサイ</t>
    </rPh>
    <rPh sb="4" eb="5">
      <t>ナド</t>
    </rPh>
    <phoneticPr fontId="1"/>
  </si>
  <si>
    <t>一般会計繰出金</t>
    <rPh sb="0" eb="2">
      <t>イッパン</t>
    </rPh>
    <rPh sb="2" eb="4">
      <t>カイケイ</t>
    </rPh>
    <rPh sb="4" eb="6">
      <t>クリダ</t>
    </rPh>
    <rPh sb="6" eb="7">
      <t>キン</t>
    </rPh>
    <phoneticPr fontId="1"/>
  </si>
  <si>
    <t>・</t>
    <phoneticPr fontId="1"/>
  </si>
  <si>
    <t>　 港湾施設提供事業は、港湾施設の機能を高め、有効利用を図るために、上屋、荷役機</t>
    <rPh sb="2" eb="4">
      <t>コウワン</t>
    </rPh>
    <rPh sb="4" eb="6">
      <t>シセツ</t>
    </rPh>
    <rPh sb="6" eb="8">
      <t>テイキョウ</t>
    </rPh>
    <rPh sb="8" eb="10">
      <t>ジギョウ</t>
    </rPh>
    <rPh sb="12" eb="14">
      <t>コウワン</t>
    </rPh>
    <rPh sb="14" eb="16">
      <t>シセツ</t>
    </rPh>
    <rPh sb="17" eb="19">
      <t>キノウ</t>
    </rPh>
    <rPh sb="20" eb="21">
      <t>タカ</t>
    </rPh>
    <rPh sb="23" eb="25">
      <t>ユウコウ</t>
    </rPh>
    <rPh sb="25" eb="27">
      <t>リヨウ</t>
    </rPh>
    <rPh sb="28" eb="29">
      <t>ハカ</t>
    </rPh>
    <rPh sb="34" eb="36">
      <t>ウワヤ</t>
    </rPh>
    <rPh sb="37" eb="39">
      <t>ニヤク</t>
    </rPh>
    <rPh sb="39" eb="40">
      <t>キ</t>
    </rPh>
    <phoneticPr fontId="1"/>
  </si>
  <si>
    <t>　 大阪港埋立事業は、臨海地域の活性化に資するため、道路や上下水道などの整備</t>
    <rPh sb="2" eb="5">
      <t>オオサカコウ</t>
    </rPh>
    <rPh sb="5" eb="7">
      <t>ウメタテ</t>
    </rPh>
    <rPh sb="7" eb="9">
      <t>ジギョウ</t>
    </rPh>
    <rPh sb="11" eb="13">
      <t>リンカイ</t>
    </rPh>
    <rPh sb="13" eb="15">
      <t>チイキ</t>
    </rPh>
    <rPh sb="16" eb="19">
      <t>カッセイカ</t>
    </rPh>
    <rPh sb="20" eb="21">
      <t>シ</t>
    </rPh>
    <rPh sb="26" eb="28">
      <t>ドウロ</t>
    </rPh>
    <rPh sb="29" eb="31">
      <t>ジョウゲ</t>
    </rPh>
    <rPh sb="31" eb="33">
      <t>スイドウ</t>
    </rPh>
    <rPh sb="36" eb="38">
      <t>セイビ</t>
    </rPh>
    <phoneticPr fontId="1"/>
  </si>
  <si>
    <t>（コンテナ個数）</t>
    <rPh sb="5" eb="7">
      <t>コスウ</t>
    </rPh>
    <phoneticPr fontId="1"/>
  </si>
  <si>
    <t>長期前受金戻入</t>
    <rPh sb="0" eb="2">
      <t>チョウキ</t>
    </rPh>
    <rPh sb="2" eb="4">
      <t>マエウ</t>
    </rPh>
    <rPh sb="4" eb="5">
      <t>キン</t>
    </rPh>
    <rPh sb="5" eb="7">
      <t>レイニュウ</t>
    </rPh>
    <phoneticPr fontId="1"/>
  </si>
  <si>
    <t>減価償却費等</t>
    <rPh sb="0" eb="2">
      <t>ゲンカ</t>
    </rPh>
    <rPh sb="2" eb="4">
      <t>ショウキャク</t>
    </rPh>
    <rPh sb="4" eb="5">
      <t>ヒ</t>
    </rPh>
    <rPh sb="5" eb="6">
      <t>ナド</t>
    </rPh>
    <phoneticPr fontId="1"/>
  </si>
  <si>
    <t>械等の整備を行っています。</t>
    <rPh sb="0" eb="1">
      <t>カセ</t>
    </rPh>
    <rPh sb="1" eb="2">
      <t>トウ</t>
    </rPh>
    <rPh sb="3" eb="5">
      <t>セイビ</t>
    </rPh>
    <rPh sb="6" eb="7">
      <t>オコナ</t>
    </rPh>
    <phoneticPr fontId="1"/>
  </si>
  <si>
    <t>を行っています。</t>
    <phoneticPr fontId="1"/>
  </si>
  <si>
    <t xml:space="preserve"> 4．</t>
    <phoneticPr fontId="1"/>
  </si>
  <si>
    <t>％</t>
    <phoneticPr fontId="1"/>
  </si>
  <si>
    <t>％</t>
    <phoneticPr fontId="1"/>
  </si>
  <si>
    <t>％</t>
    <phoneticPr fontId="1"/>
  </si>
  <si>
    <t>㎡</t>
    <phoneticPr fontId="1"/>
  </si>
  <si>
    <t>㎡</t>
    <phoneticPr fontId="1"/>
  </si>
  <si>
    <t>㎡</t>
    <phoneticPr fontId="1"/>
  </si>
  <si>
    <t>サイロ</t>
    <phoneticPr fontId="1"/>
  </si>
  <si>
    <t>％</t>
    <phoneticPr fontId="1"/>
  </si>
  <si>
    <t>TEU</t>
    <phoneticPr fontId="1"/>
  </si>
  <si>
    <t>（フェリー）</t>
    <phoneticPr fontId="1"/>
  </si>
  <si>
    <t>（コンテナ）</t>
    <phoneticPr fontId="1"/>
  </si>
  <si>
    <t xml:space="preserve"> 1．</t>
    <phoneticPr fontId="1"/>
  </si>
  <si>
    <t>㎡</t>
    <phoneticPr fontId="1"/>
  </si>
  <si>
    <t xml:space="preserve"> 2．</t>
    <phoneticPr fontId="1"/>
  </si>
  <si>
    <t>TEU</t>
    <phoneticPr fontId="1"/>
  </si>
  <si>
    <t>TEU</t>
    <phoneticPr fontId="1"/>
  </si>
  <si>
    <t>％</t>
    <phoneticPr fontId="1"/>
  </si>
  <si>
    <t>TEU</t>
    <phoneticPr fontId="1"/>
  </si>
  <si>
    <t>（フェリー）</t>
    <phoneticPr fontId="1"/>
  </si>
  <si>
    <t>（コンテナ）</t>
    <phoneticPr fontId="1"/>
  </si>
  <si>
    <t>TEU</t>
    <phoneticPr fontId="1"/>
  </si>
  <si>
    <t>（コンテナ）</t>
    <phoneticPr fontId="1"/>
  </si>
  <si>
    <t>平成26年度</t>
  </si>
  <si>
    <t>活動を支える国内物流拠点として、また、国際貿易港として重要な役割を果たしています。</t>
    <rPh sb="0" eb="2">
      <t>カツドウ</t>
    </rPh>
    <rPh sb="3" eb="4">
      <t>ササ</t>
    </rPh>
    <rPh sb="6" eb="8">
      <t>コクナイ</t>
    </rPh>
    <rPh sb="8" eb="10">
      <t>ブツリュウ</t>
    </rPh>
    <rPh sb="10" eb="12">
      <t>キョテン</t>
    </rPh>
    <rPh sb="19" eb="21">
      <t>コクサイ</t>
    </rPh>
    <rPh sb="21" eb="23">
      <t>ボウエキ</t>
    </rPh>
    <rPh sb="23" eb="24">
      <t>コウ</t>
    </rPh>
    <rPh sb="27" eb="29">
      <t>ジュウヨウ</t>
    </rPh>
    <rPh sb="30" eb="32">
      <t>ヤクワリ</t>
    </rPh>
    <rPh sb="33" eb="34">
      <t>ハ</t>
    </rPh>
    <phoneticPr fontId="1"/>
  </si>
  <si>
    <t>に努めてきました。</t>
    <rPh sb="1" eb="2">
      <t>ツト</t>
    </rPh>
    <phoneticPr fontId="1"/>
  </si>
  <si>
    <t>既存埠頭の再編</t>
    <rPh sb="0" eb="2">
      <t>キゾン</t>
    </rPh>
    <rPh sb="2" eb="4">
      <t>フトウ</t>
    </rPh>
    <rPh sb="5" eb="7">
      <t>サイヘン</t>
    </rPh>
    <phoneticPr fontId="1"/>
  </si>
  <si>
    <t>（埠頭用地の大阪港埋立事業からの購入等）</t>
    <rPh sb="1" eb="3">
      <t>フトウ</t>
    </rPh>
    <rPh sb="3" eb="5">
      <t>ヨウチ</t>
    </rPh>
    <rPh sb="6" eb="8">
      <t>オオサカ</t>
    </rPh>
    <rPh sb="8" eb="9">
      <t>コウ</t>
    </rPh>
    <rPh sb="9" eb="11">
      <t>ウメタテ</t>
    </rPh>
    <rPh sb="11" eb="13">
      <t>ジギョウ</t>
    </rPh>
    <rPh sb="16" eb="18">
      <t>コウニュウ</t>
    </rPh>
    <rPh sb="18" eb="19">
      <t>トウ</t>
    </rPh>
    <phoneticPr fontId="1"/>
  </si>
  <si>
    <t>平成28年度</t>
  </si>
  <si>
    <t>平成22年度</t>
  </si>
  <si>
    <t>平成23年度</t>
  </si>
  <si>
    <t>平成24年度</t>
  </si>
  <si>
    <t>平成25年度</t>
  </si>
  <si>
    <t xml:space="preserve">― </t>
    <phoneticPr fontId="1"/>
  </si>
  <si>
    <t>　大阪港の整備、管理・運営に関する会計処理は、「一般会計」及び「大阪市港営事業会計」</t>
    <rPh sb="1" eb="3">
      <t>オオサカ</t>
    </rPh>
    <rPh sb="3" eb="4">
      <t>コウ</t>
    </rPh>
    <rPh sb="5" eb="7">
      <t>セイビ</t>
    </rPh>
    <rPh sb="8" eb="10">
      <t>カンリ</t>
    </rPh>
    <rPh sb="11" eb="13">
      <t>ウンエイ</t>
    </rPh>
    <rPh sb="14" eb="15">
      <t>カン</t>
    </rPh>
    <rPh sb="17" eb="19">
      <t>カイケイ</t>
    </rPh>
    <rPh sb="19" eb="21">
      <t>ショリ</t>
    </rPh>
    <rPh sb="24" eb="26">
      <t>イッパン</t>
    </rPh>
    <rPh sb="26" eb="28">
      <t>カイケイ</t>
    </rPh>
    <phoneticPr fontId="1"/>
  </si>
  <si>
    <t>咲洲、舞洲、鶴浜及び夢洲の埋立について計理を行っています。</t>
    <rPh sb="0" eb="2">
      <t>サキシマ</t>
    </rPh>
    <rPh sb="3" eb="5">
      <t>マイシマ</t>
    </rPh>
    <rPh sb="6" eb="7">
      <t>ツル</t>
    </rPh>
    <rPh sb="7" eb="8">
      <t>ハマ</t>
    </rPh>
    <rPh sb="8" eb="9">
      <t>オヨ</t>
    </rPh>
    <rPh sb="10" eb="12">
      <t>ユメシマ</t>
    </rPh>
    <rPh sb="13" eb="15">
      <t>ウメタテ</t>
    </rPh>
    <rPh sb="19" eb="21">
      <t>ケイリ</t>
    </rPh>
    <rPh sb="22" eb="23">
      <t>オコナ</t>
    </rPh>
    <phoneticPr fontId="1"/>
  </si>
  <si>
    <t>で行っており、「大阪市港営事業会計」では、港湾施設のうち荷役機械・上屋倉庫などの整備等と、</t>
    <rPh sb="1" eb="2">
      <t>オコナ</t>
    </rPh>
    <rPh sb="8" eb="11">
      <t>オオサカシ</t>
    </rPh>
    <rPh sb="11" eb="12">
      <t>ミナト</t>
    </rPh>
    <rPh sb="12" eb="13">
      <t>エイ</t>
    </rPh>
    <rPh sb="13" eb="15">
      <t>ジギョウ</t>
    </rPh>
    <rPh sb="15" eb="17">
      <t>カイケイ</t>
    </rPh>
    <rPh sb="21" eb="23">
      <t>コウワン</t>
    </rPh>
    <rPh sb="23" eb="25">
      <t>シセツ</t>
    </rPh>
    <rPh sb="28" eb="30">
      <t>ニヤク</t>
    </rPh>
    <phoneticPr fontId="1"/>
  </si>
  <si>
    <t>収益</t>
    <rPh sb="0" eb="2">
      <t>シュウエキ</t>
    </rPh>
    <phoneticPr fontId="1"/>
  </si>
  <si>
    <t>費用</t>
    <rPh sb="0" eb="2">
      <t>ヒヨウ</t>
    </rPh>
    <phoneticPr fontId="1"/>
  </si>
  <si>
    <t>(下水道施設移管費用等）</t>
    <rPh sb="1" eb="4">
      <t>ゲスイドウ</t>
    </rPh>
    <rPh sb="4" eb="6">
      <t>シセツ</t>
    </rPh>
    <rPh sb="6" eb="8">
      <t>イカン</t>
    </rPh>
    <rPh sb="8" eb="10">
      <t>ヒヨウ</t>
    </rPh>
    <rPh sb="10" eb="11">
      <t>トウ</t>
    </rPh>
    <phoneticPr fontId="1"/>
  </si>
  <si>
    <t>埋立事業</t>
    <rPh sb="0" eb="2">
      <t>ウメタテ</t>
    </rPh>
    <rPh sb="2" eb="4">
      <t>ジギョウ</t>
    </rPh>
    <phoneticPr fontId="1"/>
  </si>
  <si>
    <t>(埋立等）</t>
    <rPh sb="1" eb="3">
      <t>ウメタテ</t>
    </rPh>
    <rPh sb="3" eb="4">
      <t>トウ</t>
    </rPh>
    <phoneticPr fontId="1"/>
  </si>
  <si>
    <t>平成27年度</t>
  </si>
  <si>
    <t>平成29年度</t>
  </si>
  <si>
    <t>千円</t>
    <rPh sb="0" eb="1">
      <t>セン</t>
    </rPh>
    <rPh sb="1" eb="2">
      <t>エン</t>
    </rPh>
    <phoneticPr fontId="1"/>
  </si>
  <si>
    <t>平成30年</t>
    <rPh sb="0" eb="2">
      <t>ヘイセイ</t>
    </rPh>
    <rPh sb="4" eb="5">
      <t>ネン</t>
    </rPh>
    <phoneticPr fontId="1"/>
  </si>
  <si>
    <t>平成30年度</t>
  </si>
  <si>
    <t>国庫補助金</t>
    <rPh sb="0" eb="2">
      <t>コッコ</t>
    </rPh>
    <rPh sb="2" eb="5">
      <t>ホジョキン</t>
    </rPh>
    <phoneticPr fontId="1"/>
  </si>
  <si>
    <t>引当金戻入</t>
    <rPh sb="0" eb="2">
      <t>ヒキアテ</t>
    </rPh>
    <rPh sb="2" eb="3">
      <t>キン</t>
    </rPh>
    <rPh sb="3" eb="5">
      <t>レイニュウ</t>
    </rPh>
    <phoneticPr fontId="1"/>
  </si>
  <si>
    <t>減価償却費等</t>
    <rPh sb="0" eb="2">
      <t>ゲンカ</t>
    </rPh>
    <rPh sb="2" eb="4">
      <t>ショウキャク</t>
    </rPh>
    <rPh sb="4" eb="5">
      <t>ヒ</t>
    </rPh>
    <rPh sb="5" eb="6">
      <t>トウ</t>
    </rPh>
    <phoneticPr fontId="1"/>
  </si>
  <si>
    <t>（空気調和設備更新）</t>
    <rPh sb="1" eb="3">
      <t>クウキ</t>
    </rPh>
    <rPh sb="3" eb="5">
      <t>チョウワ</t>
    </rPh>
    <rPh sb="5" eb="7">
      <t>セツビ</t>
    </rPh>
    <rPh sb="7" eb="9">
      <t>コウシン</t>
    </rPh>
    <phoneticPr fontId="1"/>
  </si>
  <si>
    <t>その他営業収益</t>
    <phoneticPr fontId="1"/>
  </si>
  <si>
    <t>荷役機械収益</t>
    <rPh sb="0" eb="2">
      <t>ニヤク</t>
    </rPh>
    <rPh sb="2" eb="4">
      <t>キカイ</t>
    </rPh>
    <rPh sb="4" eb="6">
      <t>シュウエキ</t>
    </rPh>
    <phoneticPr fontId="1"/>
  </si>
  <si>
    <t>上屋倉庫収益</t>
    <rPh sb="0" eb="2">
      <t>ウワヤ</t>
    </rPh>
    <rPh sb="2" eb="4">
      <t>ソウコ</t>
    </rPh>
    <rPh sb="4" eb="6">
      <t>シュウエキ</t>
    </rPh>
    <phoneticPr fontId="1"/>
  </si>
  <si>
    <t>雑収益</t>
    <rPh sb="0" eb="3">
      <t>ザツシュウエキ</t>
    </rPh>
    <phoneticPr fontId="1"/>
  </si>
  <si>
    <t>長期前受金戻入</t>
    <rPh sb="0" eb="2">
      <t>チョウキ</t>
    </rPh>
    <rPh sb="2" eb="5">
      <t>マエウケキン</t>
    </rPh>
    <rPh sb="5" eb="7">
      <t>レイニュウ</t>
    </rPh>
    <phoneticPr fontId="1"/>
  </si>
  <si>
    <t>受取利息及び配当金</t>
    <rPh sb="0" eb="2">
      <t>ウケトリ</t>
    </rPh>
    <rPh sb="2" eb="4">
      <t>リソク</t>
    </rPh>
    <rPh sb="4" eb="5">
      <t>オヨ</t>
    </rPh>
    <rPh sb="6" eb="9">
      <t>ハイトウキン</t>
    </rPh>
    <phoneticPr fontId="1"/>
  </si>
  <si>
    <t>累積欠損金</t>
    <rPh sb="0" eb="2">
      <t>ルイセキ</t>
    </rPh>
    <rPh sb="2" eb="5">
      <t>ケッソンキン</t>
    </rPh>
    <phoneticPr fontId="1"/>
  </si>
  <si>
    <t>　大阪港は、慶応４（1868）年の開港以来市民の港として発展し、今日では大阪都市圏の生産・消費</t>
    <rPh sb="1" eb="3">
      <t>オオサカ</t>
    </rPh>
    <rPh sb="3" eb="4">
      <t>コウ</t>
    </rPh>
    <rPh sb="6" eb="8">
      <t>ケイオウ</t>
    </rPh>
    <rPh sb="17" eb="19">
      <t>カイコウ</t>
    </rPh>
    <rPh sb="19" eb="21">
      <t>イライ</t>
    </rPh>
    <rPh sb="21" eb="23">
      <t>シミン</t>
    </rPh>
    <rPh sb="24" eb="25">
      <t>ミナト</t>
    </rPh>
    <rPh sb="28" eb="30">
      <t>ハッテン</t>
    </rPh>
    <rPh sb="32" eb="34">
      <t>コンニチ</t>
    </rPh>
    <rPh sb="36" eb="38">
      <t>オオサカ</t>
    </rPh>
    <rPh sb="38" eb="41">
      <t>トシケン</t>
    </rPh>
    <rPh sb="42" eb="44">
      <t>セイサン</t>
    </rPh>
    <rPh sb="45" eb="47">
      <t>ショウヒ</t>
    </rPh>
    <phoneticPr fontId="1"/>
  </si>
  <si>
    <t>咲洲国際船客上屋の設備更新</t>
    <rPh sb="0" eb="2">
      <t>サキシマ</t>
    </rPh>
    <rPh sb="2" eb="4">
      <t>コクサイ</t>
    </rPh>
    <rPh sb="4" eb="6">
      <t>センキャク</t>
    </rPh>
    <rPh sb="6" eb="8">
      <t>ウワヤ</t>
    </rPh>
    <rPh sb="9" eb="11">
      <t>セツビ</t>
    </rPh>
    <rPh sb="11" eb="13">
      <t>コウシン</t>
    </rPh>
    <phoneticPr fontId="1"/>
  </si>
  <si>
    <t>上屋設備等改修</t>
    <rPh sb="0" eb="2">
      <t>ウワヤ</t>
    </rPh>
    <rPh sb="2" eb="4">
      <t>セツビ</t>
    </rPh>
    <rPh sb="4" eb="5">
      <t>トウ</t>
    </rPh>
    <rPh sb="5" eb="7">
      <t>カイシュウ</t>
    </rPh>
    <phoneticPr fontId="1"/>
  </si>
  <si>
    <t>その他</t>
    <rPh sb="2" eb="3">
      <t>タ</t>
    </rPh>
    <phoneticPr fontId="1"/>
  </si>
  <si>
    <t>営業損益</t>
    <rPh sb="0" eb="2">
      <t>エイギョウ</t>
    </rPh>
    <rPh sb="2" eb="4">
      <t>ソンエキ</t>
    </rPh>
    <phoneticPr fontId="1"/>
  </si>
  <si>
    <t xml:space="preserve"> 最　近　5　カ　年　大　阪　港  港　勢　比　較　表 </t>
    <rPh sb="1" eb="2">
      <t>サイ</t>
    </rPh>
    <rPh sb="3" eb="4">
      <t>コン</t>
    </rPh>
    <rPh sb="9" eb="10">
      <t>ネン</t>
    </rPh>
    <rPh sb="11" eb="12">
      <t>ダイ</t>
    </rPh>
    <rPh sb="13" eb="14">
      <t>サカ</t>
    </rPh>
    <rPh sb="15" eb="16">
      <t>ミナト</t>
    </rPh>
    <phoneticPr fontId="1"/>
  </si>
  <si>
    <t>平 成 14 年</t>
    <rPh sb="0" eb="1">
      <t>ヒラ</t>
    </rPh>
    <rPh sb="2" eb="3">
      <t>シゲル</t>
    </rPh>
    <rPh sb="7" eb="8">
      <t>ネン</t>
    </rPh>
    <phoneticPr fontId="1"/>
  </si>
  <si>
    <t>平 成 27 年</t>
    <rPh sb="0" eb="1">
      <t>ヒラ</t>
    </rPh>
    <rPh sb="2" eb="3">
      <t>シゲル</t>
    </rPh>
    <rPh sb="7" eb="8">
      <t>ネン</t>
    </rPh>
    <phoneticPr fontId="1"/>
  </si>
  <si>
    <t>平 成 28 年</t>
    <rPh sb="0" eb="1">
      <t>ヒラ</t>
    </rPh>
    <rPh sb="2" eb="3">
      <t>シゲル</t>
    </rPh>
    <rPh sb="7" eb="8">
      <t>ネン</t>
    </rPh>
    <phoneticPr fontId="1"/>
  </si>
  <si>
    <t>平 成 29 年</t>
    <rPh sb="0" eb="1">
      <t>ヒラ</t>
    </rPh>
    <rPh sb="2" eb="3">
      <t>シゲル</t>
    </rPh>
    <rPh sb="7" eb="8">
      <t>ネン</t>
    </rPh>
    <phoneticPr fontId="1"/>
  </si>
  <si>
    <t>平 成 30 年</t>
    <rPh sb="0" eb="1">
      <t>ヒラ</t>
    </rPh>
    <rPh sb="2" eb="3">
      <t>シゲル</t>
    </rPh>
    <rPh sb="7" eb="8">
      <t>ネン</t>
    </rPh>
    <phoneticPr fontId="1"/>
  </si>
  <si>
    <t>前　　年　　対　　比　　指　　数</t>
    <phoneticPr fontId="1"/>
  </si>
  <si>
    <t>TEU</t>
  </si>
  <si>
    <t>平成27年度</t>
    <rPh sb="0" eb="2">
      <t>ヘイセイ</t>
    </rPh>
    <rPh sb="4" eb="6">
      <t>ネンド</t>
    </rPh>
    <phoneticPr fontId="1"/>
  </si>
  <si>
    <t>平成28年度</t>
    <rPh sb="0" eb="2">
      <t>ヘイセイ</t>
    </rPh>
    <rPh sb="4" eb="6">
      <t>ネンド</t>
    </rPh>
    <phoneticPr fontId="1"/>
  </si>
  <si>
    <t>平成29年度</t>
    <rPh sb="0" eb="2">
      <t>ヘイセイ</t>
    </rPh>
    <rPh sb="4" eb="6">
      <t>ネンド</t>
    </rPh>
    <phoneticPr fontId="1"/>
  </si>
  <si>
    <t>平成30年度</t>
    <rPh sb="0" eb="2">
      <t>ヘイセイ</t>
    </rPh>
    <rPh sb="4" eb="6">
      <t>ネンド</t>
    </rPh>
    <phoneticPr fontId="1"/>
  </si>
  <si>
    <t>前　　年　　度　　対　　比　　指　　数</t>
    <phoneticPr fontId="1"/>
  </si>
  <si>
    <t>平成20年度</t>
    <rPh sb="0" eb="2">
      <t>ヘイセイ</t>
    </rPh>
    <rPh sb="4" eb="6">
      <t>ネンド</t>
    </rPh>
    <phoneticPr fontId="1"/>
  </si>
  <si>
    <t>平成23年度</t>
    <rPh sb="0" eb="2">
      <t>ヘイセイ</t>
    </rPh>
    <rPh sb="4" eb="6">
      <t>ネンド</t>
    </rPh>
    <phoneticPr fontId="1"/>
  </si>
  <si>
    <t>荷役機械</t>
    <rPh sb="0" eb="1">
      <t>ニ</t>
    </rPh>
    <rPh sb="1" eb="2">
      <t>ヤク</t>
    </rPh>
    <rPh sb="2" eb="3">
      <t>キ</t>
    </rPh>
    <rPh sb="3" eb="4">
      <t>カセ</t>
    </rPh>
    <phoneticPr fontId="1"/>
  </si>
  <si>
    <t>専用</t>
    <rPh sb="0" eb="2">
      <t>センヨウ</t>
    </rPh>
    <phoneticPr fontId="1"/>
  </si>
  <si>
    <t>円</t>
    <rPh sb="0" eb="1">
      <t>エン</t>
    </rPh>
    <phoneticPr fontId="1"/>
  </si>
  <si>
    <t>㎡</t>
  </si>
  <si>
    <t>トン</t>
  </si>
  <si>
    <t>備　　　　　　　　　　考</t>
    <rPh sb="0" eb="1">
      <t>ビ</t>
    </rPh>
    <rPh sb="11" eb="12">
      <t>コウ</t>
    </rPh>
    <phoneticPr fontId="1"/>
  </si>
  <si>
    <t>会　　計 　</t>
    <rPh sb="0" eb="1">
      <t>カイ</t>
    </rPh>
    <rPh sb="3" eb="4">
      <t>ケイ</t>
    </rPh>
    <phoneticPr fontId="1"/>
  </si>
  <si>
    <t>差引</t>
    <rPh sb="0" eb="2">
      <t>サシヒ</t>
    </rPh>
    <phoneticPr fontId="1"/>
  </si>
  <si>
    <t>　 科　　目</t>
    <rPh sb="2" eb="3">
      <t>カ</t>
    </rPh>
    <rPh sb="5" eb="6">
      <t>メ</t>
    </rPh>
    <phoneticPr fontId="1"/>
  </si>
  <si>
    <t>億</t>
    <rPh sb="0" eb="1">
      <t>オク</t>
    </rPh>
    <phoneticPr fontId="1"/>
  </si>
  <si>
    <t>万</t>
    <rPh sb="0" eb="1">
      <t>マン</t>
    </rPh>
    <phoneticPr fontId="1"/>
  </si>
  <si>
    <t>営業収益</t>
    <rPh sb="0" eb="2">
      <t>エイギョウ</t>
    </rPh>
    <rPh sb="2" eb="4">
      <t>シュウエキ</t>
    </rPh>
    <phoneticPr fontId="1"/>
  </si>
  <si>
    <t>７３７６</t>
    <phoneticPr fontId="1"/>
  </si>
  <si>
    <t>１３５７</t>
    <phoneticPr fontId="1"/>
  </si>
  <si>
    <t>４２９７</t>
    <phoneticPr fontId="1"/>
  </si>
  <si>
    <t>３５０４</t>
    <phoneticPr fontId="1"/>
  </si>
  <si>
    <t>７３７６</t>
  </si>
  <si>
    <t>１３５７</t>
  </si>
  <si>
    <t>８９８０</t>
    <phoneticPr fontId="1"/>
  </si>
  <si>
    <t>８８７７</t>
    <phoneticPr fontId="1"/>
  </si>
  <si>
    <t>営業外収益</t>
    <rPh sb="0" eb="2">
      <t>エイギョウ</t>
    </rPh>
    <rPh sb="2" eb="3">
      <t>ガイ</t>
    </rPh>
    <rPh sb="3" eb="5">
      <t>シュウエキ</t>
    </rPh>
    <phoneticPr fontId="1"/>
  </si>
  <si>
    <t>５８３０</t>
    <phoneticPr fontId="1"/>
  </si>
  <si>
    <t>００７９</t>
    <phoneticPr fontId="1"/>
  </si>
  <si>
    <t>雑収益</t>
    <rPh sb="0" eb="2">
      <t>ザツシュウ</t>
    </rPh>
    <rPh sb="2" eb="3">
      <t>エキ</t>
    </rPh>
    <phoneticPr fontId="1"/>
  </si>
  <si>
    <t>特別利益</t>
    <rPh sb="0" eb="2">
      <t>トクベツ</t>
    </rPh>
    <rPh sb="2" eb="4">
      <t>リエキ</t>
    </rPh>
    <phoneticPr fontId="1"/>
  </si>
  <si>
    <t>固定資産売却益</t>
    <rPh sb="0" eb="2">
      <t>コテイ</t>
    </rPh>
    <rPh sb="2" eb="4">
      <t>シサン</t>
    </rPh>
    <rPh sb="4" eb="7">
      <t>バイキャクエキ</t>
    </rPh>
    <phoneticPr fontId="1"/>
  </si>
  <si>
    <t>その他特別利益</t>
    <rPh sb="3" eb="5">
      <t>トクベツ</t>
    </rPh>
    <rPh sb="5" eb="7">
      <t>リエキ</t>
    </rPh>
    <phoneticPr fontId="1"/>
  </si>
  <si>
    <t>収益計</t>
    <rPh sb="0" eb="2">
      <t>シュウエキ</t>
    </rPh>
    <rPh sb="2" eb="3">
      <t>ケイ</t>
    </rPh>
    <phoneticPr fontId="1"/>
  </si>
  <si>
    <t>３２０６</t>
    <phoneticPr fontId="1"/>
  </si>
  <si>
    <t>１４３６</t>
    <phoneticPr fontId="1"/>
  </si>
  <si>
    <t>営業費用</t>
    <rPh sb="0" eb="2">
      <t>エイギョウ</t>
    </rPh>
    <rPh sb="2" eb="4">
      <t>ヒヨウ</t>
    </rPh>
    <phoneticPr fontId="1"/>
  </si>
  <si>
    <t>９１９０</t>
    <phoneticPr fontId="1"/>
  </si>
  <si>
    <t>０４４８</t>
    <phoneticPr fontId="1"/>
  </si>
  <si>
    <t>減価償却費</t>
    <phoneticPr fontId="1"/>
  </si>
  <si>
    <t>資産減耗費</t>
    <rPh sb="0" eb="2">
      <t>シサン</t>
    </rPh>
    <rPh sb="2" eb="4">
      <t>ゲンモウ</t>
    </rPh>
    <rPh sb="4" eb="5">
      <t>ヒ</t>
    </rPh>
    <phoneticPr fontId="1"/>
  </si>
  <si>
    <t>営業外費用</t>
    <rPh sb="0" eb="2">
      <t>エイギョウ</t>
    </rPh>
    <rPh sb="2" eb="3">
      <t>ガイ</t>
    </rPh>
    <rPh sb="3" eb="5">
      <t>ヒヨウ</t>
    </rPh>
    <phoneticPr fontId="1"/>
  </si>
  <si>
    <t>５７６５</t>
    <phoneticPr fontId="1"/>
  </si>
  <si>
    <t>４９８５</t>
    <phoneticPr fontId="1"/>
  </si>
  <si>
    <t>支払利息及び企業債取扱諸費</t>
    <rPh sb="0" eb="2">
      <t>シハライ</t>
    </rPh>
    <rPh sb="2" eb="4">
      <t>リソク</t>
    </rPh>
    <rPh sb="4" eb="5">
      <t>オヨ</t>
    </rPh>
    <rPh sb="6" eb="9">
      <t>キギョウサイ</t>
    </rPh>
    <rPh sb="9" eb="11">
      <t>トリアツカ</t>
    </rPh>
    <rPh sb="11" eb="13">
      <t>ショヒ</t>
    </rPh>
    <phoneticPr fontId="1"/>
  </si>
  <si>
    <t>５６８５</t>
    <phoneticPr fontId="1"/>
  </si>
  <si>
    <t>０１２９</t>
    <phoneticPr fontId="1"/>
  </si>
  <si>
    <t>繰延勘定償却等</t>
    <rPh sb="0" eb="2">
      <t>クリノベ</t>
    </rPh>
    <rPh sb="2" eb="4">
      <t>カンジョウ</t>
    </rPh>
    <rPh sb="4" eb="6">
      <t>ショウキャク</t>
    </rPh>
    <rPh sb="6" eb="7">
      <t>トウ</t>
    </rPh>
    <phoneticPr fontId="1"/>
  </si>
  <si>
    <t>８０</t>
    <phoneticPr fontId="1"/>
  </si>
  <si>
    <t>４８５６</t>
    <phoneticPr fontId="1"/>
  </si>
  <si>
    <t>特別損失</t>
    <rPh sb="0" eb="2">
      <t>トクベツ</t>
    </rPh>
    <rPh sb="2" eb="4">
      <t>ソンシツ</t>
    </rPh>
    <phoneticPr fontId="1"/>
  </si>
  <si>
    <t>減損損失</t>
    <rPh sb="0" eb="2">
      <t>ゲンソン</t>
    </rPh>
    <rPh sb="2" eb="4">
      <t>ソンシツ</t>
    </rPh>
    <phoneticPr fontId="1"/>
  </si>
  <si>
    <t>災害による損失</t>
    <rPh sb="0" eb="2">
      <t>サイガイ</t>
    </rPh>
    <rPh sb="5" eb="7">
      <t>ソンシツ</t>
    </rPh>
    <phoneticPr fontId="1"/>
  </si>
  <si>
    <t>費用計</t>
    <rPh sb="0" eb="2">
      <t>ヒヨウ</t>
    </rPh>
    <rPh sb="2" eb="3">
      <t>ケイ</t>
    </rPh>
    <phoneticPr fontId="1"/>
  </si>
  <si>
    <t>４９５５</t>
    <phoneticPr fontId="1"/>
  </si>
  <si>
    <t>５４３３</t>
    <phoneticPr fontId="1"/>
  </si>
  <si>
    <t>３５５４</t>
    <phoneticPr fontId="1"/>
  </si>
  <si>
    <t>７６８０</t>
    <phoneticPr fontId="1"/>
  </si>
  <si>
    <t>その他営業収益</t>
    <rPh sb="2" eb="3">
      <t>タ</t>
    </rPh>
    <rPh sb="3" eb="5">
      <t>エイギョウ</t>
    </rPh>
    <rPh sb="5" eb="7">
      <t>シュウエキ</t>
    </rPh>
    <phoneticPr fontId="1"/>
  </si>
  <si>
    <t>長期前受金戻入</t>
    <rPh sb="0" eb="2">
      <t>チョウキ</t>
    </rPh>
    <rPh sb="2" eb="4">
      <t>マエウケ</t>
    </rPh>
    <rPh sb="4" eb="5">
      <t>キン</t>
    </rPh>
    <rPh sb="5" eb="7">
      <t>レイニュウ</t>
    </rPh>
    <phoneticPr fontId="1"/>
  </si>
  <si>
    <t>引当金戻入</t>
    <rPh sb="0" eb="5">
      <t>ヒキアテキンレイニュウ</t>
    </rPh>
    <phoneticPr fontId="1"/>
  </si>
  <si>
    <t>８８７３</t>
    <phoneticPr fontId="1"/>
  </si>
  <si>
    <t>５８２３</t>
    <phoneticPr fontId="1"/>
  </si>
  <si>
    <t>０４０３</t>
    <phoneticPr fontId="1"/>
  </si>
  <si>
    <t>５８７０</t>
    <phoneticPr fontId="1"/>
  </si>
  <si>
    <t>５４７３</t>
    <phoneticPr fontId="1"/>
  </si>
  <si>
    <t>３５９９</t>
    <phoneticPr fontId="1"/>
  </si>
  <si>
    <t>５４７３</t>
  </si>
  <si>
    <t>３５９９</t>
  </si>
  <si>
    <t>減価償却費</t>
    <rPh sb="0" eb="2">
      <t>ゲンカ</t>
    </rPh>
    <rPh sb="2" eb="4">
      <t>ショウキャク</t>
    </rPh>
    <rPh sb="4" eb="5">
      <t>ヒ</t>
    </rPh>
    <phoneticPr fontId="1"/>
  </si>
  <si>
    <t>９１３３</t>
    <phoneticPr fontId="1"/>
  </si>
  <si>
    <t>９３１５</t>
    <phoneticPr fontId="1"/>
  </si>
  <si>
    <t>２８２７</t>
    <phoneticPr fontId="1"/>
  </si>
  <si>
    <t>８５９０</t>
    <phoneticPr fontId="1"/>
  </si>
  <si>
    <t>６３０６</t>
    <phoneticPr fontId="1"/>
  </si>
  <si>
    <t>０７２５</t>
    <phoneticPr fontId="1"/>
  </si>
  <si>
    <t>６５２７</t>
    <phoneticPr fontId="1"/>
  </si>
  <si>
    <t>７４２３</t>
    <phoneticPr fontId="1"/>
  </si>
  <si>
    <t>過年度損益修正損</t>
    <rPh sb="0" eb="7">
      <t>カネンドソンエキシュウセイ</t>
    </rPh>
    <rPh sb="7" eb="8">
      <t>ソン</t>
    </rPh>
    <phoneticPr fontId="1"/>
  </si>
  <si>
    <t>６５２７</t>
  </si>
  <si>
    <t>７４２３</t>
  </si>
  <si>
    <t>１１３５</t>
    <phoneticPr fontId="1"/>
  </si>
  <si>
    <t>０３３７</t>
    <phoneticPr fontId="1"/>
  </si>
  <si>
    <t>（港営事業）</t>
    <rPh sb="1" eb="3">
      <t>コウエイ</t>
    </rPh>
    <rPh sb="3" eb="5">
      <t>ジギョウ</t>
    </rPh>
    <phoneticPr fontId="1"/>
  </si>
  <si>
    <t>０９３０</t>
    <phoneticPr fontId="1"/>
  </si>
  <si>
    <t>９０３７</t>
    <phoneticPr fontId="1"/>
  </si>
  <si>
    <t>２６７８</t>
    <phoneticPr fontId="1"/>
  </si>
  <si>
    <t>８２６９</t>
    <phoneticPr fontId="1"/>
  </si>
  <si>
    <t>４６６３</t>
    <phoneticPr fontId="1"/>
  </si>
  <si>
    <t>４０４７</t>
    <phoneticPr fontId="1"/>
  </si>
  <si>
    <t>４８９９</t>
    <phoneticPr fontId="1"/>
  </si>
  <si>
    <t>４３００</t>
    <phoneticPr fontId="1"/>
  </si>
  <si>
    <t>６０９０</t>
    <phoneticPr fontId="1"/>
  </si>
  <si>
    <t>５７７０</t>
    <phoneticPr fontId="1"/>
  </si>
  <si>
    <t>当年度損益</t>
    <rPh sb="0" eb="1">
      <t>トウ</t>
    </rPh>
    <rPh sb="1" eb="3">
      <t>ネンド</t>
    </rPh>
    <rPh sb="3" eb="5">
      <t>ソンエキ</t>
    </rPh>
    <phoneticPr fontId="1"/>
  </si>
  <si>
    <t>７５１９</t>
    <phoneticPr fontId="1"/>
  </si>
  <si>
    <t>１５３６</t>
    <phoneticPr fontId="1"/>
  </si>
  <si>
    <t>４０４６</t>
    <phoneticPr fontId="1"/>
  </si>
  <si>
    <t>８９５９</t>
    <phoneticPr fontId="1"/>
  </si>
  <si>
    <t>その他未処分利益剰余金変動額</t>
    <rPh sb="2" eb="3">
      <t>タ</t>
    </rPh>
    <rPh sb="3" eb="6">
      <t>ミショブン</t>
    </rPh>
    <rPh sb="6" eb="8">
      <t>リエキ</t>
    </rPh>
    <rPh sb="8" eb="11">
      <t>ジョウヨキン</t>
    </rPh>
    <rPh sb="10" eb="11">
      <t>キン</t>
    </rPh>
    <rPh sb="11" eb="13">
      <t>ヘンドウ</t>
    </rPh>
    <rPh sb="13" eb="14">
      <t>ガク</t>
    </rPh>
    <phoneticPr fontId="1"/>
  </si>
  <si>
    <t>０</t>
    <phoneticPr fontId="1"/>
  </si>
  <si>
    <t>当年度未処分利益剰余金
（△当年度未処理欠損金）</t>
    <rPh sb="0" eb="1">
      <t>トウ</t>
    </rPh>
    <rPh sb="1" eb="3">
      <t>ネンド</t>
    </rPh>
    <rPh sb="3" eb="6">
      <t>ミショブン</t>
    </rPh>
    <rPh sb="6" eb="8">
      <t>リエキ</t>
    </rPh>
    <rPh sb="8" eb="11">
      <t>ジョウヨキン</t>
    </rPh>
    <rPh sb="14" eb="15">
      <t>トウ</t>
    </rPh>
    <rPh sb="15" eb="17">
      <t>ネンド</t>
    </rPh>
    <rPh sb="17" eb="20">
      <t>ミショリ</t>
    </rPh>
    <rPh sb="20" eb="23">
      <t>ケッソンキン</t>
    </rPh>
    <phoneticPr fontId="1"/>
  </si>
  <si>
    <t>△</t>
    <phoneticPr fontId="1"/>
  </si>
  <si>
    <t>営業収益＋</t>
    <rPh sb="0" eb="2">
      <t>エイギョウ</t>
    </rPh>
    <rPh sb="2" eb="4">
      <t>シュウエキ</t>
    </rPh>
    <phoneticPr fontId="1"/>
  </si>
  <si>
    <t>営業費用＋</t>
    <rPh sb="0" eb="2">
      <t>エイギョウ</t>
    </rPh>
    <rPh sb="2" eb="4">
      <t>ヒヨウ</t>
    </rPh>
    <phoneticPr fontId="1"/>
  </si>
  <si>
    <t>－</t>
    <phoneticPr fontId="1"/>
  </si>
  <si>
    <t>〔大阪港埋立事業収益的収支地区別内訳〕 (会計内取引については消去していない。)</t>
    <rPh sb="1" eb="4">
      <t>オオサカコウ</t>
    </rPh>
    <rPh sb="4" eb="6">
      <t>ウメタテ</t>
    </rPh>
    <rPh sb="6" eb="8">
      <t>ジギョウ</t>
    </rPh>
    <rPh sb="8" eb="10">
      <t>シュウエキ</t>
    </rPh>
    <rPh sb="10" eb="11">
      <t>テキ</t>
    </rPh>
    <rPh sb="11" eb="13">
      <t>シュウシ</t>
    </rPh>
    <rPh sb="13" eb="15">
      <t>チク</t>
    </rPh>
    <rPh sb="15" eb="16">
      <t>ベツ</t>
    </rPh>
    <rPh sb="16" eb="18">
      <t>ウチワケ</t>
    </rPh>
    <phoneticPr fontId="1"/>
  </si>
  <si>
    <t>【咲洲地区】</t>
    <rPh sb="1" eb="3">
      <t>サキシマ</t>
    </rPh>
    <rPh sb="3" eb="5">
      <t>チク</t>
    </rPh>
    <phoneticPr fontId="1"/>
  </si>
  <si>
    <t>（単位：百万円）</t>
    <rPh sb="1" eb="3">
      <t>タンイ</t>
    </rPh>
    <rPh sb="4" eb="7">
      <t>ヒャクマンエン</t>
    </rPh>
    <phoneticPr fontId="1"/>
  </si>
  <si>
    <t>差引増△減</t>
    <rPh sb="0" eb="2">
      <t>サシヒキ</t>
    </rPh>
    <rPh sb="2" eb="3">
      <t>ゾウ</t>
    </rPh>
    <rPh sb="4" eb="5">
      <t>ゲン</t>
    </rPh>
    <phoneticPr fontId="1"/>
  </si>
  <si>
    <t>大阪港埋立事業収益</t>
    <rPh sb="0" eb="3">
      <t>オオサカコウ</t>
    </rPh>
    <rPh sb="3" eb="5">
      <t>ウメタテ</t>
    </rPh>
    <rPh sb="5" eb="7">
      <t>ジギョウ</t>
    </rPh>
    <rPh sb="7" eb="9">
      <t>シュウエキ</t>
    </rPh>
    <phoneticPr fontId="1"/>
  </si>
  <si>
    <t>営業外収益</t>
    <rPh sb="0" eb="3">
      <t>エイギョウガイ</t>
    </rPh>
    <rPh sb="3" eb="5">
      <t>シュウエキ</t>
    </rPh>
    <phoneticPr fontId="1"/>
  </si>
  <si>
    <t>大阪港埋立事業費用</t>
    <rPh sb="0" eb="3">
      <t>オオサカコウ</t>
    </rPh>
    <rPh sb="3" eb="5">
      <t>ウメタテ</t>
    </rPh>
    <rPh sb="5" eb="7">
      <t>ジギョウ</t>
    </rPh>
    <rPh sb="7" eb="9">
      <t>ヒヨウ</t>
    </rPh>
    <phoneticPr fontId="1"/>
  </si>
  <si>
    <t>営業外費用</t>
    <rPh sb="0" eb="3">
      <t>エイギョウガイ</t>
    </rPh>
    <rPh sb="3" eb="5">
      <t>ヒヨウ</t>
    </rPh>
    <phoneticPr fontId="1"/>
  </si>
  <si>
    <t>支払利息及び企業債取扱諸費</t>
    <rPh sb="0" eb="2">
      <t>シハライ</t>
    </rPh>
    <rPh sb="2" eb="4">
      <t>リソク</t>
    </rPh>
    <rPh sb="4" eb="5">
      <t>オヨ</t>
    </rPh>
    <rPh sb="6" eb="8">
      <t>キギョウ</t>
    </rPh>
    <rPh sb="8" eb="9">
      <t>サイ</t>
    </rPh>
    <rPh sb="9" eb="11">
      <t>トリアツカイ</t>
    </rPh>
    <rPh sb="11" eb="12">
      <t>ショ</t>
    </rPh>
    <rPh sb="12" eb="13">
      <t>ヒ</t>
    </rPh>
    <phoneticPr fontId="1"/>
  </si>
  <si>
    <t>繰延勘定償却</t>
    <rPh sb="0" eb="2">
      <t>クリノベ</t>
    </rPh>
    <rPh sb="2" eb="4">
      <t>カンジョウ</t>
    </rPh>
    <rPh sb="4" eb="6">
      <t>ショウキャク</t>
    </rPh>
    <phoneticPr fontId="1"/>
  </si>
  <si>
    <t>雑支出</t>
    <rPh sb="0" eb="1">
      <t>ザツ</t>
    </rPh>
    <rPh sb="1" eb="3">
      <t>シシュツ</t>
    </rPh>
    <phoneticPr fontId="1"/>
  </si>
  <si>
    <t>※百万円未満は四捨五入し、端数調整は行っていない。</t>
    <rPh sb="1" eb="4">
      <t>ヒャクマンエン</t>
    </rPh>
    <rPh sb="4" eb="6">
      <t>ミマン</t>
    </rPh>
    <rPh sb="7" eb="11">
      <t>シシャゴニュウ</t>
    </rPh>
    <rPh sb="13" eb="15">
      <t>ハスウ</t>
    </rPh>
    <rPh sb="15" eb="17">
      <t>チョウセイ</t>
    </rPh>
    <rPh sb="18" eb="19">
      <t>オコナ</t>
    </rPh>
    <phoneticPr fontId="1"/>
  </si>
  <si>
    <t>【舞洲地区】</t>
    <rPh sb="1" eb="3">
      <t>マイシマ</t>
    </rPh>
    <rPh sb="3" eb="5">
      <t>チク</t>
    </rPh>
    <phoneticPr fontId="1"/>
  </si>
  <si>
    <t>【鶴浜地区】</t>
    <rPh sb="1" eb="2">
      <t>ツル</t>
    </rPh>
    <rPh sb="2" eb="3">
      <t>ハマ</t>
    </rPh>
    <rPh sb="3" eb="5">
      <t>チク</t>
    </rPh>
    <phoneticPr fontId="1"/>
  </si>
  <si>
    <t>【夢洲地区】</t>
    <rPh sb="1" eb="3">
      <t>ユメシマ</t>
    </rPh>
    <rPh sb="3" eb="5">
      <t>チク</t>
    </rPh>
    <phoneticPr fontId="1"/>
  </si>
  <si>
    <t>平成22年度</t>
    <rPh sb="0" eb="2">
      <t>ヘイセイ</t>
    </rPh>
    <rPh sb="4" eb="6">
      <t>ネンド</t>
    </rPh>
    <phoneticPr fontId="1"/>
  </si>
  <si>
    <t>平成21年度</t>
    <rPh sb="0" eb="2">
      <t>ヘイセイ</t>
    </rPh>
    <rPh sb="4" eb="6">
      <t>ネンド</t>
    </rPh>
    <phoneticPr fontId="1"/>
  </si>
  <si>
    <t>港　　湾　　施　　設　　提　　供　　事　　業</t>
    <rPh sb="0" eb="1">
      <t>ミナト</t>
    </rPh>
    <rPh sb="3" eb="4">
      <t>ワン</t>
    </rPh>
    <rPh sb="6" eb="7">
      <t>ホドコ</t>
    </rPh>
    <rPh sb="9" eb="10">
      <t>セツ</t>
    </rPh>
    <rPh sb="12" eb="13">
      <t>テイ</t>
    </rPh>
    <rPh sb="15" eb="16">
      <t>トモ</t>
    </rPh>
    <rPh sb="18" eb="19">
      <t>コト</t>
    </rPh>
    <rPh sb="21" eb="22">
      <t>ギョウ</t>
    </rPh>
    <phoneticPr fontId="1"/>
  </si>
  <si>
    <t>大　　阪　　港　　埋　　立　　事　　業</t>
    <rPh sb="0" eb="1">
      <t>ダイ</t>
    </rPh>
    <rPh sb="3" eb="4">
      <t>サカ</t>
    </rPh>
    <rPh sb="6" eb="7">
      <t>ミナト</t>
    </rPh>
    <rPh sb="9" eb="10">
      <t>マイ</t>
    </rPh>
    <rPh sb="12" eb="13">
      <t>タテ</t>
    </rPh>
    <rPh sb="15" eb="16">
      <t>コト</t>
    </rPh>
    <rPh sb="18" eb="19">
      <t>ギョウ</t>
    </rPh>
    <phoneticPr fontId="1"/>
  </si>
  <si>
    <t>支　　　　　　　　　　　　　　　　　　　　　　　　　　出</t>
    <rPh sb="0" eb="1">
      <t>ササ</t>
    </rPh>
    <rPh sb="27" eb="28">
      <t>デ</t>
    </rPh>
    <phoneticPr fontId="1"/>
  </si>
  <si>
    <t>収　　　　　　　　　　　　　　　　　入</t>
  </si>
  <si>
    <t>収　　　　　　　　　　　　　　　　　入</t>
    <rPh sb="0" eb="1">
      <t>オサム</t>
    </rPh>
    <rPh sb="18" eb="19">
      <t>イ</t>
    </rPh>
    <phoneticPr fontId="1"/>
  </si>
  <si>
    <t>件　　　　　　　　　　　　　　　　　　名</t>
    <rPh sb="0" eb="1">
      <t>ケン</t>
    </rPh>
    <rPh sb="19" eb="20">
      <t>メイ</t>
    </rPh>
    <phoneticPr fontId="1"/>
  </si>
  <si>
    <t>金　　　　額</t>
    <rPh sb="0" eb="1">
      <t>キン</t>
    </rPh>
    <rPh sb="5" eb="6">
      <t>ガク</t>
    </rPh>
    <phoneticPr fontId="1"/>
  </si>
  <si>
    <t>件　　　　　　　　　　　　名</t>
  </si>
  <si>
    <t>件　　　　　　　　　　　　名</t>
    <rPh sb="0" eb="1">
      <t>ケン</t>
    </rPh>
    <rPh sb="13" eb="14">
      <t>メイ</t>
    </rPh>
    <phoneticPr fontId="1"/>
  </si>
  <si>
    <t>建設改良費</t>
    <rPh sb="0" eb="1">
      <t>ダテ</t>
    </rPh>
    <rPh sb="1" eb="2">
      <t>セツ</t>
    </rPh>
    <rPh sb="2" eb="3">
      <t>アラタ</t>
    </rPh>
    <rPh sb="3" eb="4">
      <t>リョウ</t>
    </rPh>
    <rPh sb="4" eb="5">
      <t>ヒ</t>
    </rPh>
    <phoneticPr fontId="1"/>
  </si>
  <si>
    <t>企業債</t>
    <rPh sb="0" eb="2">
      <t>キギョウ</t>
    </rPh>
    <rPh sb="2" eb="3">
      <t>サイ</t>
    </rPh>
    <phoneticPr fontId="1"/>
  </si>
  <si>
    <t>埋立事業費</t>
    <rPh sb="0" eb="2">
      <t>ウメタテ</t>
    </rPh>
    <rPh sb="2" eb="5">
      <t>ジギョウヒ</t>
    </rPh>
    <phoneticPr fontId="1"/>
  </si>
  <si>
    <t>荷役機械整備費</t>
    <rPh sb="0" eb="2">
      <t>ニヤク</t>
    </rPh>
    <rPh sb="2" eb="4">
      <t>キカイ</t>
    </rPh>
    <rPh sb="4" eb="7">
      <t>セイビヒ</t>
    </rPh>
    <phoneticPr fontId="1"/>
  </si>
  <si>
    <t>上屋倉庫整備資金</t>
    <rPh sb="0" eb="2">
      <t>ウワヤ</t>
    </rPh>
    <rPh sb="2" eb="4">
      <t>ソウコ</t>
    </rPh>
    <rPh sb="4" eb="6">
      <t>セイビ</t>
    </rPh>
    <rPh sb="6" eb="8">
      <t>シキン</t>
    </rPh>
    <phoneticPr fontId="1"/>
  </si>
  <si>
    <t>土地造成費</t>
    <rPh sb="0" eb="5">
      <t>トチゾウセイヒ</t>
    </rPh>
    <phoneticPr fontId="1"/>
  </si>
  <si>
    <t>埋立事業資金</t>
    <rPh sb="0" eb="2">
      <t>ウメタテ</t>
    </rPh>
    <rPh sb="2" eb="4">
      <t>ジギョウ</t>
    </rPh>
    <rPh sb="4" eb="6">
      <t>シキン</t>
    </rPh>
    <phoneticPr fontId="1"/>
  </si>
  <si>
    <t>雑収入</t>
    <rPh sb="0" eb="1">
      <t>ザツ</t>
    </rPh>
    <rPh sb="1" eb="3">
      <t>シュウニュウ</t>
    </rPh>
    <phoneticPr fontId="1"/>
  </si>
  <si>
    <t>夢洲地区</t>
    <rPh sb="0" eb="2">
      <t>ユメシマ</t>
    </rPh>
    <rPh sb="2" eb="4">
      <t>チク</t>
    </rPh>
    <phoneticPr fontId="1"/>
  </si>
  <si>
    <t>蓄積基金収入</t>
    <rPh sb="0" eb="2">
      <t>チクセキ</t>
    </rPh>
    <rPh sb="2" eb="4">
      <t>キキン</t>
    </rPh>
    <rPh sb="4" eb="6">
      <t>シュウニュウ</t>
    </rPh>
    <phoneticPr fontId="1"/>
  </si>
  <si>
    <t>庁舎備品購入</t>
    <rPh sb="0" eb="2">
      <t>チョウシャ</t>
    </rPh>
    <rPh sb="2" eb="4">
      <t>ビヒン</t>
    </rPh>
    <rPh sb="4" eb="6">
      <t>コウニュウ</t>
    </rPh>
    <phoneticPr fontId="1"/>
  </si>
  <si>
    <t>雑収</t>
    <rPh sb="0" eb="1">
      <t>ザツ</t>
    </rPh>
    <rPh sb="1" eb="2">
      <t>シュウ</t>
    </rPh>
    <phoneticPr fontId="1"/>
  </si>
  <si>
    <t>繰入金</t>
    <rPh sb="0" eb="2">
      <t>クリイレ</t>
    </rPh>
    <rPh sb="2" eb="3">
      <t>キン</t>
    </rPh>
    <phoneticPr fontId="1"/>
  </si>
  <si>
    <t>上屋倉庫整備費</t>
    <rPh sb="0" eb="2">
      <t>ウワヤ</t>
    </rPh>
    <rPh sb="2" eb="4">
      <t>ソウコ</t>
    </rPh>
    <rPh sb="4" eb="7">
      <t>セイビヒ</t>
    </rPh>
    <phoneticPr fontId="1"/>
  </si>
  <si>
    <t>関連事業費</t>
    <rPh sb="0" eb="2">
      <t>カンレン</t>
    </rPh>
    <rPh sb="2" eb="5">
      <t>ジギョウヒ</t>
    </rPh>
    <phoneticPr fontId="1"/>
  </si>
  <si>
    <t>既存埠頭の再編</t>
    <rPh sb="0" eb="4">
      <t>キゾンフトウ</t>
    </rPh>
    <rPh sb="5" eb="7">
      <t>サイヘン</t>
    </rPh>
    <phoneticPr fontId="1"/>
  </si>
  <si>
    <t>下水道</t>
    <rPh sb="0" eb="3">
      <t>ゲスイドウ</t>
    </rPh>
    <phoneticPr fontId="1"/>
  </si>
  <si>
    <t>咲洲国際船客上屋空調機交換等</t>
    <rPh sb="0" eb="2">
      <t>サキシマ</t>
    </rPh>
    <rPh sb="2" eb="4">
      <t>コクサイ</t>
    </rPh>
    <rPh sb="4" eb="6">
      <t>センキャク</t>
    </rPh>
    <rPh sb="6" eb="8">
      <t>ウワヤ</t>
    </rPh>
    <rPh sb="8" eb="10">
      <t>クウチョウ</t>
    </rPh>
    <rPh sb="10" eb="11">
      <t>キ</t>
    </rPh>
    <rPh sb="11" eb="13">
      <t>コウカン</t>
    </rPh>
    <rPh sb="13" eb="14">
      <t>トウ</t>
    </rPh>
    <phoneticPr fontId="1"/>
  </si>
  <si>
    <t>収　　　　　　入　　　　　 計</t>
    <rPh sb="0" eb="8">
      <t>シュウニュウ</t>
    </rPh>
    <rPh sb="14" eb="15">
      <t>ケイ</t>
    </rPh>
    <phoneticPr fontId="1"/>
  </si>
  <si>
    <t>企業債償還金</t>
    <rPh sb="0" eb="3">
      <t>キギョウサイ</t>
    </rPh>
    <rPh sb="3" eb="6">
      <t>ショウカンキン</t>
    </rPh>
    <phoneticPr fontId="1"/>
  </si>
  <si>
    <t>差　　　　　　　　　　　　　引</t>
    <rPh sb="0" eb="15">
      <t>サシヒキ</t>
    </rPh>
    <phoneticPr fontId="1"/>
  </si>
  <si>
    <t>企業債償還金</t>
    <rPh sb="0" eb="2">
      <t>キギョウ</t>
    </rPh>
    <rPh sb="2" eb="3">
      <t>サイ</t>
    </rPh>
    <rPh sb="3" eb="6">
      <t>ショウカンキン</t>
    </rPh>
    <phoneticPr fontId="1"/>
  </si>
  <si>
    <t>差引</t>
    <rPh sb="0" eb="2">
      <t>サシヒキ</t>
    </rPh>
    <phoneticPr fontId="1"/>
  </si>
  <si>
    <t>補てん財源</t>
    <rPh sb="0" eb="1">
      <t>ホ</t>
    </rPh>
    <rPh sb="3" eb="4">
      <t>ザイ</t>
    </rPh>
    <rPh sb="4" eb="5">
      <t>ミナモト</t>
    </rPh>
    <phoneticPr fontId="1"/>
  </si>
  <si>
    <t>企業債諸費</t>
    <rPh sb="0" eb="2">
      <t>キギョウ</t>
    </rPh>
    <rPh sb="2" eb="3">
      <t>サイ</t>
    </rPh>
    <rPh sb="3" eb="5">
      <t>ショヒ</t>
    </rPh>
    <phoneticPr fontId="1"/>
  </si>
  <si>
    <t>損益勘定留保資金</t>
    <rPh sb="0" eb="2">
      <t>ソンエキ</t>
    </rPh>
    <rPh sb="2" eb="4">
      <t>カンジョウ</t>
    </rPh>
    <rPh sb="4" eb="6">
      <t>リュウホ</t>
    </rPh>
    <rPh sb="6" eb="8">
      <t>シキン</t>
    </rPh>
    <phoneticPr fontId="1"/>
  </si>
  <si>
    <t>企業債償還金</t>
    <rPh sb="0" eb="6">
      <t>キギョウサイショウカンキン</t>
    </rPh>
    <phoneticPr fontId="1"/>
  </si>
  <si>
    <t>支出計</t>
    <rPh sb="0" eb="2">
      <t>シシュツ</t>
    </rPh>
    <rPh sb="2" eb="3">
      <t>ケイ</t>
    </rPh>
    <phoneticPr fontId="1"/>
  </si>
  <si>
    <t>再差引</t>
    <rPh sb="0" eb="1">
      <t>サイ</t>
    </rPh>
    <rPh sb="1" eb="3">
      <t>サシヒキ</t>
    </rPh>
    <phoneticPr fontId="1"/>
  </si>
  <si>
    <t>（注）　決算額は、消費税及び地方消費税を含む。</t>
    <rPh sb="1" eb="2">
      <t>チュウ</t>
    </rPh>
    <rPh sb="4" eb="6">
      <t>ケッサン</t>
    </rPh>
    <rPh sb="6" eb="7">
      <t>ガク</t>
    </rPh>
    <rPh sb="9" eb="12">
      <t>ショウヒゼイ</t>
    </rPh>
    <rPh sb="12" eb="13">
      <t>オヨ</t>
    </rPh>
    <rPh sb="14" eb="16">
      <t>チホウ</t>
    </rPh>
    <rPh sb="16" eb="19">
      <t>ショウヒゼイ</t>
    </rPh>
    <rPh sb="20" eb="21">
      <t>フク</t>
    </rPh>
    <phoneticPr fontId="1"/>
  </si>
  <si>
    <t>差　　　引
(A-B)</t>
    <rPh sb="0" eb="1">
      <t>サ</t>
    </rPh>
    <rPh sb="4" eb="5">
      <t>イン</t>
    </rPh>
    <phoneticPr fontId="1"/>
  </si>
  <si>
    <t>06－6615－7721</t>
    <phoneticPr fontId="1"/>
  </si>
  <si>
    <t>大阪市港湾局</t>
    <phoneticPr fontId="1"/>
  </si>
  <si>
    <t>令　和　元　年　度　港　営　事　業　会　計　の　決　算　概　要　を　公　表　し　ま　す</t>
    <rPh sb="0" eb="1">
      <t>レイ</t>
    </rPh>
    <rPh sb="2" eb="3">
      <t>ワ</t>
    </rPh>
    <rPh sb="4" eb="5">
      <t>ガン</t>
    </rPh>
    <rPh sb="6" eb="7">
      <t>トシ</t>
    </rPh>
    <rPh sb="8" eb="9">
      <t>タビ</t>
    </rPh>
    <rPh sb="10" eb="11">
      <t>ミナト</t>
    </rPh>
    <rPh sb="12" eb="13">
      <t>エイ</t>
    </rPh>
    <rPh sb="14" eb="15">
      <t>コト</t>
    </rPh>
    <rPh sb="16" eb="17">
      <t>ギョウ</t>
    </rPh>
    <rPh sb="18" eb="19">
      <t>カイ</t>
    </rPh>
    <rPh sb="20" eb="21">
      <t>ケイ</t>
    </rPh>
    <rPh sb="24" eb="25">
      <t>ケツ</t>
    </rPh>
    <rPh sb="26" eb="27">
      <t>サン</t>
    </rPh>
    <rPh sb="28" eb="29">
      <t>ガイ</t>
    </rPh>
    <rPh sb="30" eb="31">
      <t>ヨウ</t>
    </rPh>
    <rPh sb="34" eb="35">
      <t>コウ</t>
    </rPh>
    <rPh sb="36" eb="37">
      <t>ヒョウ</t>
    </rPh>
    <phoneticPr fontId="1"/>
  </si>
  <si>
    <t>担当：井元経営改革課長</t>
    <rPh sb="0" eb="2">
      <t>タントウ</t>
    </rPh>
    <rPh sb="3" eb="5">
      <t>イモト</t>
    </rPh>
    <rPh sb="5" eb="7">
      <t>ケイエイ</t>
    </rPh>
    <rPh sb="7" eb="9">
      <t>カイカク</t>
    </rPh>
    <rPh sb="9" eb="11">
      <t>カチョウ</t>
    </rPh>
    <phoneticPr fontId="1"/>
  </si>
  <si>
    <t>　「大阪市港営事業会計」の令和元年度決算は、収益が約142億円、費用が約121億円で損益収支は</t>
    <rPh sb="13" eb="15">
      <t>レイワ</t>
    </rPh>
    <rPh sb="15" eb="16">
      <t>ガン</t>
    </rPh>
    <phoneticPr fontId="1"/>
  </si>
  <si>
    <t>約21億円の黒字となり、これを、前年度からの繰越欠損金約1,494億円に合わせますと、令和元年度末の</t>
    <rPh sb="6" eb="7">
      <t>クロ</t>
    </rPh>
    <rPh sb="43" eb="45">
      <t>レイワ</t>
    </rPh>
    <rPh sb="45" eb="46">
      <t>ガン</t>
    </rPh>
    <phoneticPr fontId="1"/>
  </si>
  <si>
    <t>未処理欠損金は約1,473億円となりました。</t>
    <phoneticPr fontId="1"/>
  </si>
  <si>
    <t>令和元年</t>
    <rPh sb="0" eb="2">
      <t>レイワ</t>
    </rPh>
    <rPh sb="2" eb="4">
      <t>ガンネン</t>
    </rPh>
    <phoneticPr fontId="1"/>
  </si>
  <si>
    <t>843百万円</t>
    <rPh sb="3" eb="6">
      <t>ヒャクマンエン</t>
    </rPh>
    <phoneticPr fontId="1"/>
  </si>
  <si>
    <t>3,236百万円</t>
    <rPh sb="5" eb="8">
      <t>ヒャクマンエン</t>
    </rPh>
    <phoneticPr fontId="1"/>
  </si>
  <si>
    <t>（軽貨物自動車・工具・器具・備品買入等）</t>
    <rPh sb="1" eb="2">
      <t>ケイ</t>
    </rPh>
    <rPh sb="2" eb="4">
      <t>カモツ</t>
    </rPh>
    <rPh sb="4" eb="7">
      <t>ジドウシャ</t>
    </rPh>
    <rPh sb="8" eb="10">
      <t>コウグ</t>
    </rPh>
    <rPh sb="11" eb="13">
      <t>キグ</t>
    </rPh>
    <rPh sb="14" eb="16">
      <t>ビヒン</t>
    </rPh>
    <rPh sb="16" eb="18">
      <t>カイイレ</t>
    </rPh>
    <rPh sb="18" eb="19">
      <t>トウ</t>
    </rPh>
    <phoneticPr fontId="1"/>
  </si>
  <si>
    <t>鶴浜・夢洲</t>
    <rPh sb="0" eb="2">
      <t>ツルハマ</t>
    </rPh>
    <rPh sb="3" eb="5">
      <t>ユメシマ</t>
    </rPh>
    <phoneticPr fontId="1"/>
  </si>
  <si>
    <t>大正鋼材上屋クレーン架台改修</t>
    <rPh sb="0" eb="2">
      <t>タイショウ</t>
    </rPh>
    <rPh sb="2" eb="4">
      <t>コウザイ</t>
    </rPh>
    <rPh sb="4" eb="6">
      <t>ウワヤ</t>
    </rPh>
    <rPh sb="10" eb="12">
      <t>カダイ</t>
    </rPh>
    <rPh sb="12" eb="14">
      <t>カイシュウ</t>
    </rPh>
    <phoneticPr fontId="1"/>
  </si>
  <si>
    <t>北港白津1号上屋附設事務所の設備更新</t>
    <rPh sb="0" eb="2">
      <t>ホッコウ</t>
    </rPh>
    <rPh sb="2" eb="4">
      <t>シラツ</t>
    </rPh>
    <rPh sb="5" eb="6">
      <t>ゴウ</t>
    </rPh>
    <rPh sb="6" eb="8">
      <t>ウワヤ</t>
    </rPh>
    <rPh sb="8" eb="10">
      <t>フセツ</t>
    </rPh>
    <rPh sb="10" eb="12">
      <t>ジム</t>
    </rPh>
    <rPh sb="12" eb="13">
      <t>ショ</t>
    </rPh>
    <rPh sb="14" eb="16">
      <t>セツビ</t>
    </rPh>
    <rPh sb="16" eb="18">
      <t>コウシン</t>
    </rPh>
    <phoneticPr fontId="1"/>
  </si>
  <si>
    <t>上屋施設の台風第21号被害に伴う強化</t>
    <rPh sb="0" eb="2">
      <t>ウワヤ</t>
    </rPh>
    <rPh sb="2" eb="4">
      <t>シセツ</t>
    </rPh>
    <rPh sb="5" eb="7">
      <t>タイフウ</t>
    </rPh>
    <rPh sb="7" eb="8">
      <t>ダイ</t>
    </rPh>
    <rPh sb="10" eb="11">
      <t>ゴウ</t>
    </rPh>
    <rPh sb="11" eb="13">
      <t>ヒガイ</t>
    </rPh>
    <rPh sb="14" eb="15">
      <t>トモナ</t>
    </rPh>
    <rPh sb="16" eb="18">
      <t>キョウカ</t>
    </rPh>
    <phoneticPr fontId="1"/>
  </si>
  <si>
    <t>（設計業務）</t>
    <rPh sb="1" eb="3">
      <t>セッケイ</t>
    </rPh>
    <rPh sb="3" eb="5">
      <t>ギョウム</t>
    </rPh>
    <phoneticPr fontId="1"/>
  </si>
  <si>
    <t>（受変電設備更新等）</t>
    <rPh sb="1" eb="4">
      <t>ジュヘンデン</t>
    </rPh>
    <rPh sb="4" eb="6">
      <t>セツビ</t>
    </rPh>
    <rPh sb="6" eb="8">
      <t>コウシン</t>
    </rPh>
    <rPh sb="8" eb="9">
      <t>ナド</t>
    </rPh>
    <phoneticPr fontId="1"/>
  </si>
  <si>
    <t>（屋根等強化）</t>
    <rPh sb="1" eb="3">
      <t>ヤネ</t>
    </rPh>
    <rPh sb="3" eb="4">
      <t>トウ</t>
    </rPh>
    <rPh sb="4" eb="6">
      <t>キョウカ</t>
    </rPh>
    <phoneticPr fontId="1"/>
  </si>
  <si>
    <t>令和元年度</t>
    <rPh sb="0" eb="2">
      <t>レイワ</t>
    </rPh>
    <rPh sb="2" eb="4">
      <t>ガンネン</t>
    </rPh>
    <rPh sb="4" eb="5">
      <t>ド</t>
    </rPh>
    <phoneticPr fontId="1"/>
  </si>
  <si>
    <t>○基金（令和元年度末残高）</t>
    <rPh sb="1" eb="3">
      <t>キキン</t>
    </rPh>
    <rPh sb="4" eb="6">
      <t>レイワ</t>
    </rPh>
    <rPh sb="6" eb="8">
      <t>ガンネン</t>
    </rPh>
    <rPh sb="7" eb="9">
      <t>ネンド</t>
    </rPh>
    <rPh sb="9" eb="10">
      <t>マツ</t>
    </rPh>
    <rPh sb="10" eb="12">
      <t>ザンダカ</t>
    </rPh>
    <phoneticPr fontId="1"/>
  </si>
  <si>
    <t>0.030～5.175％</t>
    <phoneticPr fontId="1"/>
  </si>
  <si>
    <t>0.003～5.359％</t>
    <phoneticPr fontId="1"/>
  </si>
  <si>
    <t>令 和 元 年</t>
    <rPh sb="0" eb="1">
      <t>レイ</t>
    </rPh>
    <rPh sb="2" eb="3">
      <t>ワ</t>
    </rPh>
    <rPh sb="4" eb="5">
      <t>ガン</t>
    </rPh>
    <rPh sb="6" eb="7">
      <t>ネン</t>
    </rPh>
    <phoneticPr fontId="1"/>
  </si>
  <si>
    <t>令和元年度</t>
    <rPh sb="0" eb="2">
      <t>レイワ</t>
    </rPh>
    <rPh sb="2" eb="4">
      <t>ガンネン</t>
    </rPh>
    <rPh sb="3" eb="5">
      <t>ネンド</t>
    </rPh>
    <phoneticPr fontId="1"/>
  </si>
  <si>
    <t>固定資産売却損</t>
    <rPh sb="0" eb="2">
      <t>コテイ</t>
    </rPh>
    <rPh sb="2" eb="4">
      <t>シサン</t>
    </rPh>
    <rPh sb="4" eb="7">
      <t>バイキャクソン</t>
    </rPh>
    <phoneticPr fontId="1"/>
  </si>
  <si>
    <t>鶴浜地区</t>
    <rPh sb="0" eb="2">
      <t>ツルハマ</t>
    </rPh>
    <rPh sb="2" eb="4">
      <t>チク</t>
    </rPh>
    <phoneticPr fontId="1"/>
  </si>
  <si>
    <t>固定資産売却代金</t>
    <rPh sb="0" eb="8">
      <t>コテイシサンバイキャクダイキン</t>
    </rPh>
    <phoneticPr fontId="1"/>
  </si>
  <si>
    <t>国庫補助金</t>
    <rPh sb="0" eb="5">
      <t>コッコホジョキン</t>
    </rPh>
    <phoneticPr fontId="1"/>
  </si>
  <si>
    <t>固定資産売却代金</t>
    <rPh sb="0" eb="2">
      <t>コテイ</t>
    </rPh>
    <rPh sb="2" eb="4">
      <t>シサン</t>
    </rPh>
    <rPh sb="4" eb="6">
      <t>バイキャク</t>
    </rPh>
    <rPh sb="6" eb="8">
      <t>ダイキン</t>
    </rPh>
    <phoneticPr fontId="1"/>
  </si>
  <si>
    <t>雑収入</t>
    <rPh sb="0" eb="3">
      <t>ザツシュウニュウ</t>
    </rPh>
    <phoneticPr fontId="1"/>
  </si>
  <si>
    <t>繰替金</t>
    <rPh sb="0" eb="2">
      <t>クリカ</t>
    </rPh>
    <rPh sb="2" eb="3">
      <t>キン</t>
    </rPh>
    <phoneticPr fontId="1"/>
  </si>
  <si>
    <t>大正鋼材上屋クレーン架台改修工事</t>
    <rPh sb="0" eb="2">
      <t>タイショウ</t>
    </rPh>
    <rPh sb="2" eb="4">
      <t>コウザイ</t>
    </rPh>
    <rPh sb="4" eb="6">
      <t>ウワヤ</t>
    </rPh>
    <rPh sb="10" eb="12">
      <t>カダイ</t>
    </rPh>
    <rPh sb="12" eb="14">
      <t>カイシュウ</t>
    </rPh>
    <rPh sb="14" eb="16">
      <t>コウジ</t>
    </rPh>
    <phoneticPr fontId="1"/>
  </si>
  <si>
    <t>大阪港振興基金へ繰出</t>
    <rPh sb="0" eb="2">
      <t>オオサカ</t>
    </rPh>
    <rPh sb="2" eb="3">
      <t>コウ</t>
    </rPh>
    <rPh sb="3" eb="5">
      <t>シンコウ</t>
    </rPh>
    <rPh sb="5" eb="7">
      <t>キキン</t>
    </rPh>
    <phoneticPr fontId="1"/>
  </si>
  <si>
    <t>軽貨物自動車の更新</t>
    <rPh sb="0" eb="1">
      <t>ケイ</t>
    </rPh>
    <rPh sb="1" eb="3">
      <t>カモツ</t>
    </rPh>
    <rPh sb="3" eb="6">
      <t>ジドウシャ</t>
    </rPh>
    <rPh sb="7" eb="9">
      <t>コウシン</t>
    </rPh>
    <phoneticPr fontId="1"/>
  </si>
  <si>
    <t>北港白津1号上屋附設事務所
空気調和設備改修工事</t>
    <rPh sb="0" eb="2">
      <t>ホッコウ</t>
    </rPh>
    <rPh sb="2" eb="4">
      <t>シラツ</t>
    </rPh>
    <rPh sb="5" eb="6">
      <t>ゴウ</t>
    </rPh>
    <rPh sb="6" eb="8">
      <t>ウワヤ</t>
    </rPh>
    <rPh sb="8" eb="10">
      <t>フセツ</t>
    </rPh>
    <rPh sb="10" eb="12">
      <t>ジム</t>
    </rPh>
    <rPh sb="12" eb="13">
      <t>ショ</t>
    </rPh>
    <rPh sb="14" eb="16">
      <t>クウキ</t>
    </rPh>
    <rPh sb="16" eb="18">
      <t>チョウワ</t>
    </rPh>
    <rPh sb="18" eb="20">
      <t>セツビ</t>
    </rPh>
    <rPh sb="20" eb="22">
      <t>カイシュウ</t>
    </rPh>
    <rPh sb="22" eb="24">
      <t>コウジ</t>
    </rPh>
    <phoneticPr fontId="1"/>
  </si>
  <si>
    <t>港湾施設保安対策</t>
    <rPh sb="0" eb="2">
      <t>コウワン</t>
    </rPh>
    <rPh sb="2" eb="4">
      <t>シセツ</t>
    </rPh>
    <rPh sb="4" eb="6">
      <t>ホアン</t>
    </rPh>
    <rPh sb="6" eb="8">
      <t>タイサク</t>
    </rPh>
    <phoneticPr fontId="1"/>
  </si>
  <si>
    <t>備品購入</t>
    <rPh sb="0" eb="2">
      <t>ビヒン</t>
    </rPh>
    <rPh sb="2" eb="4">
      <t>コウニュウ</t>
    </rPh>
    <phoneticPr fontId="1"/>
  </si>
  <si>
    <t>令和元年度　 港営事業資本的収支決算概要</t>
    <rPh sb="0" eb="2">
      <t>レイワ</t>
    </rPh>
    <rPh sb="2" eb="3">
      <t>ガン</t>
    </rPh>
    <phoneticPr fontId="1"/>
  </si>
  <si>
    <t>(会計内取引を消去している)</t>
    <rPh sb="7" eb="9">
      <t>ショウキョ</t>
    </rPh>
    <phoneticPr fontId="1"/>
  </si>
  <si>
    <t>令和元年度決算</t>
    <rPh sb="0" eb="2">
      <t>レイワ</t>
    </rPh>
    <rPh sb="2" eb="3">
      <t>ガン</t>
    </rPh>
    <rPh sb="3" eb="5">
      <t>ネンド</t>
    </rPh>
    <rPh sb="5" eb="7">
      <t>ケッサン</t>
    </rPh>
    <phoneticPr fontId="1"/>
  </si>
  <si>
    <t>平成30年度決算</t>
    <rPh sb="0" eb="2">
      <t>ヘイセイ</t>
    </rPh>
    <rPh sb="4" eb="6">
      <t>ネンド</t>
    </rPh>
    <rPh sb="6" eb="8">
      <t>ケッサン</t>
    </rPh>
    <phoneticPr fontId="1"/>
  </si>
  <si>
    <t>令和元年度　港営事業収益的収支決算概要</t>
    <rPh sb="0" eb="2">
      <t>レイワ</t>
    </rPh>
    <rPh sb="2" eb="3">
      <t>ガン</t>
    </rPh>
    <rPh sb="3" eb="5">
      <t>ネンド</t>
    </rPh>
    <rPh sb="6" eb="8">
      <t>コウエイ</t>
    </rPh>
    <rPh sb="8" eb="10">
      <t>ジギョウ</t>
    </rPh>
    <rPh sb="10" eb="12">
      <t>シュウエキ</t>
    </rPh>
    <rPh sb="12" eb="13">
      <t>テキ</t>
    </rPh>
    <rPh sb="13" eb="15">
      <t>シュウシ</t>
    </rPh>
    <rPh sb="15" eb="17">
      <t>ケッサン</t>
    </rPh>
    <rPh sb="17" eb="19">
      <t>ガイヨウ</t>
    </rPh>
    <phoneticPr fontId="1"/>
  </si>
  <si>
    <t>４２９７</t>
  </si>
  <si>
    <t>３５０４</t>
  </si>
  <si>
    <t>８９８０</t>
  </si>
  <si>
    <t>８８７７</t>
  </si>
  <si>
    <t>５６８５</t>
  </si>
  <si>
    <t>０１２９</t>
  </si>
  <si>
    <t>８０</t>
  </si>
  <si>
    <t>４８５６</t>
  </si>
  <si>
    <t>８８７３</t>
  </si>
  <si>
    <t>５８２３</t>
  </si>
  <si>
    <t>２８２７</t>
  </si>
  <si>
    <t>８５９０</t>
  </si>
  <si>
    <t>６３０６</t>
  </si>
  <si>
    <t>０７２５</t>
  </si>
  <si>
    <t>固定資産売却益</t>
    <rPh sb="0" eb="4">
      <t>コテイシサン</t>
    </rPh>
    <rPh sb="4" eb="6">
      <t>バイキャク</t>
    </rPh>
    <rPh sb="6" eb="7">
      <t>エキ</t>
    </rPh>
    <phoneticPr fontId="1"/>
  </si>
  <si>
    <t>その他特別利益</t>
    <rPh sb="2" eb="5">
      <t>タトクベツ</t>
    </rPh>
    <rPh sb="5" eb="7">
      <t>リエキ</t>
    </rPh>
    <phoneticPr fontId="1"/>
  </si>
  <si>
    <t>土地造成勘定評価損</t>
    <rPh sb="0" eb="9">
      <t>トチゾウセイカンジョウヒョウカソン</t>
    </rPh>
    <phoneticPr fontId="1"/>
  </si>
  <si>
    <r>
      <t xml:space="preserve">B 平成30年度
</t>
    </r>
    <r>
      <rPr>
        <sz val="9"/>
        <color theme="1"/>
        <rFont val="ＭＳ Ｐ明朝"/>
        <family val="1"/>
        <charset val="128"/>
      </rPr>
      <t>（会計内取引消去前）</t>
    </r>
    <rPh sb="2" eb="4">
      <t>ヘイセイ</t>
    </rPh>
    <rPh sb="6" eb="7">
      <t>ネン</t>
    </rPh>
    <rPh sb="7" eb="8">
      <t>ド</t>
    </rPh>
    <phoneticPr fontId="1"/>
  </si>
  <si>
    <r>
      <t xml:space="preserve">A 令和元年度
</t>
    </r>
    <r>
      <rPr>
        <sz val="9"/>
        <color theme="1"/>
        <rFont val="ＭＳ Ｐ明朝"/>
        <family val="1"/>
        <charset val="128"/>
      </rPr>
      <t>（会計内取引消去前）</t>
    </r>
    <rPh sb="2" eb="4">
      <t>レイワ</t>
    </rPh>
    <rPh sb="4" eb="5">
      <t>ガン</t>
    </rPh>
    <rPh sb="6" eb="7">
      <t>ド</t>
    </rPh>
    <rPh sb="9" eb="11">
      <t>カイケイ</t>
    </rPh>
    <rPh sb="11" eb="12">
      <t>ナイ</t>
    </rPh>
    <rPh sb="12" eb="14">
      <t>トリヒキ</t>
    </rPh>
    <rPh sb="14" eb="16">
      <t>ショウキョ</t>
    </rPh>
    <rPh sb="16" eb="17">
      <t>マエ</t>
    </rPh>
    <phoneticPr fontId="1"/>
  </si>
  <si>
    <t>令和元年度</t>
  </si>
  <si>
    <t>３．経営収支</t>
    <rPh sb="2" eb="4">
      <t>ケイエイ</t>
    </rPh>
    <rPh sb="4" eb="6">
      <t>シュウシ</t>
    </rPh>
    <phoneticPr fontId="1"/>
  </si>
  <si>
    <t>（単位：百万円、％）</t>
    <rPh sb="1" eb="3">
      <t>タンイ</t>
    </rPh>
    <rPh sb="4" eb="6">
      <t>ヒャクマン</t>
    </rPh>
    <rPh sb="6" eb="7">
      <t>エン</t>
    </rPh>
    <phoneticPr fontId="1"/>
  </si>
  <si>
    <t>当年度純損益</t>
    <rPh sb="0" eb="3">
      <t>トウネンド</t>
    </rPh>
    <rPh sb="3" eb="4">
      <t>ジュン</t>
    </rPh>
    <rPh sb="4" eb="6">
      <t>ソンエキ</t>
    </rPh>
    <phoneticPr fontId="1"/>
  </si>
  <si>
    <t>※表内の計数は、全て四捨五入を行っており、また差引については、円単位で計算しているため、表内
   計算で一致しないものがあります。</t>
    <phoneticPr fontId="1"/>
  </si>
  <si>
    <t>　港湾施設提供事業の経営収支は、収益が5,810百万円、費用が3,951百万円、差引1,860百万円の黒</t>
    <rPh sb="1" eb="9">
      <t>コウワンシセツテイキョウジギョウ</t>
    </rPh>
    <rPh sb="10" eb="12">
      <t>ケイエイ</t>
    </rPh>
    <rPh sb="12" eb="14">
      <t>シュウシ</t>
    </rPh>
    <rPh sb="16" eb="18">
      <t>シュウエキ</t>
    </rPh>
    <rPh sb="24" eb="27">
      <t>ヒャクマンエン</t>
    </rPh>
    <rPh sb="28" eb="30">
      <t>ヒヨウ</t>
    </rPh>
    <rPh sb="36" eb="39">
      <t>ヒャクマンエン</t>
    </rPh>
    <rPh sb="40" eb="42">
      <t>サシヒキ</t>
    </rPh>
    <rPh sb="47" eb="50">
      <t>ヒャクマンエン</t>
    </rPh>
    <rPh sb="51" eb="52">
      <t>クロ</t>
    </rPh>
    <phoneticPr fontId="1"/>
  </si>
  <si>
    <t>字で、前年度と比べ1,621百万円の増加となっています。これは、夢洲C-12埠頭用地を国へ売却したこ</t>
    <rPh sb="3" eb="6">
      <t>ゼンネンド</t>
    </rPh>
    <rPh sb="7" eb="8">
      <t>クラ</t>
    </rPh>
    <rPh sb="14" eb="17">
      <t>ヒャクマンエン</t>
    </rPh>
    <rPh sb="18" eb="19">
      <t>ゾウ</t>
    </rPh>
    <rPh sb="19" eb="20">
      <t>カ</t>
    </rPh>
    <rPh sb="32" eb="34">
      <t>ユメシマ</t>
    </rPh>
    <rPh sb="38" eb="40">
      <t>フトウ</t>
    </rPh>
    <rPh sb="40" eb="42">
      <t>ヨウチ</t>
    </rPh>
    <rPh sb="43" eb="44">
      <t>クニ</t>
    </rPh>
    <rPh sb="45" eb="47">
      <t>バイキャク</t>
    </rPh>
    <phoneticPr fontId="1"/>
  </si>
  <si>
    <t>となどに伴う固定資産売却益を計上したことなどによるものです。</t>
    <rPh sb="4" eb="5">
      <t>トモナ</t>
    </rPh>
    <rPh sb="6" eb="13">
      <t>コテイシサンバイキャクエキ</t>
    </rPh>
    <rPh sb="14" eb="16">
      <t>ケイジョウ</t>
    </rPh>
    <phoneticPr fontId="1"/>
  </si>
  <si>
    <t>　大阪港埋立事業の経営収支は、収益が10,884百万円、費用が10,293百万円、差引591百万円の黒</t>
    <rPh sb="1" eb="3">
      <t>オオサカ</t>
    </rPh>
    <rPh sb="3" eb="4">
      <t>コウ</t>
    </rPh>
    <rPh sb="4" eb="6">
      <t>ウメタテ</t>
    </rPh>
    <rPh sb="6" eb="8">
      <t>ジギョウ</t>
    </rPh>
    <rPh sb="9" eb="11">
      <t>ケイエイ</t>
    </rPh>
    <rPh sb="11" eb="13">
      <t>シュウシ</t>
    </rPh>
    <rPh sb="15" eb="17">
      <t>シュウエキ</t>
    </rPh>
    <rPh sb="24" eb="27">
      <t>ヒャクマンエン</t>
    </rPh>
    <rPh sb="28" eb="30">
      <t>ヒヨウ</t>
    </rPh>
    <rPh sb="37" eb="40">
      <t>ヒャクマンエン</t>
    </rPh>
    <rPh sb="41" eb="43">
      <t>サシヒキ</t>
    </rPh>
    <rPh sb="46" eb="49">
      <t>ヒャクマンエン</t>
    </rPh>
    <rPh sb="50" eb="51">
      <t>クロ</t>
    </rPh>
    <phoneticPr fontId="1"/>
  </si>
  <si>
    <t>字で、前年度と比べ2,076百万円の悪化となっています。これは、鶴浜地区において土地造成勘定評</t>
    <rPh sb="3" eb="6">
      <t>ゼンネンド</t>
    </rPh>
    <rPh sb="7" eb="8">
      <t>クラ</t>
    </rPh>
    <rPh sb="14" eb="17">
      <t>ヒャクマンエン</t>
    </rPh>
    <rPh sb="18" eb="20">
      <t>アッカ</t>
    </rPh>
    <rPh sb="32" eb="34">
      <t>ツルハマ</t>
    </rPh>
    <rPh sb="34" eb="36">
      <t>チク</t>
    </rPh>
    <rPh sb="40" eb="42">
      <t>トチ</t>
    </rPh>
    <rPh sb="42" eb="44">
      <t>ゾウセイ</t>
    </rPh>
    <rPh sb="44" eb="46">
      <t>カンジョウ</t>
    </rPh>
    <rPh sb="46" eb="47">
      <t>ヒョウ</t>
    </rPh>
    <phoneticPr fontId="1"/>
  </si>
  <si>
    <t>価損を計上したことなどによるものです。</t>
    <rPh sb="0" eb="1">
      <t>アタイ</t>
    </rPh>
    <rPh sb="1" eb="2">
      <t>ソン</t>
    </rPh>
    <rPh sb="3" eb="5">
      <t>ケイジョウ</t>
    </rPh>
    <phoneticPr fontId="1"/>
  </si>
  <si>
    <t>港湾施設提供事業収益</t>
    <rPh sb="0" eb="8">
      <t>コウワンシセツテイキョウジギョウ</t>
    </rPh>
    <rPh sb="8" eb="10">
      <t>シュウエキ</t>
    </rPh>
    <phoneticPr fontId="1"/>
  </si>
  <si>
    <t>大阪港埋立事業収益</t>
    <rPh sb="0" eb="7">
      <t>オオサカコウウメタテジギョウ</t>
    </rPh>
    <rPh sb="7" eb="9">
      <t>シュウエキ</t>
    </rPh>
    <phoneticPr fontId="1"/>
  </si>
  <si>
    <t>内部取引の消去額</t>
    <rPh sb="0" eb="2">
      <t>ナイブ</t>
    </rPh>
    <rPh sb="2" eb="4">
      <t>トリヒキ</t>
    </rPh>
    <rPh sb="5" eb="7">
      <t>ショウキョ</t>
    </rPh>
    <rPh sb="7" eb="8">
      <t>ガク</t>
    </rPh>
    <phoneticPr fontId="1"/>
  </si>
  <si>
    <t>港湾施設提供事業費用</t>
    <rPh sb="0" eb="8">
      <t>コウワンシセツテイキョウジギョウ</t>
    </rPh>
    <rPh sb="8" eb="10">
      <t>ヒヨウ</t>
    </rPh>
    <phoneticPr fontId="1"/>
  </si>
  <si>
    <t>大阪港埋立事業費用</t>
    <rPh sb="0" eb="7">
      <t>オオサカコウウメタテジギョウ</t>
    </rPh>
    <rPh sb="7" eb="9">
      <t>ヒヨウ</t>
    </rPh>
    <phoneticPr fontId="1"/>
  </si>
  <si>
    <t>当年度純損益</t>
    <rPh sb="0" eb="1">
      <t>トウ</t>
    </rPh>
    <rPh sb="1" eb="2">
      <t>トシ</t>
    </rPh>
    <rPh sb="2" eb="3">
      <t>タビ</t>
    </rPh>
    <rPh sb="3" eb="4">
      <t>ジュン</t>
    </rPh>
    <rPh sb="4" eb="5">
      <t>ソン</t>
    </rPh>
    <rPh sb="5" eb="6">
      <t>エキ</t>
    </rPh>
    <phoneticPr fontId="1"/>
  </si>
  <si>
    <t>　港営事業会計では、平成30年度包括外部監査の指摘を踏まえ、平成30年度より港湾施設提供事業と</t>
    <rPh sb="1" eb="7">
      <t>ミナトエイジギョウカイケイ</t>
    </rPh>
    <rPh sb="10" eb="12">
      <t>ヘイセイ</t>
    </rPh>
    <rPh sb="14" eb="15">
      <t>ネン</t>
    </rPh>
    <rPh sb="15" eb="16">
      <t>ド</t>
    </rPh>
    <rPh sb="16" eb="18">
      <t>ホウカツ</t>
    </rPh>
    <rPh sb="18" eb="20">
      <t>ガイブ</t>
    </rPh>
    <rPh sb="20" eb="22">
      <t>カンサ</t>
    </rPh>
    <rPh sb="23" eb="25">
      <t>シテキ</t>
    </rPh>
    <rPh sb="26" eb="27">
      <t>フ</t>
    </rPh>
    <rPh sb="30" eb="32">
      <t>ヘイセイ</t>
    </rPh>
    <rPh sb="34" eb="36">
      <t>ネンド</t>
    </rPh>
    <rPh sb="38" eb="46">
      <t>コウワンシセツテイキョウジギョウ</t>
    </rPh>
    <phoneticPr fontId="1"/>
  </si>
  <si>
    <t>　その結果、内部取引消去後の港営事業会計の経営収支は、収益が14,152百万円、費用が12,053百万</t>
    <rPh sb="3" eb="5">
      <t>ケッカ</t>
    </rPh>
    <rPh sb="6" eb="8">
      <t>ナイブ</t>
    </rPh>
    <rPh sb="8" eb="10">
      <t>トリヒキ</t>
    </rPh>
    <rPh sb="10" eb="12">
      <t>ショウキョ</t>
    </rPh>
    <rPh sb="12" eb="13">
      <t>ゴ</t>
    </rPh>
    <rPh sb="14" eb="20">
      <t>ミナトエイジギョウカイケイ</t>
    </rPh>
    <rPh sb="21" eb="23">
      <t>ケイエイ</t>
    </rPh>
    <rPh sb="23" eb="25">
      <t>シュウシ</t>
    </rPh>
    <rPh sb="27" eb="29">
      <t>シュウエキ</t>
    </rPh>
    <rPh sb="36" eb="39">
      <t>ヒャクマンエン</t>
    </rPh>
    <rPh sb="40" eb="42">
      <t>ヒヨウ</t>
    </rPh>
    <rPh sb="49" eb="50">
      <t>モモ</t>
    </rPh>
    <rPh sb="50" eb="51">
      <t>マン</t>
    </rPh>
    <phoneticPr fontId="1"/>
  </si>
  <si>
    <t>円、差引2,100百万円の黒字で、前年度と比べ456百万円の増加となっています。</t>
    <rPh sb="9" eb="12">
      <t>ヒャクマンエン</t>
    </rPh>
    <rPh sb="13" eb="15">
      <t>クロジ</t>
    </rPh>
    <rPh sb="17" eb="20">
      <t>ゼンネンド</t>
    </rPh>
    <rPh sb="21" eb="22">
      <t>クラ</t>
    </rPh>
    <rPh sb="26" eb="29">
      <t>ヒャクマンエン</t>
    </rPh>
    <rPh sb="30" eb="31">
      <t>ゾウ</t>
    </rPh>
    <rPh sb="31" eb="32">
      <t>カ</t>
    </rPh>
    <phoneticPr fontId="1"/>
  </si>
  <si>
    <t>皆増</t>
  </si>
  <si>
    <t>皆減</t>
  </si>
  <si>
    <t>-</t>
  </si>
  <si>
    <t xml:space="preserve">― </t>
  </si>
  <si>
    <t>上屋施設　台風第21号にかかる
補修及び強化</t>
    <rPh sb="0" eb="2">
      <t>ウワヤ</t>
    </rPh>
    <rPh sb="2" eb="4">
      <t>シセツ</t>
    </rPh>
    <rPh sb="5" eb="7">
      <t>タイフウ</t>
    </rPh>
    <rPh sb="7" eb="8">
      <t>ダイ</t>
    </rPh>
    <rPh sb="10" eb="11">
      <t>ゴウ</t>
    </rPh>
    <rPh sb="16" eb="18">
      <t>ホシュウ</t>
    </rPh>
    <rPh sb="18" eb="19">
      <t>オヨ</t>
    </rPh>
    <rPh sb="20" eb="22">
      <t>キョウカ</t>
    </rPh>
    <phoneticPr fontId="1"/>
  </si>
  <si>
    <t>令和元年度</t>
    <rPh sb="0" eb="2">
      <t>レイワ</t>
    </rPh>
    <rPh sb="2" eb="4">
      <t>ガンネン</t>
    </rPh>
    <rPh sb="4" eb="5">
      <t>ド</t>
    </rPh>
    <phoneticPr fontId="1"/>
  </si>
  <si>
    <t>平成30年度</t>
    <rPh sb="0" eb="2">
      <t>ヘイセイ</t>
    </rPh>
    <rPh sb="4" eb="6">
      <t>ネンド</t>
    </rPh>
    <phoneticPr fontId="1"/>
  </si>
  <si>
    <t>A 令和元年度</t>
    <rPh sb="2" eb="4">
      <t>レイワ</t>
    </rPh>
    <rPh sb="4" eb="5">
      <t>ガン</t>
    </rPh>
    <rPh sb="5" eb="6">
      <t>ネン</t>
    </rPh>
    <rPh sb="6" eb="7">
      <t>ド</t>
    </rPh>
    <phoneticPr fontId="1"/>
  </si>
  <si>
    <t>B 平成30年度</t>
    <rPh sb="2" eb="4">
      <t>ヘイセイ</t>
    </rPh>
    <rPh sb="6" eb="8">
      <t>ネンド</t>
    </rPh>
    <phoneticPr fontId="1"/>
  </si>
  <si>
    <t>大阪港埋立事業との間での内部取引を消去しており、令和元年度は、港湾施設提供事業の営業費用</t>
    <rPh sb="1" eb="2">
      <t>サカ</t>
    </rPh>
    <rPh sb="2" eb="3">
      <t>コウ</t>
    </rPh>
    <rPh sb="3" eb="5">
      <t>ウメタテ</t>
    </rPh>
    <rPh sb="5" eb="19">
      <t>ジギョウトノアイダデノナイブトリヒキヲショウキョ</t>
    </rPh>
    <rPh sb="24" eb="26">
      <t>レイワ</t>
    </rPh>
    <rPh sb="26" eb="28">
      <t>ガンネン</t>
    </rPh>
    <rPh sb="28" eb="29">
      <t>ド</t>
    </rPh>
    <rPh sb="31" eb="33">
      <t>コウワン</t>
    </rPh>
    <rPh sb="33" eb="35">
      <t>シセツ</t>
    </rPh>
    <rPh sb="35" eb="37">
      <t>テイキョウ</t>
    </rPh>
    <rPh sb="37" eb="39">
      <t>ジギョウ</t>
    </rPh>
    <rPh sb="40" eb="41">
      <t>エイ</t>
    </rPh>
    <rPh sb="41" eb="42">
      <t>ギョウ</t>
    </rPh>
    <phoneticPr fontId="1"/>
  </si>
  <si>
    <t>2,191百万円、大阪港埋立事業の営業収益2,507百万円、営業外収益35百万円を消去しています。</t>
    <rPh sb="5" eb="8">
      <t>ヒャクマンエン</t>
    </rPh>
    <rPh sb="9" eb="16">
      <t>オオサカコウウメタテジギョウ</t>
    </rPh>
    <rPh sb="17" eb="19">
      <t>エイギョウ</t>
    </rPh>
    <rPh sb="19" eb="21">
      <t>シュウエキ</t>
    </rPh>
    <rPh sb="26" eb="29">
      <t>ヒャクマンエン</t>
    </rPh>
    <rPh sb="30" eb="33">
      <t>エイギョウガイ</t>
    </rPh>
    <rPh sb="33" eb="35">
      <t>シュウエキ</t>
    </rPh>
    <rPh sb="37" eb="40">
      <t>ヒャクマンエン</t>
    </rPh>
    <rPh sb="41" eb="43">
      <t>ショウキョ</t>
    </rPh>
    <phoneticPr fontId="1"/>
  </si>
  <si>
    <t>下水道等</t>
    <rPh sb="0" eb="3">
      <t>ゲスイドウ</t>
    </rPh>
    <rPh sb="1" eb="3">
      <t>スイドウ</t>
    </rPh>
    <rPh sb="3" eb="4">
      <t>トウ</t>
    </rPh>
    <phoneticPr fontId="1"/>
  </si>
  <si>
    <t>令和元年度</t>
    <rPh sb="0" eb="5">
      <t>レイワガンネンド</t>
    </rPh>
    <phoneticPr fontId="1"/>
  </si>
  <si>
    <t>平成30年度</t>
    <rPh sb="0" eb="2">
      <t>ヘイセイ</t>
    </rPh>
    <rPh sb="4" eb="6">
      <t>ネンド</t>
    </rPh>
    <phoneticPr fontId="1"/>
  </si>
  <si>
    <t>（会計内取引を消去していない）</t>
    <rPh sb="1" eb="3">
      <t>カイケイ</t>
    </rPh>
    <rPh sb="3" eb="4">
      <t>ナイ</t>
    </rPh>
    <rPh sb="4" eb="6">
      <t>トリヒキ</t>
    </rPh>
    <rPh sb="7" eb="9">
      <t>ショウキョ</t>
    </rPh>
    <phoneticPr fontId="1"/>
  </si>
  <si>
    <t>※港営事業会計では、平成30年度決算より、「平成30年度包括外部監査」の指摘を踏まえて、港湾施設
   提供事業と大阪港埋立事業とのあいだでの会計内取引を消去している。
   なお、適切な経営成績を表すため、事業別の経営成績については、会計内取引消去前の値により表記
   している。</t>
    <rPh sb="1" eb="7">
      <t>ミナトエイジギョウカイケイ</t>
    </rPh>
    <rPh sb="10" eb="12">
      <t>ヘイセイ</t>
    </rPh>
    <rPh sb="14" eb="16">
      <t>ネンド</t>
    </rPh>
    <rPh sb="16" eb="18">
      <t>ケッサン</t>
    </rPh>
    <rPh sb="22" eb="24">
      <t>ヘイセイ</t>
    </rPh>
    <rPh sb="26" eb="28">
      <t>ネンド</t>
    </rPh>
    <rPh sb="28" eb="30">
      <t>ホウカツ</t>
    </rPh>
    <rPh sb="30" eb="32">
      <t>ガイブ</t>
    </rPh>
    <rPh sb="32" eb="34">
      <t>カンサ</t>
    </rPh>
    <rPh sb="36" eb="38">
      <t>シテキ</t>
    </rPh>
    <rPh sb="39" eb="40">
      <t>フ</t>
    </rPh>
    <rPh sb="44" eb="46">
      <t>コウワン</t>
    </rPh>
    <rPh sb="46" eb="48">
      <t>シセツ</t>
    </rPh>
    <rPh sb="52" eb="54">
      <t>テイキョウ</t>
    </rPh>
    <rPh sb="54" eb="56">
      <t>ジギョウ</t>
    </rPh>
    <rPh sb="57" eb="64">
      <t>オオサカコウウメタテジギョウ</t>
    </rPh>
    <rPh sb="71" eb="73">
      <t>カイケイ</t>
    </rPh>
    <rPh sb="73" eb="74">
      <t>ナイ</t>
    </rPh>
    <rPh sb="74" eb="76">
      <t>トリヒキ</t>
    </rPh>
    <rPh sb="77" eb="79">
      <t>ショウキョ</t>
    </rPh>
    <rPh sb="91" eb="93">
      <t>テキセツ</t>
    </rPh>
    <rPh sb="94" eb="96">
      <t>ケイエイ</t>
    </rPh>
    <rPh sb="96" eb="98">
      <t>セイセキ</t>
    </rPh>
    <rPh sb="99" eb="100">
      <t>アラワ</t>
    </rPh>
    <rPh sb="104" eb="106">
      <t>ジギョウ</t>
    </rPh>
    <rPh sb="106" eb="107">
      <t>ベツ</t>
    </rPh>
    <rPh sb="108" eb="110">
      <t>ケイエイ</t>
    </rPh>
    <rPh sb="110" eb="112">
      <t>セイセキ</t>
    </rPh>
    <rPh sb="118" eb="126">
      <t>カイケイナイトリヒキショウキョマエ</t>
    </rPh>
    <rPh sb="127" eb="128">
      <t>アタイ</t>
    </rPh>
    <rPh sb="131" eb="133">
      <t>ヒョウキ</t>
    </rPh>
    <phoneticPr fontId="1"/>
  </si>
  <si>
    <t>〇港湾施設提供事業（会計内取引を消去していない）</t>
    <rPh sb="1" eb="3">
      <t>コウワン</t>
    </rPh>
    <rPh sb="3" eb="5">
      <t>シセツ</t>
    </rPh>
    <rPh sb="5" eb="7">
      <t>テイキョウ</t>
    </rPh>
    <rPh sb="7" eb="9">
      <t>ジギョウ</t>
    </rPh>
    <rPh sb="10" eb="12">
      <t>カイケイ</t>
    </rPh>
    <rPh sb="12" eb="13">
      <t>ナイ</t>
    </rPh>
    <rPh sb="13" eb="15">
      <t>トリヒキ</t>
    </rPh>
    <rPh sb="16" eb="18">
      <t>ショウキョ</t>
    </rPh>
    <phoneticPr fontId="1"/>
  </si>
  <si>
    <t>〇大阪港埋立事業（会計内取引を消去していない）</t>
    <rPh sb="9" eb="11">
      <t>カイケイ</t>
    </rPh>
    <rPh sb="11" eb="12">
      <t>ナイ</t>
    </rPh>
    <rPh sb="12" eb="14">
      <t>トリヒキ</t>
    </rPh>
    <rPh sb="15" eb="17">
      <t>ショウキョ</t>
    </rPh>
    <phoneticPr fontId="1"/>
  </si>
  <si>
    <t>〇港営事業会計（会計内取引を消去している）</t>
    <rPh sb="1" eb="7">
      <t>ミナトエイジギョウカイケイ</t>
    </rPh>
    <rPh sb="8" eb="10">
      <t>カイケイ</t>
    </rPh>
    <rPh sb="10" eb="11">
      <t>ナイ</t>
    </rPh>
    <rPh sb="11" eb="13">
      <t>トリヒキ</t>
    </rPh>
    <rPh sb="14" eb="16">
      <t>ショウキョ</t>
    </rPh>
    <phoneticPr fontId="1"/>
  </si>
  <si>
    <t>令和２年９月4日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</si>
</sst>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0_ "/>
    <numFmt numFmtId="178" formatCode="#,##0;&quot;△ &quot;#,##0"/>
    <numFmt numFmtId="179" formatCode="#,##0;&quot;▲ &quot;#,##0"/>
    <numFmt numFmtId="180" formatCode="0.0;&quot;▲ &quot;0.0"/>
    <numFmt numFmtId="181" formatCode="0.0;&quot;△ &quot;0.0"/>
    <numFmt numFmtId="182" formatCode="#,##0.0;&quot;△ &quot;#,##0.0"/>
    <numFmt numFmtId="183" formatCode="####\ \ \ \ \ \ \ ####\ \ \ \ \ \ ###0_ ;####\ \ \ \ \ \ \ ####\ \ \ \ \ \ ###0_ "/>
    <numFmt numFmtId="184" formatCode="####&quot; 　 &quot;####&quot; 　 &quot;###0\ ;&quot;△ &quot;####&quot;  　&quot;####&quot;  　&quot;###0\ "/>
    <numFmt numFmtId="185" formatCode="####&quot;  　&quot;####&quot; 　 &quot;###0\ ;&quot;△ &quot;####&quot;  　&quot;####&quot;  　&quot;###0\ "/>
    <numFmt numFmtId="186" formatCode="####&quot;  　&quot;####&quot;　 　 &quot;###0\ ;&quot;△ &quot;####&quot;  　&quot;####&quot;  　　&quot;###0\ "/>
    <numFmt numFmtId="187" formatCode="####&quot;  　&quot;####&quot; 　　 &quot;###0\ ;&quot;△ &quot;####&quot;  　　&quot;####&quot;  　&quot;###0\ "/>
    <numFmt numFmtId="188" formatCode="####&quot;  　&quot;####&quot; 　　 &quot;###0\ ;&quot;△ &quot;####&quot;  　&quot;####&quot;  　　&quot;###0\ "/>
    <numFmt numFmtId="189" formatCode="0_ "/>
    <numFmt numFmtId="190" formatCode="####&quot; 　&quot;####&quot; 　&quot;###0\ ;&quot;△ &quot;####&quot; 　&quot;####&quot; 　&quot;###0\ "/>
    <numFmt numFmtId="191" formatCode="####&quot;  　&quot;####&quot; 　　 &quot;###0\ ;&quot; &quot;####&quot;  　&quot;####&quot;  　　&quot;###0\ "/>
  </numFmts>
  <fonts count="28" x14ac:knownFonts="1">
    <font>
      <sz val="11"/>
      <name val="ＭＳ Ｐゴシック"/>
      <family val="3"/>
      <charset val="128"/>
    </font>
    <font>
      <sz val="6"/>
      <name val="ＭＳ Ｐゴシック"/>
      <family val="3"/>
      <charset val="128"/>
    </font>
    <font>
      <sz val="9"/>
      <color indexed="81"/>
      <name val="ＭＳ Ｐゴシック"/>
      <family val="3"/>
      <charset val="128"/>
    </font>
    <font>
      <sz val="11"/>
      <name val="ＭＳ Ｐゴシック"/>
      <family val="3"/>
      <charset val="128"/>
    </font>
    <font>
      <b/>
      <sz val="9"/>
      <color indexed="81"/>
      <name val="ＭＳ Ｐゴシック"/>
      <family val="3"/>
      <charset val="128"/>
    </font>
    <font>
      <u val="double"/>
      <vertAlign val="superscript"/>
      <sz val="36"/>
      <color theme="1"/>
      <name val="ＭＳ Ｐ明朝"/>
      <family val="1"/>
      <charset val="128"/>
    </font>
    <font>
      <sz val="12"/>
      <color theme="1"/>
      <name val="ＭＳ Ｐ明朝"/>
      <family val="1"/>
      <charset val="128"/>
    </font>
    <font>
      <sz val="22"/>
      <color theme="1"/>
      <name val="ＭＳ Ｐ明朝"/>
      <family val="1"/>
      <charset val="128"/>
    </font>
    <font>
      <sz val="11"/>
      <color theme="1"/>
      <name val="ＭＳ Ｐ明朝"/>
      <family val="1"/>
      <charset val="128"/>
    </font>
    <font>
      <sz val="26"/>
      <color theme="1"/>
      <name val="ＭＳ Ｐ明朝"/>
      <family val="1"/>
      <charset val="128"/>
    </font>
    <font>
      <sz val="10"/>
      <color theme="1"/>
      <name val="ＭＳ 明朝"/>
      <family val="1"/>
      <charset val="128"/>
    </font>
    <font>
      <sz val="16"/>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4"/>
      <color theme="1"/>
      <name val="ＭＳ Ｐ明朝"/>
      <family val="1"/>
      <charset val="128"/>
    </font>
    <font>
      <sz val="13"/>
      <color theme="1"/>
      <name val="ＭＳ Ｐ明朝"/>
      <family val="1"/>
      <charset val="128"/>
    </font>
    <font>
      <sz val="11"/>
      <color theme="1"/>
      <name val="ＭＳ Ｐゴシック"/>
      <family val="3"/>
      <charset val="128"/>
    </font>
    <font>
      <u val="double"/>
      <vertAlign val="superscript"/>
      <sz val="28"/>
      <color theme="1"/>
      <name val="ＭＳ Ｐ明朝"/>
      <family val="1"/>
      <charset val="128"/>
    </font>
    <font>
      <sz val="12"/>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12"/>
      <color theme="0"/>
      <name val="ＭＳ Ｐ明朝"/>
      <family val="1"/>
      <charset val="128"/>
    </font>
    <font>
      <sz val="10"/>
      <name val="ＭＳ Ｐ明朝"/>
      <family val="1"/>
      <charset val="128"/>
    </font>
    <font>
      <sz val="9"/>
      <name val="ＭＳ Ｐ明朝"/>
      <family val="1"/>
      <charset val="128"/>
    </font>
    <font>
      <sz val="13"/>
      <name val="ＭＳ Ｐ明朝"/>
      <family val="1"/>
      <charset val="128"/>
    </font>
  </fonts>
  <fills count="3">
    <fill>
      <patternFill patternType="none"/>
    </fill>
    <fill>
      <patternFill patternType="gray125"/>
    </fill>
    <fill>
      <patternFill patternType="solid">
        <fgColor rgb="FFFFFF00"/>
        <bgColor indexed="64"/>
      </patternFill>
    </fill>
  </fills>
  <borders count="73">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s>
  <cellStyleXfs count="2">
    <xf numFmtId="0" fontId="0" fillId="0" borderId="0"/>
    <xf numFmtId="38" fontId="3" fillId="0" borderId="0" applyFont="0" applyFill="0" applyBorder="0" applyAlignment="0" applyProtection="0"/>
  </cellStyleXfs>
  <cellXfs count="738">
    <xf numFmtId="0" fontId="0" fillId="0" borderId="0" xfId="0"/>
    <xf numFmtId="0" fontId="5" fillId="0" borderId="0" xfId="0" applyFont="1" applyFill="1" applyAlignment="1">
      <alignment horizontal="center"/>
    </xf>
    <xf numFmtId="0" fontId="6" fillId="0" borderId="0" xfId="0" applyFont="1" applyFill="1"/>
    <xf numFmtId="0" fontId="7" fillId="0" borderId="0" xfId="0" applyFont="1" applyFill="1"/>
    <xf numFmtId="0" fontId="6" fillId="0" borderId="1" xfId="0" applyFont="1" applyFill="1" applyBorder="1"/>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xf numFmtId="0" fontId="6" fillId="0" borderId="4" xfId="0" applyFont="1" applyFill="1" applyBorder="1" applyAlignment="1">
      <alignment horizontal="right" vertical="center"/>
    </xf>
    <xf numFmtId="0" fontId="6" fillId="0" borderId="7" xfId="0" applyFont="1" applyFill="1" applyBorder="1" applyAlignment="1"/>
    <xf numFmtId="0" fontId="6" fillId="0" borderId="1" xfId="0" applyFont="1" applyFill="1" applyBorder="1" applyAlignment="1">
      <alignment horizontal="distributed" vertical="center"/>
    </xf>
    <xf numFmtId="49" fontId="6" fillId="0" borderId="6" xfId="0" applyNumberFormat="1"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49" fontId="6" fillId="0" borderId="38"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6" fillId="0" borderId="40" xfId="0" applyFont="1" applyFill="1" applyBorder="1" applyAlignment="1">
      <alignment horizontal="center" vertical="center"/>
    </xf>
    <xf numFmtId="49" fontId="6" fillId="0" borderId="41"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49" fontId="6" fillId="0" borderId="45"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0" fontId="6" fillId="0" borderId="46" xfId="0" applyFont="1" applyFill="1" applyBorder="1" applyAlignment="1">
      <alignment horizontal="center" vertical="center"/>
    </xf>
    <xf numFmtId="0" fontId="6" fillId="0" borderId="47" xfId="0" applyFont="1" applyFill="1" applyBorder="1" applyAlignment="1">
      <alignment horizontal="center" vertical="center"/>
    </xf>
    <xf numFmtId="49" fontId="6" fillId="0" borderId="48" xfId="0" applyNumberFormat="1"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49" fontId="8" fillId="0" borderId="52"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49" fontId="8" fillId="0" borderId="41" xfId="0" applyNumberFormat="1" applyFont="1" applyFill="1" applyBorder="1" applyAlignment="1">
      <alignment horizontal="center" vertical="center"/>
    </xf>
    <xf numFmtId="0" fontId="6" fillId="0" borderId="49" xfId="0" applyFont="1" applyFill="1" applyBorder="1" applyAlignment="1">
      <alignment horizontal="center" vertical="center"/>
    </xf>
    <xf numFmtId="0" fontId="6" fillId="0" borderId="53" xfId="0" applyFont="1" applyFill="1" applyBorder="1" applyAlignment="1">
      <alignment horizontal="center" vertical="center"/>
    </xf>
    <xf numFmtId="49" fontId="8" fillId="0" borderId="54" xfId="0" applyNumberFormat="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6" fillId="0" borderId="55" xfId="0" applyNumberFormat="1" applyFont="1" applyFill="1" applyBorder="1" applyAlignment="1">
      <alignment horizontal="center" vertical="center"/>
    </xf>
    <xf numFmtId="49" fontId="8" fillId="0" borderId="48" xfId="0" applyNumberFormat="1" applyFont="1" applyFill="1" applyBorder="1" applyAlignment="1">
      <alignment horizontal="center" vertical="center"/>
    </xf>
    <xf numFmtId="0" fontId="6" fillId="0" borderId="1" xfId="0" applyFont="1" applyFill="1" applyBorder="1" applyAlignment="1"/>
    <xf numFmtId="0" fontId="6" fillId="0" borderId="42" xfId="0" applyFont="1" applyFill="1" applyBorder="1" applyAlignment="1">
      <alignment horizontal="center" vertical="center"/>
    </xf>
    <xf numFmtId="0" fontId="6" fillId="0" borderId="56" xfId="0" applyFont="1" applyFill="1" applyBorder="1" applyAlignment="1">
      <alignment horizontal="center" vertical="center"/>
    </xf>
    <xf numFmtId="49" fontId="8" fillId="0" borderId="55" xfId="0" applyNumberFormat="1" applyFont="1" applyFill="1" applyBorder="1" applyAlignment="1">
      <alignment horizontal="center" vertical="center"/>
    </xf>
    <xf numFmtId="0" fontId="6" fillId="0" borderId="5" xfId="0" applyFont="1" applyFill="1" applyBorder="1" applyAlignment="1"/>
    <xf numFmtId="49" fontId="6" fillId="0" borderId="5" xfId="0" applyNumberFormat="1" applyFont="1" applyFill="1" applyBorder="1" applyAlignment="1">
      <alignment horizontal="right" vertical="center"/>
    </xf>
    <xf numFmtId="49" fontId="6" fillId="0" borderId="5"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6" fillId="0" borderId="8" xfId="0" applyFont="1" applyFill="1" applyBorder="1" applyAlignment="1">
      <alignment horizontal="right" vertical="center"/>
    </xf>
    <xf numFmtId="0" fontId="6" fillId="0" borderId="26" xfId="0" applyFont="1" applyFill="1" applyBorder="1" applyAlignment="1">
      <alignment horizontal="center" vertical="center"/>
    </xf>
    <xf numFmtId="0" fontId="6" fillId="0" borderId="27" xfId="0" applyFont="1" applyFill="1" applyBorder="1" applyAlignment="1">
      <alignment horizontal="center" vertical="center"/>
    </xf>
    <xf numFmtId="49" fontId="8" fillId="0" borderId="28"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49" fontId="8" fillId="0" borderId="11" xfId="0" applyNumberFormat="1"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49" fontId="8" fillId="0" borderId="14" xfId="0" applyNumberFormat="1" applyFont="1" applyFill="1" applyBorder="1" applyAlignment="1">
      <alignment horizontal="center" vertical="center"/>
    </xf>
    <xf numFmtId="176" fontId="6" fillId="0" borderId="0" xfId="0" applyNumberFormat="1" applyFont="1" applyFill="1" applyBorder="1" applyAlignment="1">
      <alignment vertical="center"/>
    </xf>
    <xf numFmtId="176" fontId="6" fillId="0" borderId="0" xfId="0" applyNumberFormat="1" applyFont="1" applyFill="1" applyBorder="1" applyAlignment="1">
      <alignment horizontal="center" vertical="center"/>
    </xf>
    <xf numFmtId="176" fontId="8" fillId="0" borderId="5" xfId="0" applyNumberFormat="1" applyFont="1" applyFill="1" applyBorder="1" applyAlignment="1">
      <alignment vertical="center"/>
    </xf>
    <xf numFmtId="0" fontId="6" fillId="0" borderId="15" xfId="0" applyFont="1" applyFill="1" applyBorder="1" applyAlignment="1"/>
    <xf numFmtId="0" fontId="6" fillId="0" borderId="3" xfId="0" applyFont="1" applyFill="1" applyBorder="1" applyAlignment="1"/>
    <xf numFmtId="49" fontId="8" fillId="0" borderId="3" xfId="0" applyNumberFormat="1" applyFont="1" applyFill="1" applyBorder="1" applyAlignment="1">
      <alignment horizontal="center" vertical="center"/>
    </xf>
    <xf numFmtId="0" fontId="6" fillId="0" borderId="0" xfId="0" applyFont="1" applyFill="1" applyBorder="1"/>
    <xf numFmtId="49" fontId="6" fillId="0" borderId="0" xfId="0" applyNumberFormat="1" applyFont="1" applyFill="1" applyAlignment="1">
      <alignment vertical="center"/>
    </xf>
    <xf numFmtId="0" fontId="6" fillId="0" borderId="0" xfId="0" applyFont="1" applyFill="1" applyAlignment="1">
      <alignment vertical="center"/>
    </xf>
    <xf numFmtId="49" fontId="6" fillId="0" borderId="0" xfId="0" applyNumberFormat="1" applyFont="1" applyFill="1" applyAlignment="1">
      <alignment horizontal="center" vertical="center"/>
    </xf>
    <xf numFmtId="49" fontId="5" fillId="0" borderId="0" xfId="0" applyNumberFormat="1" applyFont="1" applyFill="1" applyAlignment="1">
      <alignment horizontal="right" vertical="center"/>
    </xf>
    <xf numFmtId="0" fontId="6" fillId="0" borderId="0" xfId="0" applyFont="1" applyFill="1" applyAlignment="1">
      <alignment horizontal="center" vertical="center"/>
    </xf>
    <xf numFmtId="0" fontId="6" fillId="0" borderId="2" xfId="0" applyFont="1" applyFill="1" applyBorder="1" applyAlignment="1">
      <alignment vertical="center"/>
    </xf>
    <xf numFmtId="49" fontId="6" fillId="0" borderId="3" xfId="0" applyNumberFormat="1" applyFont="1" applyFill="1" applyBorder="1" applyAlignment="1">
      <alignment horizontal="right" vertical="center"/>
    </xf>
    <xf numFmtId="49" fontId="6" fillId="0" borderId="4" xfId="0" applyNumberFormat="1" applyFont="1" applyFill="1" applyBorder="1" applyAlignment="1">
      <alignment horizontal="right" vertical="center"/>
    </xf>
    <xf numFmtId="0" fontId="6" fillId="0" borderId="2" xfId="0" applyFont="1" applyFill="1" applyBorder="1" applyAlignment="1">
      <alignment horizontal="left" vertical="center"/>
    </xf>
    <xf numFmtId="0" fontId="6" fillId="0" borderId="7" xfId="0" applyFont="1" applyFill="1" applyBorder="1" applyAlignment="1">
      <alignment vertical="center"/>
    </xf>
    <xf numFmtId="0" fontId="6" fillId="0" borderId="49" xfId="0" applyFont="1" applyFill="1" applyBorder="1" applyAlignment="1">
      <alignment horizontal="left" vertical="center"/>
    </xf>
    <xf numFmtId="0" fontId="6" fillId="0" borderId="57" xfId="0" applyFont="1" applyFill="1" applyBorder="1" applyAlignment="1">
      <alignment vertical="center"/>
    </xf>
    <xf numFmtId="0" fontId="6" fillId="0" borderId="58" xfId="0" applyFont="1" applyFill="1" applyBorder="1" applyAlignment="1">
      <alignment horizontal="left"/>
    </xf>
    <xf numFmtId="0" fontId="6" fillId="0" borderId="58" xfId="0" applyFont="1" applyFill="1" applyBorder="1" applyAlignment="1">
      <alignment horizontal="center" vertical="center"/>
    </xf>
    <xf numFmtId="0" fontId="6" fillId="0" borderId="0" xfId="0" applyFont="1" applyFill="1" applyBorder="1" applyAlignment="1">
      <alignment horizontal="left"/>
    </xf>
    <xf numFmtId="0" fontId="6" fillId="0" borderId="46" xfId="0" applyFont="1" applyFill="1" applyBorder="1" applyAlignment="1">
      <alignment horizontal="left" vertical="center"/>
    </xf>
    <xf numFmtId="0" fontId="6" fillId="0" borderId="43" xfId="0" applyFont="1" applyFill="1" applyBorder="1" applyAlignment="1">
      <alignment horizontal="left" vertical="center"/>
    </xf>
    <xf numFmtId="0" fontId="6" fillId="0" borderId="45" xfId="0" applyFont="1" applyFill="1" applyBorder="1" applyAlignment="1">
      <alignment horizontal="distributed" vertical="center"/>
    </xf>
    <xf numFmtId="0" fontId="6" fillId="0" borderId="7" xfId="0" applyFont="1" applyFill="1" applyBorder="1" applyAlignment="1">
      <alignment horizontal="center"/>
    </xf>
    <xf numFmtId="189" fontId="6" fillId="0" borderId="0" xfId="0" applyNumberFormat="1" applyFont="1" applyFill="1" applyBorder="1" applyAlignment="1">
      <alignment horizontal="right" vertical="center"/>
    </xf>
    <xf numFmtId="189" fontId="6" fillId="0" borderId="8" xfId="0" applyNumberFormat="1" applyFont="1" applyFill="1" applyBorder="1" applyAlignment="1">
      <alignment horizontal="right" vertical="center"/>
    </xf>
    <xf numFmtId="0" fontId="6" fillId="0" borderId="0" xfId="0" applyFont="1" applyFill="1" applyBorder="1" applyAlignment="1"/>
    <xf numFmtId="0" fontId="6" fillId="0" borderId="49" xfId="0" applyFont="1" applyFill="1" applyBorder="1" applyAlignment="1">
      <alignment horizontal="left"/>
    </xf>
    <xf numFmtId="188" fontId="6" fillId="0" borderId="57" xfId="0" applyNumberFormat="1" applyFont="1" applyFill="1" applyBorder="1" applyAlignment="1">
      <alignment vertical="center"/>
    </xf>
    <xf numFmtId="188" fontId="6" fillId="0" borderId="1" xfId="0" applyNumberFormat="1" applyFont="1" applyFill="1" applyBorder="1" applyAlignment="1">
      <alignment vertical="center"/>
    </xf>
    <xf numFmtId="188" fontId="6" fillId="0" borderId="2" xfId="0" applyNumberFormat="1" applyFont="1" applyFill="1" applyBorder="1" applyAlignment="1">
      <alignment vertical="center"/>
    </xf>
    <xf numFmtId="0" fontId="6" fillId="0" borderId="5" xfId="0" applyFont="1" applyFill="1" applyBorder="1" applyAlignment="1">
      <alignment horizontal="distributed" vertical="center" wrapText="1"/>
    </xf>
    <xf numFmtId="0" fontId="6" fillId="0" borderId="0" xfId="0" applyFont="1" applyFill="1" applyBorder="1" applyAlignment="1">
      <alignment vertical="center" shrinkToFit="1"/>
    </xf>
    <xf numFmtId="0" fontId="6" fillId="0" borderId="0" xfId="0" applyFont="1" applyFill="1" applyBorder="1" applyAlignment="1">
      <alignment horizontal="distributed"/>
    </xf>
    <xf numFmtId="0" fontId="6" fillId="0" borderId="43" xfId="0" applyFont="1" applyFill="1" applyBorder="1" applyAlignment="1">
      <alignment vertical="center"/>
    </xf>
    <xf numFmtId="0" fontId="6" fillId="0" borderId="53" xfId="0" applyFont="1" applyFill="1" applyBorder="1" applyAlignment="1">
      <alignment vertical="center"/>
    </xf>
    <xf numFmtId="0" fontId="6" fillId="0" borderId="45" xfId="0" applyFont="1" applyFill="1" applyBorder="1" applyAlignment="1">
      <alignment vertical="center"/>
    </xf>
    <xf numFmtId="185" fontId="6" fillId="0" borderId="7" xfId="0" applyNumberFormat="1" applyFont="1" applyFill="1" applyBorder="1" applyAlignment="1">
      <alignment vertical="center"/>
    </xf>
    <xf numFmtId="185" fontId="6" fillId="0" borderId="0" xfId="0" applyNumberFormat="1" applyFont="1" applyFill="1" applyBorder="1" applyAlignment="1">
      <alignment vertical="center"/>
    </xf>
    <xf numFmtId="185" fontId="6" fillId="0" borderId="8" xfId="0" applyNumberFormat="1" applyFont="1" applyFill="1" applyBorder="1" applyAlignment="1">
      <alignment vertical="center"/>
    </xf>
    <xf numFmtId="189" fontId="6" fillId="0" borderId="8" xfId="0" quotePrefix="1" applyNumberFormat="1" applyFont="1" applyFill="1" applyBorder="1" applyAlignment="1">
      <alignment horizontal="right" vertical="center"/>
    </xf>
    <xf numFmtId="0" fontId="6" fillId="0" borderId="7" xfId="0" applyFont="1" applyFill="1" applyBorder="1" applyAlignment="1">
      <alignment horizontal="distributed" vertical="center"/>
    </xf>
    <xf numFmtId="0" fontId="6" fillId="0" borderId="0" xfId="0" applyFont="1" applyFill="1" applyBorder="1" applyAlignment="1">
      <alignment vertical="center" wrapText="1"/>
    </xf>
    <xf numFmtId="0" fontId="6" fillId="0" borderId="49" xfId="0" applyFont="1" applyFill="1" applyBorder="1" applyAlignment="1">
      <alignment vertical="center" wrapText="1"/>
    </xf>
    <xf numFmtId="0" fontId="6" fillId="0" borderId="1" xfId="0" applyFont="1" applyFill="1" applyBorder="1" applyAlignment="1">
      <alignment vertical="center"/>
    </xf>
    <xf numFmtId="49" fontId="6" fillId="0" borderId="3"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17" xfId="0" applyFont="1" applyFill="1" applyBorder="1" applyAlignment="1">
      <alignment horizontal="center" vertical="center"/>
    </xf>
    <xf numFmtId="0" fontId="8" fillId="0" borderId="1" xfId="0" applyFont="1" applyFill="1" applyBorder="1" applyAlignment="1">
      <alignment vertical="center"/>
    </xf>
    <xf numFmtId="0" fontId="6" fillId="0" borderId="4" xfId="0" applyFont="1" applyFill="1" applyBorder="1" applyAlignment="1">
      <alignment horizontal="center" vertical="center"/>
    </xf>
    <xf numFmtId="0" fontId="8" fillId="0" borderId="0" xfId="0" applyFont="1" applyFill="1" applyBorder="1" applyAlignment="1"/>
    <xf numFmtId="0" fontId="8" fillId="0" borderId="0" xfId="0" applyFont="1" applyFill="1" applyAlignment="1"/>
    <xf numFmtId="0" fontId="8" fillId="0" borderId="0" xfId="0" applyFont="1" applyFill="1" applyBorder="1" applyAlignment="1">
      <alignment vertical="center" textRotation="255"/>
    </xf>
    <xf numFmtId="56" fontId="10" fillId="0" borderId="0" xfId="0" applyNumberFormat="1" applyFont="1" applyFill="1" applyBorder="1" applyAlignment="1">
      <alignment vertical="center" wrapText="1"/>
    </xf>
    <xf numFmtId="0" fontId="8" fillId="0" borderId="0" xfId="0" applyFont="1" applyFill="1" applyAlignment="1">
      <alignment vertical="center"/>
    </xf>
    <xf numFmtId="0" fontId="8" fillId="0" borderId="0" xfId="0" applyFont="1" applyFill="1" applyAlignment="1">
      <alignment horizontal="distributed" vertical="center"/>
    </xf>
    <xf numFmtId="0" fontId="11" fillId="0" borderId="0" xfId="0" applyFont="1" applyFill="1" applyAlignment="1">
      <alignment horizontal="center" vertical="center"/>
    </xf>
    <xf numFmtId="178" fontId="8" fillId="0" borderId="0" xfId="0" applyNumberFormat="1" applyFont="1" applyFill="1" applyBorder="1" applyAlignment="1">
      <alignment vertical="center"/>
    </xf>
    <xf numFmtId="0" fontId="12" fillId="0" borderId="0" xfId="0" applyFont="1" applyFill="1" applyBorder="1" applyAlignment="1">
      <alignment horizontal="left" vertical="center"/>
    </xf>
    <xf numFmtId="179" fontId="8" fillId="0" borderId="0" xfId="0" applyNumberFormat="1" applyFont="1" applyFill="1" applyBorder="1" applyAlignment="1">
      <alignment vertical="center"/>
    </xf>
    <xf numFmtId="180" fontId="8" fillId="0" borderId="0" xfId="0" applyNumberFormat="1" applyFont="1" applyFill="1" applyBorder="1" applyAlignment="1">
      <alignment vertical="center"/>
    </xf>
    <xf numFmtId="0" fontId="6" fillId="0" borderId="0" xfId="0" applyFont="1" applyFill="1" applyBorder="1" applyAlignment="1">
      <alignment horizontal="center" vertical="center" textRotation="255"/>
    </xf>
    <xf numFmtId="0" fontId="8" fillId="0" borderId="0" xfId="0" applyFont="1" applyFill="1" applyAlignment="1">
      <alignment vertical="center" wrapText="1"/>
    </xf>
    <xf numFmtId="49" fontId="8" fillId="0" borderId="0" xfId="0" applyNumberFormat="1" applyFont="1" applyFill="1" applyAlignment="1">
      <alignment horizontal="left"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3" fillId="0" borderId="17" xfId="0" applyFont="1" applyFill="1" applyBorder="1" applyAlignment="1">
      <alignment horizontal="left" vertical="center"/>
    </xf>
    <xf numFmtId="0" fontId="13" fillId="0" borderId="16" xfId="0" applyFont="1" applyFill="1" applyBorder="1" applyAlignment="1">
      <alignment horizontal="left" vertical="center"/>
    </xf>
    <xf numFmtId="0" fontId="13" fillId="0" borderId="17" xfId="0" applyFont="1" applyFill="1" applyBorder="1" applyAlignment="1">
      <alignment vertical="center"/>
    </xf>
    <xf numFmtId="0" fontId="13" fillId="0" borderId="16" xfId="0" applyFont="1" applyFill="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13" fillId="0" borderId="17" xfId="0" applyNumberFormat="1" applyFont="1" applyFill="1" applyBorder="1" applyAlignment="1">
      <alignment vertical="center"/>
    </xf>
    <xf numFmtId="0" fontId="13" fillId="0" borderId="17" xfId="0" applyNumberFormat="1" applyFont="1" applyFill="1" applyBorder="1" applyAlignment="1">
      <alignment horizontal="left" vertical="center"/>
    </xf>
    <xf numFmtId="0" fontId="8" fillId="0" borderId="3" xfId="0" applyFont="1" applyFill="1" applyBorder="1" applyAlignment="1">
      <alignment horizontal="distributed"/>
    </xf>
    <xf numFmtId="176" fontId="8" fillId="0" borderId="0" xfId="0" applyNumberFormat="1" applyFont="1" applyFill="1" applyAlignment="1">
      <alignment vertical="center"/>
    </xf>
    <xf numFmtId="0" fontId="18" fillId="0" borderId="0" xfId="0" applyFont="1"/>
    <xf numFmtId="178" fontId="13" fillId="0" borderId="0" xfId="1" applyNumberFormat="1" applyFont="1" applyFill="1" applyAlignment="1">
      <alignment vertical="center"/>
    </xf>
    <xf numFmtId="178" fontId="13" fillId="0" borderId="0" xfId="1" applyNumberFormat="1" applyFont="1" applyFill="1" applyAlignment="1">
      <alignment horizontal="right" vertical="center"/>
    </xf>
    <xf numFmtId="178" fontId="13" fillId="0" borderId="18" xfId="1" applyNumberFormat="1" applyFont="1" applyFill="1" applyBorder="1" applyAlignment="1">
      <alignment horizontal="distributed" vertical="center"/>
    </xf>
    <xf numFmtId="178" fontId="13" fillId="0" borderId="0" xfId="1" applyNumberFormat="1" applyFont="1" applyFill="1"/>
    <xf numFmtId="178" fontId="12" fillId="0" borderId="18" xfId="1" applyNumberFormat="1" applyFont="1" applyFill="1" applyBorder="1" applyAlignment="1">
      <alignment horizontal="distributed"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textRotation="255"/>
    </xf>
    <xf numFmtId="0" fontId="8" fillId="0" borderId="8" xfId="0" applyFont="1" applyFill="1" applyBorder="1" applyAlignment="1">
      <alignment vertical="center"/>
    </xf>
    <xf numFmtId="0" fontId="8" fillId="0" borderId="0" xfId="0" applyFont="1" applyFill="1" applyBorder="1" applyAlignment="1">
      <alignment horizontal="left" vertical="center"/>
    </xf>
    <xf numFmtId="0" fontId="19" fillId="0" borderId="0" xfId="0" applyFont="1" applyFill="1" applyAlignment="1">
      <alignment horizontal="center" vertical="center"/>
    </xf>
    <xf numFmtId="0" fontId="6" fillId="0" borderId="0" xfId="0" applyFont="1" applyFill="1" applyAlignment="1">
      <alignment horizontal="distributed" vertical="center"/>
    </xf>
    <xf numFmtId="0" fontId="5" fillId="0" borderId="0" xfId="0" applyFont="1" applyFill="1" applyAlignment="1">
      <alignment horizontal="left" vertic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6" fillId="0" borderId="5" xfId="0" applyFont="1" applyFill="1" applyBorder="1" applyAlignment="1">
      <alignment horizontal="left"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43" xfId="0" applyFont="1" applyFill="1" applyBorder="1" applyAlignment="1">
      <alignment horizontal="distributed" vertical="center"/>
    </xf>
    <xf numFmtId="0" fontId="6" fillId="0" borderId="46" xfId="0" applyFont="1" applyFill="1" applyBorder="1" applyAlignment="1">
      <alignment horizontal="distributed" vertical="center"/>
    </xf>
    <xf numFmtId="0" fontId="6" fillId="0" borderId="49"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vertical="center"/>
    </xf>
    <xf numFmtId="0" fontId="6" fillId="0" borderId="49" xfId="0" applyFont="1" applyFill="1" applyBorder="1" applyAlignment="1">
      <alignment vertical="center"/>
    </xf>
    <xf numFmtId="0" fontId="6" fillId="0" borderId="58" xfId="0" applyFont="1" applyFill="1" applyBorder="1" applyAlignment="1">
      <alignment horizontal="distributed" vertical="center"/>
    </xf>
    <xf numFmtId="0" fontId="6" fillId="0" borderId="3" xfId="0" applyFont="1" applyFill="1" applyBorder="1" applyAlignment="1">
      <alignment horizontal="distributed" vertical="center" wrapText="1"/>
    </xf>
    <xf numFmtId="184" fontId="6" fillId="0" borderId="7"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185" fontId="6" fillId="0" borderId="7"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5" fontId="6" fillId="0" borderId="8" xfId="0" applyNumberFormat="1" applyFont="1" applyFill="1" applyBorder="1" applyAlignment="1">
      <alignment horizontal="right" vertical="center"/>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0" fontId="6" fillId="0" borderId="0" xfId="0" applyFont="1" applyFill="1" applyBorder="1" applyAlignment="1">
      <alignment horizontal="distributed" vertical="center" wrapText="1"/>
    </xf>
    <xf numFmtId="184" fontId="6" fillId="0" borderId="7" xfId="0" applyNumberFormat="1" applyFont="1" applyFill="1" applyBorder="1" applyAlignment="1">
      <alignment vertical="center"/>
    </xf>
    <xf numFmtId="188" fontId="6" fillId="0" borderId="7"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0" fontId="6" fillId="0" borderId="0" xfId="0" applyFont="1" applyFill="1" applyBorder="1" applyAlignment="1">
      <alignment horizontal="distributed" vertical="center" shrinkToFit="1"/>
    </xf>
    <xf numFmtId="0" fontId="8" fillId="0" borderId="8" xfId="0" applyFont="1" applyFill="1" applyBorder="1" applyAlignment="1">
      <alignment horizontal="right" vertical="center"/>
    </xf>
    <xf numFmtId="0" fontId="8" fillId="0" borderId="0" xfId="0" applyFont="1" applyFill="1" applyBorder="1" applyAlignment="1"/>
    <xf numFmtId="0" fontId="8" fillId="0" borderId="7" xfId="0" applyFont="1" applyFill="1" applyBorder="1" applyAlignment="1"/>
    <xf numFmtId="0" fontId="6" fillId="0" borderId="58" xfId="0" applyFont="1" applyFill="1" applyBorder="1" applyAlignment="1">
      <alignment horizontal="left" vertical="center"/>
    </xf>
    <xf numFmtId="0" fontId="6" fillId="0" borderId="57" xfId="0" applyFont="1" applyFill="1" applyBorder="1" applyAlignment="1">
      <alignment horizontal="center" vertical="center"/>
    </xf>
    <xf numFmtId="0" fontId="8" fillId="0" borderId="7" xfId="0" applyFont="1" applyFill="1" applyBorder="1" applyAlignment="1">
      <alignment vertical="center"/>
    </xf>
    <xf numFmtId="0" fontId="6" fillId="0" borderId="58" xfId="0" applyFont="1" applyFill="1" applyBorder="1" applyAlignment="1">
      <alignment vertical="center"/>
    </xf>
    <xf numFmtId="0" fontId="6" fillId="0" borderId="0" xfId="0" applyFont="1" applyFill="1" applyBorder="1" applyAlignment="1">
      <alignment vertical="center"/>
    </xf>
    <xf numFmtId="0" fontId="6" fillId="0" borderId="8" xfId="0" applyFont="1" applyFill="1" applyBorder="1" applyAlignment="1">
      <alignment vertical="center"/>
    </xf>
    <xf numFmtId="0" fontId="6" fillId="0" borderId="7" xfId="0" applyFont="1" applyFill="1" applyBorder="1" applyAlignment="1">
      <alignment horizontal="center" vertical="center"/>
    </xf>
    <xf numFmtId="184" fontId="8" fillId="0" borderId="8"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6" fillId="0" borderId="5" xfId="0" applyFont="1" applyFill="1" applyBorder="1" applyAlignment="1">
      <alignment vertical="center"/>
    </xf>
    <xf numFmtId="0" fontId="6" fillId="0" borderId="6" xfId="0" applyFont="1" applyFill="1" applyBorder="1" applyAlignment="1">
      <alignment vertical="center"/>
    </xf>
    <xf numFmtId="0" fontId="20" fillId="0" borderId="0" xfId="0" applyFont="1" applyFill="1" applyAlignment="1">
      <alignment vertical="center"/>
    </xf>
    <xf numFmtId="0" fontId="20" fillId="0" borderId="0" xfId="0" applyFont="1" applyFill="1" applyAlignment="1">
      <alignment horizontal="distributed" vertical="center"/>
    </xf>
    <xf numFmtId="0" fontId="21" fillId="0" borderId="18" xfId="0" applyFont="1" applyFill="1" applyBorder="1" applyAlignment="1">
      <alignment horizontal="center" vertical="center"/>
    </xf>
    <xf numFmtId="0" fontId="21" fillId="0" borderId="0" xfId="0" applyFont="1" applyFill="1" applyAlignment="1">
      <alignment vertical="center"/>
    </xf>
    <xf numFmtId="178" fontId="21" fillId="0" borderId="15" xfId="0" applyNumberFormat="1" applyFont="1" applyFill="1" applyBorder="1" applyAlignment="1">
      <alignment vertical="center"/>
    </xf>
    <xf numFmtId="177" fontId="21" fillId="0" borderId="18" xfId="0" applyNumberFormat="1" applyFont="1" applyFill="1" applyBorder="1" applyAlignment="1">
      <alignment vertical="center"/>
    </xf>
    <xf numFmtId="178" fontId="21" fillId="0" borderId="5" xfId="0" applyNumberFormat="1" applyFont="1" applyFill="1" applyBorder="1" applyAlignment="1">
      <alignment vertical="center"/>
    </xf>
    <xf numFmtId="177" fontId="21" fillId="0" borderId="5"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0" xfId="0" applyFont="1" applyFill="1" applyBorder="1" applyAlignment="1">
      <alignment vertical="center"/>
    </xf>
    <xf numFmtId="0" fontId="6" fillId="0" borderId="54" xfId="0" applyFont="1" applyFill="1" applyBorder="1" applyAlignment="1">
      <alignment horizontal="left" vertical="center"/>
    </xf>
    <xf numFmtId="0" fontId="6" fillId="0" borderId="8" xfId="0" applyFont="1" applyFill="1" applyBorder="1" applyAlignment="1">
      <alignment horizontal="distributed" vertical="center"/>
    </xf>
    <xf numFmtId="0" fontId="24" fillId="0" borderId="0" xfId="0" applyFont="1" applyFill="1" applyBorder="1" applyAlignment="1"/>
    <xf numFmtId="0" fontId="24" fillId="0" borderId="0" xfId="0" applyFont="1" applyFill="1" applyBorder="1" applyAlignment="1">
      <alignment horizontal="left"/>
    </xf>
    <xf numFmtId="0" fontId="6" fillId="0" borderId="46" xfId="0" applyFont="1" applyFill="1" applyBorder="1" applyAlignment="1">
      <alignment vertical="center"/>
    </xf>
    <xf numFmtId="178" fontId="25" fillId="0" borderId="18" xfId="1" applyNumberFormat="1" applyFont="1" applyFill="1" applyBorder="1" applyAlignment="1">
      <alignment horizontal="distributed" vertical="center"/>
    </xf>
    <xf numFmtId="178" fontId="26" fillId="0" borderId="18" xfId="1" applyNumberFormat="1" applyFont="1" applyFill="1" applyBorder="1" applyAlignment="1">
      <alignment horizontal="distributed" vertical="center" shrinkToFit="1"/>
    </xf>
    <xf numFmtId="0" fontId="16" fillId="2" borderId="0" xfId="0" applyFont="1" applyFill="1" applyBorder="1" applyAlignment="1">
      <alignment horizontal="left" vertical="distributed"/>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xf>
    <xf numFmtId="178" fontId="27" fillId="0" borderId="18" xfId="0" applyNumberFormat="1" applyFont="1" applyFill="1" applyBorder="1" applyAlignment="1">
      <alignment vertical="center"/>
    </xf>
    <xf numFmtId="178" fontId="27" fillId="0" borderId="15" xfId="0" applyNumberFormat="1" applyFont="1" applyFill="1" applyBorder="1" applyAlignment="1">
      <alignment vertical="center"/>
    </xf>
    <xf numFmtId="182" fontId="27" fillId="0" borderId="18" xfId="0" applyNumberFormat="1" applyFont="1" applyFill="1" applyBorder="1" applyAlignment="1">
      <alignment horizontal="right" vertical="center"/>
    </xf>
    <xf numFmtId="178" fontId="27" fillId="0" borderId="20" xfId="0" applyNumberFormat="1" applyFont="1" applyFill="1" applyBorder="1" applyAlignment="1">
      <alignment vertical="center"/>
    </xf>
    <xf numFmtId="182" fontId="27" fillId="0" borderId="20" xfId="0" applyNumberFormat="1" applyFont="1" applyFill="1" applyBorder="1" applyAlignment="1">
      <alignment horizontal="right" vertical="center"/>
    </xf>
    <xf numFmtId="178" fontId="27" fillId="0" borderId="7" xfId="0" applyNumberFormat="1" applyFont="1" applyFill="1" applyBorder="1" applyAlignment="1">
      <alignment vertical="center"/>
    </xf>
    <xf numFmtId="0" fontId="8" fillId="0" borderId="0" xfId="0" applyFont="1" applyFill="1" applyBorder="1" applyAlignment="1">
      <alignment horizontal="left" vertical="top" wrapText="1"/>
    </xf>
    <xf numFmtId="0" fontId="16" fillId="0" borderId="0" xfId="0" applyFont="1" applyFill="1" applyBorder="1" applyAlignment="1">
      <alignment horizontal="left" vertical="distributed"/>
    </xf>
    <xf numFmtId="0" fontId="13" fillId="0" borderId="0" xfId="0" applyFont="1" applyFill="1" applyBorder="1" applyAlignment="1">
      <alignment horizontal="distributed" vertical="center"/>
    </xf>
    <xf numFmtId="178" fontId="27" fillId="0" borderId="2" xfId="0" applyNumberFormat="1" applyFont="1" applyFill="1" applyBorder="1" applyAlignment="1">
      <alignment vertical="center"/>
    </xf>
    <xf numFmtId="178" fontId="27" fillId="0" borderId="1" xfId="0" applyNumberFormat="1" applyFont="1" applyFill="1" applyBorder="1" applyAlignment="1">
      <alignment vertical="center"/>
    </xf>
    <xf numFmtId="182" fontId="27" fillId="0" borderId="19" xfId="0" applyNumberFormat="1" applyFont="1" applyFill="1" applyBorder="1" applyAlignment="1">
      <alignment horizontal="right" vertical="center"/>
    </xf>
    <xf numFmtId="178" fontId="27" fillId="0" borderId="10" xfId="0" applyNumberFormat="1" applyFont="1" applyFill="1" applyBorder="1" applyAlignment="1">
      <alignment vertical="center"/>
    </xf>
    <xf numFmtId="178" fontId="27" fillId="0" borderId="22" xfId="0" applyNumberFormat="1" applyFont="1" applyFill="1" applyBorder="1" applyAlignment="1">
      <alignment vertical="center"/>
    </xf>
    <xf numFmtId="178" fontId="17" fillId="0" borderId="13" xfId="0" applyNumberFormat="1" applyFont="1" applyFill="1" applyBorder="1" applyAlignment="1">
      <alignment horizontal="center" vertical="center"/>
    </xf>
    <xf numFmtId="0" fontId="8" fillId="0" borderId="0" xfId="0" applyFont="1" applyFill="1" applyAlignment="1">
      <alignment vertical="center"/>
    </xf>
    <xf numFmtId="0" fontId="6" fillId="0" borderId="0" xfId="0" applyFont="1" applyFill="1" applyAlignment="1">
      <alignment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3" xfId="0" applyFont="1" applyFill="1" applyBorder="1" applyAlignment="1">
      <alignment horizontal="distributed" vertic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6" fillId="0" borderId="3" xfId="0" applyFont="1" applyFill="1" applyBorder="1" applyAlignment="1">
      <alignment horizontal="left" vertical="center"/>
    </xf>
    <xf numFmtId="0" fontId="6" fillId="0" borderId="5" xfId="0" applyFont="1" applyFill="1" applyBorder="1" applyAlignment="1">
      <alignment horizontal="distributed" vertical="center"/>
    </xf>
    <xf numFmtId="0" fontId="6" fillId="0" borderId="0" xfId="0" applyFont="1" applyFill="1" applyBorder="1" applyAlignment="1">
      <alignment horizontal="left" vertical="center"/>
    </xf>
    <xf numFmtId="0" fontId="6" fillId="0" borderId="0"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49" fontId="6" fillId="0" borderId="16" xfId="0" applyNumberFormat="1" applyFont="1" applyFill="1" applyBorder="1" applyAlignment="1">
      <alignment horizontal="center" vertical="center"/>
    </xf>
    <xf numFmtId="178" fontId="25" fillId="0" borderId="18" xfId="1" applyNumberFormat="1" applyFont="1" applyFill="1" applyBorder="1" applyAlignment="1">
      <alignment vertical="center"/>
    </xf>
    <xf numFmtId="178" fontId="25" fillId="0" borderId="20" xfId="1" applyNumberFormat="1" applyFont="1" applyFill="1" applyBorder="1" applyAlignment="1">
      <alignment vertical="center"/>
    </xf>
    <xf numFmtId="178" fontId="25" fillId="0" borderId="19" xfId="1" applyNumberFormat="1" applyFont="1" applyFill="1" applyBorder="1" applyAlignment="1">
      <alignment vertical="center"/>
    </xf>
    <xf numFmtId="178" fontId="13" fillId="0" borderId="18" xfId="1" applyNumberFormat="1" applyFont="1" applyFill="1" applyBorder="1" applyAlignment="1">
      <alignment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5"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8" fillId="0" borderId="17" xfId="0" applyFont="1" applyFill="1" applyBorder="1" applyAlignment="1">
      <alignment horizontal="distributed" vertical="center"/>
    </xf>
    <xf numFmtId="0" fontId="8" fillId="0" borderId="0" xfId="0" applyFont="1" applyFill="1" applyAlignment="1">
      <alignment vertical="center"/>
    </xf>
    <xf numFmtId="0" fontId="8" fillId="0" borderId="5" xfId="0" applyFont="1" applyFill="1" applyBorder="1" applyAlignment="1">
      <alignment horizontal="distributed" vertical="center"/>
    </xf>
    <xf numFmtId="0" fontId="8" fillId="0" borderId="0" xfId="0" applyFont="1" applyFill="1" applyBorder="1" applyAlignment="1">
      <alignment horizontal="center" vertical="center"/>
    </xf>
    <xf numFmtId="0" fontId="6" fillId="0" borderId="0" xfId="0" applyFont="1" applyFill="1" applyAlignment="1">
      <alignment vertical="center"/>
    </xf>
    <xf numFmtId="0" fontId="8" fillId="0" borderId="16" xfId="0" applyFont="1" applyFill="1" applyBorder="1" applyAlignment="1">
      <alignment horizontal="distributed" vertical="center"/>
    </xf>
    <xf numFmtId="0" fontId="8" fillId="0" borderId="8" xfId="0" applyFont="1" applyFill="1" applyBorder="1" applyAlignment="1">
      <alignment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 xfId="0" applyFont="1" applyFill="1" applyBorder="1" applyAlignment="1">
      <alignment horizontal="distributed" vertical="center"/>
    </xf>
    <xf numFmtId="0" fontId="8" fillId="0" borderId="6" xfId="0" applyFont="1" applyFill="1" applyBorder="1" applyAlignment="1">
      <alignment horizontal="distributed" vertical="center"/>
    </xf>
    <xf numFmtId="0" fontId="8" fillId="0" borderId="7" xfId="0" applyFont="1" applyFill="1" applyBorder="1" applyAlignment="1">
      <alignment vertical="center"/>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181" fontId="8" fillId="0" borderId="18" xfId="0" applyNumberFormat="1" applyFont="1" applyFill="1" applyBorder="1" applyAlignment="1">
      <alignment vertical="center"/>
    </xf>
    <xf numFmtId="181" fontId="8" fillId="0" borderId="15" xfId="0" applyNumberFormat="1" applyFont="1" applyFill="1" applyBorder="1" applyAlignment="1">
      <alignment vertical="center"/>
    </xf>
    <xf numFmtId="0" fontId="8" fillId="0" borderId="18" xfId="0" applyFont="1" applyFill="1" applyBorder="1" applyAlignment="1">
      <alignment horizontal="center" vertical="center"/>
    </xf>
    <xf numFmtId="178" fontId="8" fillId="0" borderId="15" xfId="0" applyNumberFormat="1" applyFont="1" applyFill="1" applyBorder="1" applyAlignment="1">
      <alignment vertical="center"/>
    </xf>
    <xf numFmtId="178" fontId="8" fillId="0" borderId="17" xfId="0" applyNumberFormat="1" applyFont="1" applyFill="1" applyBorder="1" applyAlignment="1">
      <alignment vertical="center"/>
    </xf>
    <xf numFmtId="0" fontId="12" fillId="0" borderId="17" xfId="0" applyFont="1" applyFill="1" applyBorder="1" applyAlignment="1">
      <alignment horizontal="left" vertical="center"/>
    </xf>
    <xf numFmtId="0" fontId="12" fillId="0" borderId="16" xfId="0" applyFont="1" applyFill="1" applyBorder="1" applyAlignment="1">
      <alignment horizontal="left" vertical="center"/>
    </xf>
    <xf numFmtId="178" fontId="8" fillId="0" borderId="5" xfId="0" applyNumberFormat="1" applyFont="1" applyFill="1" applyBorder="1" applyAlignment="1">
      <alignment vertical="center"/>
    </xf>
    <xf numFmtId="0" fontId="8" fillId="0" borderId="6"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6" xfId="0" applyFont="1" applyFill="1" applyBorder="1" applyAlignment="1">
      <alignment horizontal="left" vertical="center"/>
    </xf>
    <xf numFmtId="0" fontId="8" fillId="0" borderId="2"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181" fontId="8" fillId="0" borderId="19" xfId="0" applyNumberFormat="1" applyFont="1" applyFill="1" applyBorder="1" applyAlignment="1">
      <alignment vertical="center"/>
    </xf>
    <xf numFmtId="181" fontId="8" fillId="0" borderId="1" xfId="0" applyNumberFormat="1" applyFont="1" applyFill="1" applyBorder="1" applyAlignment="1">
      <alignment vertical="center"/>
    </xf>
    <xf numFmtId="0" fontId="12" fillId="0" borderId="18" xfId="0" applyFont="1" applyFill="1" applyBorder="1" applyAlignment="1">
      <alignment horizontal="center" vertical="center"/>
    </xf>
    <xf numFmtId="0" fontId="8" fillId="0" borderId="0" xfId="0" applyFont="1" applyFill="1" applyAlignment="1">
      <alignment horizontal="left" vertical="center"/>
    </xf>
    <xf numFmtId="0" fontId="8" fillId="0" borderId="18" xfId="0" applyFont="1" applyFill="1" applyBorder="1" applyAlignment="1">
      <alignment horizontal="center" vertical="center" textRotation="255"/>
    </xf>
    <xf numFmtId="0" fontId="8" fillId="0" borderId="0" xfId="0" applyFont="1" applyFill="1" applyAlignment="1">
      <alignment horizontal="center" vertical="center"/>
    </xf>
    <xf numFmtId="0" fontId="8" fillId="0" borderId="0" xfId="0" applyFont="1" applyFill="1" applyAlignment="1">
      <alignment horizontal="distributed" vertical="center"/>
    </xf>
    <xf numFmtId="0" fontId="8" fillId="0" borderId="0" xfId="0" applyFont="1" applyFill="1" applyAlignment="1">
      <alignment vertical="center"/>
    </xf>
    <xf numFmtId="49" fontId="8" fillId="0" borderId="0" xfId="0" applyNumberFormat="1" applyFont="1" applyFill="1" applyAlignment="1">
      <alignment horizontal="left" vertical="center"/>
    </xf>
    <xf numFmtId="0" fontId="8" fillId="0" borderId="0" xfId="0" applyFont="1" applyFill="1" applyBorder="1" applyAlignment="1">
      <alignment horizontal="distributed" vertical="center"/>
    </xf>
    <xf numFmtId="0" fontId="8" fillId="0" borderId="0" xfId="0" applyFont="1" applyFill="1" applyBorder="1" applyAlignment="1">
      <alignment vertical="center"/>
    </xf>
    <xf numFmtId="0" fontId="8" fillId="0" borderId="2"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8" fillId="0" borderId="7" xfId="0" applyFont="1" applyFill="1" applyBorder="1" applyAlignment="1">
      <alignment horizontal="center" vertical="center" textRotation="255" shrinkToFit="1"/>
    </xf>
    <xf numFmtId="0" fontId="8" fillId="0" borderId="0" xfId="0" applyFont="1" applyFill="1" applyBorder="1" applyAlignment="1">
      <alignment horizontal="center" vertical="center" textRotation="255" shrinkToFit="1"/>
    </xf>
    <xf numFmtId="0" fontId="8" fillId="0" borderId="8" xfId="0" applyFont="1" applyFill="1" applyBorder="1" applyAlignment="1">
      <alignment horizontal="center" vertical="center" textRotation="255" shrinkToFit="1"/>
    </xf>
    <xf numFmtId="0" fontId="8" fillId="0" borderId="1"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13" fillId="0" borderId="17" xfId="0" applyFont="1" applyFill="1" applyBorder="1" applyAlignment="1">
      <alignment vertical="center"/>
    </xf>
    <xf numFmtId="0" fontId="13" fillId="0" borderId="16" xfId="0" applyFont="1" applyFill="1" applyBorder="1" applyAlignment="1">
      <alignment vertical="center"/>
    </xf>
    <xf numFmtId="0" fontId="8" fillId="0" borderId="18" xfId="0" applyFont="1" applyFill="1" applyBorder="1" applyAlignment="1">
      <alignment horizontal="distributed" vertical="center"/>
    </xf>
    <xf numFmtId="0" fontId="8" fillId="0" borderId="15" xfId="0" applyFont="1" applyFill="1" applyBorder="1" applyAlignment="1">
      <alignment horizontal="distributed" vertical="center"/>
    </xf>
    <xf numFmtId="177" fontId="8" fillId="0" borderId="17" xfId="0" applyNumberFormat="1" applyFont="1" applyFill="1" applyBorder="1" applyAlignment="1">
      <alignment vertical="center"/>
    </xf>
    <xf numFmtId="177" fontId="8" fillId="0" borderId="16" xfId="0" applyNumberFormat="1" applyFont="1" applyFill="1" applyBorder="1" applyAlignment="1">
      <alignment vertical="center"/>
    </xf>
    <xf numFmtId="0" fontId="8" fillId="0" borderId="17" xfId="0" applyFont="1" applyFill="1" applyBorder="1" applyAlignment="1">
      <alignment horizontal="distributed" vertical="center"/>
    </xf>
    <xf numFmtId="0" fontId="8" fillId="0" borderId="5" xfId="0" applyFont="1" applyFill="1" applyBorder="1" applyAlignment="1">
      <alignment horizontal="distributed"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8" fillId="0" borderId="3" xfId="0" applyFont="1" applyFill="1" applyBorder="1" applyAlignment="1">
      <alignment horizontal="distributed"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2" xfId="0" applyFont="1" applyFill="1" applyBorder="1" applyAlignment="1">
      <alignment horizontal="center" vertical="center" textRotation="255" wrapText="1"/>
    </xf>
    <xf numFmtId="0" fontId="8" fillId="0" borderId="3" xfId="0" applyFont="1" applyFill="1" applyBorder="1" applyAlignment="1">
      <alignment horizontal="center" vertical="center" textRotation="255" wrapText="1"/>
    </xf>
    <xf numFmtId="0" fontId="8" fillId="0" borderId="4"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xf>
    <xf numFmtId="0" fontId="8" fillId="0" borderId="5" xfId="0" applyFont="1" applyFill="1" applyBorder="1" applyAlignment="1">
      <alignment horizontal="center" vertical="center" textRotation="255" wrapText="1"/>
    </xf>
    <xf numFmtId="0" fontId="8" fillId="0" borderId="6" xfId="0" applyFont="1" applyFill="1" applyBorder="1" applyAlignment="1">
      <alignment horizontal="center" vertical="center" textRotation="255" wrapText="1"/>
    </xf>
    <xf numFmtId="0" fontId="15" fillId="0" borderId="15" xfId="0" applyFont="1" applyFill="1" applyBorder="1" applyAlignment="1">
      <alignment horizontal="center" vertical="center" textRotation="255" wrapText="1"/>
    </xf>
    <xf numFmtId="0" fontId="15" fillId="0" borderId="17" xfId="0" applyFont="1" applyFill="1" applyBorder="1" applyAlignment="1">
      <alignment horizontal="center" vertical="center" textRotation="255" wrapText="1"/>
    </xf>
    <xf numFmtId="0" fontId="15" fillId="0" borderId="16" xfId="0" applyFont="1" applyFill="1" applyBorder="1" applyAlignment="1">
      <alignment horizontal="center" vertical="center" textRotation="255" wrapText="1"/>
    </xf>
    <xf numFmtId="0" fontId="14" fillId="0" borderId="18" xfId="0" applyFont="1" applyFill="1" applyBorder="1" applyAlignment="1">
      <alignment horizontal="center" vertical="center" textRotation="255"/>
    </xf>
    <xf numFmtId="49" fontId="8" fillId="0" borderId="0" xfId="0" applyNumberFormat="1" applyFont="1" applyFill="1" applyAlignment="1">
      <alignment horizontal="distributed" vertical="center"/>
    </xf>
    <xf numFmtId="0" fontId="8" fillId="0" borderId="20" xfId="0" applyFont="1" applyFill="1" applyBorder="1" applyAlignment="1">
      <alignment horizontal="center" vertical="center"/>
    </xf>
    <xf numFmtId="0" fontId="16" fillId="0" borderId="0" xfId="0" applyFont="1" applyFill="1" applyAlignment="1">
      <alignment vertical="center"/>
    </xf>
    <xf numFmtId="0" fontId="8" fillId="0" borderId="0" xfId="0" applyFont="1" applyFill="1" applyAlignment="1">
      <alignment vertical="center" wrapText="1"/>
    </xf>
    <xf numFmtId="0" fontId="6" fillId="0" borderId="0" xfId="0" applyFont="1" applyFill="1" applyAlignment="1">
      <alignment vertical="center"/>
    </xf>
    <xf numFmtId="0" fontId="8" fillId="0" borderId="5" xfId="0" applyFont="1" applyFill="1" applyBorder="1" applyAlignment="1">
      <alignment horizontal="right" vertical="center"/>
    </xf>
    <xf numFmtId="0" fontId="8" fillId="0" borderId="18" xfId="0" applyFont="1" applyFill="1" applyBorder="1" applyAlignment="1">
      <alignment vertical="center"/>
    </xf>
    <xf numFmtId="0" fontId="8" fillId="0" borderId="16" xfId="0" applyFont="1" applyFill="1" applyBorder="1" applyAlignment="1">
      <alignment horizontal="distributed" vertical="center"/>
    </xf>
    <xf numFmtId="0" fontId="8" fillId="0" borderId="8" xfId="0" applyFont="1" applyFill="1" applyBorder="1" applyAlignment="1">
      <alignment vertical="center"/>
    </xf>
    <xf numFmtId="0" fontId="8" fillId="0" borderId="0"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distributed" wrapText="1"/>
    </xf>
    <xf numFmtId="0" fontId="6" fillId="0" borderId="0" xfId="0" applyFont="1" applyFill="1" applyBorder="1" applyAlignment="1">
      <alignment vertical="center"/>
    </xf>
    <xf numFmtId="0" fontId="8" fillId="0" borderId="15" xfId="0" applyFont="1" applyFill="1" applyBorder="1" applyAlignment="1">
      <alignment vertical="center"/>
    </xf>
    <xf numFmtId="182" fontId="17" fillId="0" borderId="70" xfId="0" applyNumberFormat="1" applyFont="1" applyFill="1" applyBorder="1" applyAlignment="1">
      <alignment horizontal="center" vertical="center"/>
    </xf>
    <xf numFmtId="182" fontId="17" fillId="0" borderId="71" xfId="0" applyNumberFormat="1" applyFont="1" applyFill="1" applyBorder="1" applyAlignment="1">
      <alignment horizontal="center" vertical="center"/>
    </xf>
    <xf numFmtId="182" fontId="17" fillId="0" borderId="72" xfId="0" applyNumberFormat="1" applyFont="1" applyFill="1" applyBorder="1" applyAlignment="1">
      <alignment horizontal="center" vertical="center"/>
    </xf>
    <xf numFmtId="0" fontId="8" fillId="0" borderId="22" xfId="0" applyFont="1" applyFill="1" applyBorder="1" applyAlignment="1">
      <alignment horizontal="distributed" vertical="center"/>
    </xf>
    <xf numFmtId="0" fontId="8" fillId="0" borderId="19" xfId="0" applyFont="1" applyFill="1" applyBorder="1" applyAlignment="1">
      <alignment horizontal="distributed" vertical="center"/>
    </xf>
    <xf numFmtId="178" fontId="17" fillId="0" borderId="23" xfId="0" applyNumberFormat="1" applyFont="1" applyFill="1" applyBorder="1" applyAlignment="1">
      <alignment horizontal="center" vertical="center"/>
    </xf>
    <xf numFmtId="178" fontId="17" fillId="0" borderId="24" xfId="0" applyNumberFormat="1" applyFont="1" applyFill="1" applyBorder="1" applyAlignment="1">
      <alignment horizontal="center" vertical="center"/>
    </xf>
    <xf numFmtId="0" fontId="8" fillId="0" borderId="0" xfId="0" applyFont="1" applyFill="1" applyAlignment="1">
      <alignment horizontal="right" vertical="center"/>
    </xf>
    <xf numFmtId="178" fontId="8" fillId="0" borderId="15" xfId="0" applyNumberFormat="1" applyFont="1" applyFill="1" applyBorder="1" applyAlignment="1">
      <alignment horizontal="right" vertical="center"/>
    </xf>
    <xf numFmtId="178" fontId="8" fillId="0" borderId="17" xfId="0" applyNumberFormat="1" applyFont="1" applyFill="1" applyBorder="1" applyAlignment="1">
      <alignment horizontal="right" vertical="center"/>
    </xf>
    <xf numFmtId="178" fontId="8" fillId="0" borderId="16" xfId="0" applyNumberFormat="1" applyFont="1" applyFill="1" applyBorder="1" applyAlignment="1">
      <alignment horizontal="right" vertical="center"/>
    </xf>
    <xf numFmtId="178" fontId="8" fillId="0" borderId="16" xfId="0" applyNumberFormat="1" applyFont="1" applyFill="1" applyBorder="1" applyAlignment="1">
      <alignment vertical="center"/>
    </xf>
    <xf numFmtId="0" fontId="8" fillId="0" borderId="15" xfId="0" applyNumberFormat="1" applyFont="1" applyFill="1" applyBorder="1" applyAlignment="1">
      <alignment horizontal="center" vertical="center"/>
    </xf>
    <xf numFmtId="0" fontId="8" fillId="0" borderId="17" xfId="0" applyNumberFormat="1" applyFont="1" applyFill="1" applyBorder="1" applyAlignment="1">
      <alignment horizontal="center" vertical="center"/>
    </xf>
    <xf numFmtId="0" fontId="8" fillId="0" borderId="16" xfId="0" applyNumberFormat="1" applyFont="1" applyFill="1" applyBorder="1" applyAlignment="1">
      <alignment horizontal="center" vertical="center"/>
    </xf>
    <xf numFmtId="0" fontId="8" fillId="0" borderId="2" xfId="0" applyFont="1" applyFill="1" applyBorder="1" applyAlignment="1">
      <alignment horizontal="distributed" vertical="center"/>
    </xf>
    <xf numFmtId="0" fontId="8" fillId="0" borderId="4" xfId="0" applyFont="1" applyFill="1" applyBorder="1" applyAlignment="1">
      <alignment horizontal="distributed" vertical="center"/>
    </xf>
    <xf numFmtId="0" fontId="8" fillId="0" borderId="7" xfId="0" applyFont="1" applyFill="1" applyBorder="1" applyAlignment="1">
      <alignment horizontal="distributed" vertical="center"/>
    </xf>
    <xf numFmtId="0" fontId="8" fillId="0" borderId="8" xfId="0" applyFont="1" applyFill="1" applyBorder="1" applyAlignment="1">
      <alignment horizontal="distributed" vertical="center"/>
    </xf>
    <xf numFmtId="0" fontId="8" fillId="0" borderId="1" xfId="0" applyFont="1" applyFill="1" applyBorder="1" applyAlignment="1">
      <alignment horizontal="distributed" vertical="center"/>
    </xf>
    <xf numFmtId="0" fontId="8" fillId="0" borderId="6" xfId="0" applyFont="1" applyFill="1" applyBorder="1" applyAlignment="1">
      <alignment horizontal="distributed" vertical="center"/>
    </xf>
    <xf numFmtId="178" fontId="8" fillId="0" borderId="18" xfId="0" applyNumberFormat="1" applyFont="1" applyFill="1" applyBorder="1" applyAlignment="1">
      <alignment horizontal="right" vertical="center"/>
    </xf>
    <xf numFmtId="178" fontId="8" fillId="0" borderId="18" xfId="0" applyNumberFormat="1" applyFont="1" applyFill="1" applyBorder="1" applyAlignment="1">
      <alignment vertical="center"/>
    </xf>
    <xf numFmtId="179" fontId="8" fillId="0" borderId="15" xfId="0" applyNumberFormat="1" applyFont="1" applyFill="1" applyBorder="1" applyAlignment="1">
      <alignment horizontal="right" vertical="center"/>
    </xf>
    <xf numFmtId="0" fontId="8" fillId="0" borderId="17" xfId="0" applyNumberFormat="1" applyFont="1" applyFill="1" applyBorder="1" applyAlignment="1">
      <alignment horizontal="right" vertical="center"/>
    </xf>
    <xf numFmtId="176" fontId="8" fillId="0" borderId="0" xfId="0" applyNumberFormat="1" applyFont="1" applyFill="1" applyAlignment="1">
      <alignment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vertical="center"/>
    </xf>
    <xf numFmtId="0" fontId="21" fillId="0" borderId="16" xfId="0" applyFont="1" applyFill="1" applyBorder="1" applyAlignment="1">
      <alignment vertical="center"/>
    </xf>
    <xf numFmtId="177" fontId="21" fillId="0" borderId="18" xfId="0" applyNumberFormat="1" applyFont="1" applyFill="1" applyBorder="1" applyAlignment="1">
      <alignment vertical="center"/>
    </xf>
    <xf numFmtId="178" fontId="21" fillId="0" borderId="15" xfId="0" applyNumberFormat="1" applyFont="1" applyFill="1" applyBorder="1" applyAlignment="1">
      <alignment horizontal="right" vertical="center"/>
    </xf>
    <xf numFmtId="0" fontId="0" fillId="0" borderId="17" xfId="0" applyFont="1" applyFill="1" applyBorder="1" applyAlignment="1">
      <alignment horizontal="right" vertical="center"/>
    </xf>
    <xf numFmtId="0" fontId="21" fillId="0" borderId="15" xfId="0" applyFont="1" applyFill="1" applyBorder="1" applyAlignment="1">
      <alignment horizontal="distributed" vertical="center"/>
    </xf>
    <xf numFmtId="0" fontId="21" fillId="0" borderId="17" xfId="0" applyFont="1" applyFill="1" applyBorder="1" applyAlignment="1">
      <alignment horizontal="distributed" vertical="center"/>
    </xf>
    <xf numFmtId="0" fontId="21" fillId="0" borderId="32" xfId="0" applyFont="1" applyFill="1" applyBorder="1" applyAlignment="1">
      <alignment horizontal="distributed" vertical="center"/>
    </xf>
    <xf numFmtId="0" fontId="21" fillId="0" borderId="17" xfId="0" applyFont="1" applyFill="1" applyBorder="1" applyAlignment="1">
      <alignment vertical="center" shrinkToFit="1"/>
    </xf>
    <xf numFmtId="0" fontId="21" fillId="0" borderId="16" xfId="0" applyFont="1" applyFill="1" applyBorder="1" applyAlignment="1">
      <alignment vertical="center" shrinkToFit="1"/>
    </xf>
    <xf numFmtId="0" fontId="19" fillId="0" borderId="0" xfId="0" applyFont="1" applyFill="1" applyAlignment="1">
      <alignment horizontal="center" vertical="center"/>
    </xf>
    <xf numFmtId="0" fontId="23" fillId="0" borderId="15" xfId="0" applyFont="1" applyFill="1" applyBorder="1" applyAlignment="1">
      <alignment horizontal="center" vertical="center" textRotation="255" wrapText="1"/>
    </xf>
    <xf numFmtId="0" fontId="23" fillId="0" borderId="17" xfId="0" applyFont="1" applyFill="1" applyBorder="1" applyAlignment="1">
      <alignment horizontal="center" vertical="center" textRotation="255" wrapText="1"/>
    </xf>
    <xf numFmtId="0" fontId="23" fillId="0" borderId="16" xfId="0" applyFont="1" applyFill="1" applyBorder="1" applyAlignment="1">
      <alignment horizontal="center" vertical="center" textRotation="255" wrapText="1"/>
    </xf>
    <xf numFmtId="0" fontId="21" fillId="0" borderId="18" xfId="0" applyFont="1" applyFill="1" applyBorder="1" applyAlignment="1">
      <alignment horizontal="distributed" vertical="center"/>
    </xf>
    <xf numFmtId="0" fontId="21" fillId="0" borderId="31" xfId="0" applyFont="1" applyFill="1" applyBorder="1" applyAlignment="1">
      <alignment horizontal="distributed" vertical="center"/>
    </xf>
    <xf numFmtId="0" fontId="22" fillId="0" borderId="18" xfId="0" applyFont="1" applyFill="1" applyBorder="1" applyAlignment="1">
      <alignment horizontal="center" vertical="center" textRotation="255"/>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0" borderId="4" xfId="0" applyFont="1" applyFill="1" applyBorder="1" applyAlignment="1">
      <alignment horizontal="center" vertical="center" textRotation="255" wrapText="1"/>
    </xf>
    <xf numFmtId="0" fontId="21" fillId="0" borderId="1" xfId="0" applyFont="1" applyFill="1" applyBorder="1" applyAlignment="1">
      <alignment horizontal="center" vertical="center" textRotation="255" wrapText="1"/>
    </xf>
    <xf numFmtId="0" fontId="21" fillId="0" borderId="5" xfId="0" applyFont="1" applyFill="1" applyBorder="1" applyAlignment="1">
      <alignment horizontal="center" vertical="center" textRotation="255" wrapText="1"/>
    </xf>
    <xf numFmtId="0" fontId="21" fillId="0" borderId="6"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xf>
    <xf numFmtId="0" fontId="21" fillId="0" borderId="3" xfId="0" applyFont="1" applyFill="1" applyBorder="1" applyAlignment="1">
      <alignment horizontal="center" vertical="center" textRotation="255"/>
    </xf>
    <xf numFmtId="0" fontId="21" fillId="0" borderId="4" xfId="0" applyFont="1" applyFill="1" applyBorder="1" applyAlignment="1">
      <alignment horizontal="center" vertical="center" textRotation="255"/>
    </xf>
    <xf numFmtId="0" fontId="21" fillId="0" borderId="7"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8" xfId="0" applyFont="1" applyFill="1" applyBorder="1" applyAlignment="1">
      <alignment horizontal="center" vertical="center" textRotation="255"/>
    </xf>
    <xf numFmtId="0" fontId="21" fillId="0" borderId="1" xfId="0" applyFont="1" applyFill="1" applyBorder="1" applyAlignment="1">
      <alignment horizontal="center" vertical="center" textRotation="255"/>
    </xf>
    <xf numFmtId="0" fontId="21" fillId="0" borderId="5" xfId="0" applyFont="1" applyFill="1" applyBorder="1" applyAlignment="1">
      <alignment horizontal="center" vertical="center" textRotation="255"/>
    </xf>
    <xf numFmtId="0" fontId="21" fillId="0" borderId="6" xfId="0" applyFont="1" applyFill="1" applyBorder="1" applyAlignment="1">
      <alignment horizontal="center" vertical="center" textRotation="255"/>
    </xf>
    <xf numFmtId="0" fontId="21" fillId="0" borderId="18" xfId="0" applyFont="1" applyFill="1" applyBorder="1" applyAlignment="1">
      <alignment horizontal="center" vertical="center" textRotation="255"/>
    </xf>
    <xf numFmtId="0" fontId="21" fillId="0" borderId="2" xfId="0" applyFont="1" applyFill="1" applyBorder="1" applyAlignment="1">
      <alignment horizontal="center" vertical="distributed" textRotation="255" indent="1"/>
    </xf>
    <xf numFmtId="0" fontId="21" fillId="0" borderId="3" xfId="0" applyFont="1" applyFill="1" applyBorder="1" applyAlignment="1">
      <alignment horizontal="center" vertical="distributed" textRotation="255" indent="1"/>
    </xf>
    <xf numFmtId="0" fontId="21" fillId="0" borderId="4" xfId="0" applyFont="1" applyFill="1" applyBorder="1" applyAlignment="1">
      <alignment horizontal="center" vertical="distributed" textRotation="255" indent="1"/>
    </xf>
    <xf numFmtId="0" fontId="21" fillId="0" borderId="7" xfId="0" applyFont="1" applyFill="1" applyBorder="1" applyAlignment="1">
      <alignment horizontal="center" vertical="distributed" textRotation="255" indent="1"/>
    </xf>
    <xf numFmtId="0" fontId="21" fillId="0" borderId="0" xfId="0" applyFont="1" applyFill="1" applyBorder="1" applyAlignment="1">
      <alignment horizontal="center" vertical="distributed" textRotation="255" indent="1"/>
    </xf>
    <xf numFmtId="0" fontId="21" fillId="0" borderId="8" xfId="0" applyFont="1" applyFill="1" applyBorder="1" applyAlignment="1">
      <alignment horizontal="center" vertical="distributed" textRotation="255" indent="1"/>
    </xf>
    <xf numFmtId="0" fontId="21" fillId="0" borderId="1" xfId="0" applyFont="1" applyFill="1" applyBorder="1" applyAlignment="1">
      <alignment horizontal="center" vertical="distributed" textRotation="255" indent="1"/>
    </xf>
    <xf numFmtId="0" fontId="21" fillId="0" borderId="5" xfId="0" applyFont="1" applyFill="1" applyBorder="1" applyAlignment="1">
      <alignment horizontal="center" vertical="distributed" textRotation="255" indent="1"/>
    </xf>
    <xf numFmtId="0" fontId="21" fillId="0" borderId="6" xfId="0" applyFont="1" applyFill="1" applyBorder="1" applyAlignment="1">
      <alignment horizontal="center" vertical="distributed" textRotation="255" indent="1"/>
    </xf>
    <xf numFmtId="178" fontId="21" fillId="0" borderId="17" xfId="0" applyNumberFormat="1" applyFont="1" applyFill="1" applyBorder="1" applyAlignment="1">
      <alignment horizontal="right" vertical="center"/>
    </xf>
    <xf numFmtId="177" fontId="21" fillId="0" borderId="18" xfId="0" applyNumberFormat="1" applyFont="1" applyFill="1" applyBorder="1" applyAlignment="1">
      <alignment horizontal="right" vertical="center"/>
    </xf>
    <xf numFmtId="0" fontId="21" fillId="0" borderId="2"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17" xfId="0" applyFont="1" applyFill="1" applyBorder="1" applyAlignment="1">
      <alignment horizontal="left" vertical="center" shrinkToFit="1"/>
    </xf>
    <xf numFmtId="0" fontId="21" fillId="0" borderId="16" xfId="0" applyFont="1" applyFill="1" applyBorder="1" applyAlignment="1">
      <alignment horizontal="left" vertical="center" shrinkToFit="1"/>
    </xf>
    <xf numFmtId="0" fontId="21" fillId="0" borderId="17" xfId="0" applyFont="1" applyFill="1" applyBorder="1" applyAlignment="1">
      <alignment horizontal="left" vertical="center"/>
    </xf>
    <xf numFmtId="0" fontId="21" fillId="0" borderId="16" xfId="0" applyFont="1" applyFill="1" applyBorder="1" applyAlignment="1">
      <alignment horizontal="left" vertical="center"/>
    </xf>
    <xf numFmtId="49" fontId="20" fillId="0" borderId="0" xfId="0" applyNumberFormat="1" applyFont="1" applyFill="1" applyAlignment="1">
      <alignment horizontal="left" vertical="center"/>
    </xf>
    <xf numFmtId="0" fontId="20" fillId="0" borderId="0" xfId="0" applyFont="1" applyFill="1" applyAlignment="1">
      <alignment horizontal="distributed" vertical="center"/>
    </xf>
    <xf numFmtId="0" fontId="21" fillId="0" borderId="18"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 xfId="0" applyFont="1" applyFill="1" applyBorder="1" applyAlignment="1">
      <alignment horizontal="distributed" vertical="center"/>
    </xf>
    <xf numFmtId="0" fontId="21" fillId="0" borderId="5" xfId="0" applyFont="1" applyFill="1" applyBorder="1" applyAlignment="1">
      <alignment horizontal="distributed"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177" fontId="21" fillId="0" borderId="15" xfId="0" applyNumberFormat="1" applyFont="1" applyFill="1" applyBorder="1" applyAlignment="1">
      <alignment horizontal="right" vertical="center"/>
    </xf>
    <xf numFmtId="177" fontId="21" fillId="0" borderId="17" xfId="0" applyNumberFormat="1" applyFont="1" applyFill="1" applyBorder="1" applyAlignment="1">
      <alignment horizontal="right" vertical="center"/>
    </xf>
    <xf numFmtId="177" fontId="21" fillId="0" borderId="16" xfId="0" applyNumberFormat="1" applyFont="1" applyFill="1" applyBorder="1" applyAlignment="1">
      <alignment horizontal="right" vertical="center"/>
    </xf>
    <xf numFmtId="0" fontId="21" fillId="0" borderId="21"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0" xfId="0" applyFont="1" applyFill="1" applyBorder="1" applyAlignment="1">
      <alignment horizontal="center" vertical="center"/>
    </xf>
    <xf numFmtId="178" fontId="21" fillId="0" borderId="1" xfId="0" applyNumberFormat="1" applyFont="1" applyFill="1" applyBorder="1" applyAlignment="1">
      <alignment horizontal="right" vertical="center"/>
    </xf>
    <xf numFmtId="178" fontId="21" fillId="0" borderId="5" xfId="0" applyNumberFormat="1" applyFont="1" applyFill="1" applyBorder="1" applyAlignment="1">
      <alignment horizontal="right" vertical="center"/>
    </xf>
    <xf numFmtId="0" fontId="21" fillId="0" borderId="29" xfId="0" applyFont="1" applyFill="1" applyBorder="1" applyAlignment="1">
      <alignment horizontal="center" vertical="center"/>
    </xf>
    <xf numFmtId="0" fontId="21" fillId="0" borderId="19" xfId="0" applyFont="1" applyFill="1" applyBorder="1" applyAlignment="1">
      <alignment horizontal="center" vertical="center" textRotation="255"/>
    </xf>
    <xf numFmtId="0" fontId="21" fillId="0" borderId="19" xfId="0" applyFont="1" applyFill="1" applyBorder="1" applyAlignment="1">
      <alignment horizontal="center" vertical="center"/>
    </xf>
    <xf numFmtId="0" fontId="21" fillId="0" borderId="30" xfId="0" applyFont="1" applyFill="1" applyBorder="1" applyAlignment="1">
      <alignment horizontal="center" vertical="center"/>
    </xf>
    <xf numFmtId="0" fontId="6"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5" xfId="0" applyNumberFormat="1" applyFont="1" applyFill="1" applyBorder="1" applyAlignment="1">
      <alignment horizontal="left" vertical="center"/>
    </xf>
    <xf numFmtId="0" fontId="6" fillId="0" borderId="0" xfId="0" applyNumberFormat="1" applyFont="1" applyFill="1" applyBorder="1" applyAlignment="1">
      <alignment horizontal="right" vertical="center"/>
    </xf>
    <xf numFmtId="0" fontId="6" fillId="0" borderId="5" xfId="0" applyNumberFormat="1" applyFont="1" applyFill="1" applyBorder="1" applyAlignment="1">
      <alignment horizontal="right" vertical="center"/>
    </xf>
    <xf numFmtId="0" fontId="6" fillId="0" borderId="17" xfId="0" applyFont="1" applyFill="1" applyBorder="1" applyAlignment="1">
      <alignment horizontal="distributed" vertical="center"/>
    </xf>
    <xf numFmtId="49" fontId="6" fillId="0" borderId="17"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distributed" vertical="center" wrapText="1"/>
    </xf>
    <xf numFmtId="0" fontId="6" fillId="0" borderId="12" xfId="0" applyFont="1" applyFill="1" applyBorder="1" applyAlignment="1">
      <alignment horizontal="distributed" vertical="center"/>
    </xf>
    <xf numFmtId="183" fontId="6" fillId="0" borderId="12" xfId="0" applyNumberFormat="1" applyFont="1" applyFill="1" applyBorder="1" applyAlignment="1">
      <alignment horizontal="right" vertical="center"/>
    </xf>
    <xf numFmtId="0" fontId="6" fillId="0" borderId="9" xfId="0" applyFont="1" applyFill="1" applyBorder="1" applyAlignment="1">
      <alignment horizontal="distributed" vertical="center"/>
    </xf>
    <xf numFmtId="183" fontId="6" fillId="0" borderId="9" xfId="0" applyNumberFormat="1" applyFont="1" applyFill="1" applyBorder="1" applyAlignment="1">
      <alignment horizontal="right" vertical="center"/>
    </xf>
    <xf numFmtId="0" fontId="6" fillId="0" borderId="49" xfId="0" applyFont="1" applyFill="1" applyBorder="1" applyAlignment="1">
      <alignment horizontal="distributed" vertical="center"/>
    </xf>
    <xf numFmtId="183" fontId="6" fillId="0" borderId="49" xfId="0" applyNumberFormat="1" applyFont="1" applyFill="1" applyBorder="1" applyAlignment="1">
      <alignment horizontal="right" vertical="center"/>
    </xf>
    <xf numFmtId="0" fontId="6" fillId="0" borderId="5" xfId="0" applyFont="1" applyFill="1" applyBorder="1" applyAlignment="1">
      <alignment horizontal="distributed" vertical="center"/>
    </xf>
    <xf numFmtId="183" fontId="6" fillId="0" borderId="17" xfId="0" applyNumberFormat="1" applyFont="1" applyFill="1" applyBorder="1" applyAlignment="1">
      <alignment horizontal="right" vertical="center"/>
    </xf>
    <xf numFmtId="0" fontId="6" fillId="0" borderId="27" xfId="0" applyFont="1" applyFill="1" applyBorder="1" applyAlignment="1">
      <alignment horizontal="distributed" vertical="center"/>
    </xf>
    <xf numFmtId="183" fontId="6" fillId="0" borderId="27"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3" fontId="6" fillId="0" borderId="50" xfId="0" applyNumberFormat="1" applyFont="1" applyFill="1" applyBorder="1" applyAlignment="1">
      <alignment horizontal="right" vertical="center"/>
    </xf>
    <xf numFmtId="183" fontId="6" fillId="0" borderId="5" xfId="0" applyNumberFormat="1" applyFont="1" applyFill="1" applyBorder="1" applyAlignment="1">
      <alignment horizontal="right" vertical="center"/>
    </xf>
    <xf numFmtId="0" fontId="6" fillId="0" borderId="0" xfId="0" applyFont="1" applyFill="1" applyBorder="1" applyAlignment="1">
      <alignment horizontal="distributed" vertical="center"/>
    </xf>
    <xf numFmtId="0" fontId="6" fillId="0" borderId="39" xfId="0" applyFont="1" applyFill="1" applyBorder="1" applyAlignment="1">
      <alignment horizontal="distributed" vertical="center"/>
    </xf>
    <xf numFmtId="183" fontId="6" fillId="0" borderId="39" xfId="0" applyNumberFormat="1" applyFont="1" applyFill="1" applyBorder="1" applyAlignment="1">
      <alignment horizontal="right" vertical="center"/>
    </xf>
    <xf numFmtId="0" fontId="6" fillId="0" borderId="36" xfId="0" applyFont="1" applyFill="1" applyBorder="1" applyAlignment="1">
      <alignment horizontal="distributed" vertical="center"/>
    </xf>
    <xf numFmtId="183" fontId="6" fillId="0" borderId="36" xfId="0" applyNumberFormat="1" applyFont="1" applyFill="1" applyBorder="1" applyAlignment="1">
      <alignment horizontal="right" vertical="center"/>
    </xf>
    <xf numFmtId="183" fontId="6" fillId="0" borderId="42" xfId="0" applyNumberFormat="1" applyFont="1" applyFill="1" applyBorder="1" applyAlignment="1">
      <alignment horizontal="right" vertical="center"/>
    </xf>
    <xf numFmtId="183" fontId="6" fillId="0" borderId="43" xfId="0" applyNumberFormat="1" applyFont="1" applyFill="1" applyBorder="1" applyAlignment="1">
      <alignment horizontal="right" vertical="center"/>
    </xf>
    <xf numFmtId="0" fontId="6" fillId="0" borderId="43" xfId="0" applyFont="1" applyFill="1" applyBorder="1" applyAlignment="1">
      <alignment horizontal="distributed" vertical="center"/>
    </xf>
    <xf numFmtId="183" fontId="6" fillId="0" borderId="46" xfId="0" applyNumberFormat="1" applyFont="1" applyFill="1" applyBorder="1" applyAlignment="1">
      <alignment horizontal="right" vertical="center"/>
    </xf>
    <xf numFmtId="0" fontId="6" fillId="0" borderId="33" xfId="0" applyFont="1" applyFill="1" applyBorder="1" applyAlignment="1">
      <alignment horizontal="center"/>
    </xf>
    <xf numFmtId="0" fontId="6" fillId="0" borderId="34" xfId="0" applyFont="1" applyFill="1" applyBorder="1" applyAlignment="1">
      <alignment horizontal="center"/>
    </xf>
    <xf numFmtId="0" fontId="6" fillId="0" borderId="3" xfId="0" applyFont="1" applyFill="1" applyBorder="1" applyAlignment="1">
      <alignment horizontal="right" vertical="center"/>
    </xf>
    <xf numFmtId="0" fontId="6" fillId="0" borderId="3" xfId="0" applyFont="1" applyFill="1" applyBorder="1" applyAlignment="1">
      <alignment horizontal="distributed" vertical="center"/>
    </xf>
    <xf numFmtId="0" fontId="8" fillId="0" borderId="3" xfId="0" applyFont="1" applyFill="1" applyBorder="1" applyAlignment="1">
      <alignment vertical="center"/>
    </xf>
    <xf numFmtId="0" fontId="8"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35" xfId="0" applyFont="1" applyFill="1" applyBorder="1" applyAlignment="1">
      <alignment horizontal="center" vertical="center"/>
    </xf>
    <xf numFmtId="0" fontId="6" fillId="0" borderId="46" xfId="0" applyFont="1" applyFill="1" applyBorder="1" applyAlignment="1">
      <alignment horizontal="distributed" vertical="center"/>
    </xf>
    <xf numFmtId="0" fontId="6" fillId="0" borderId="42" xfId="0" applyFont="1" applyFill="1" applyBorder="1" applyAlignment="1">
      <alignment horizontal="distributed" vertical="center"/>
    </xf>
    <xf numFmtId="0" fontId="8" fillId="0" borderId="39" xfId="0" applyFont="1" applyFill="1" applyBorder="1" applyAlignment="1">
      <alignment vertical="center"/>
    </xf>
    <xf numFmtId="0" fontId="6" fillId="0" borderId="50" xfId="0" applyFont="1" applyFill="1" applyBorder="1" applyAlignment="1">
      <alignment horizontal="distributed" vertical="center"/>
    </xf>
    <xf numFmtId="0" fontId="6" fillId="0" borderId="3" xfId="0" applyFont="1" applyFill="1" applyBorder="1" applyAlignment="1">
      <alignment horizontal="left" vertical="center"/>
    </xf>
    <xf numFmtId="0" fontId="5" fillId="0" borderId="0" xfId="0" applyFont="1" applyFill="1" applyAlignment="1">
      <alignment horizontal="left" vertical="center"/>
    </xf>
    <xf numFmtId="178" fontId="25" fillId="0" borderId="15" xfId="1" applyNumberFormat="1" applyFont="1" applyFill="1" applyBorder="1" applyAlignment="1">
      <alignment horizontal="distributed" vertical="center"/>
    </xf>
    <xf numFmtId="178" fontId="25" fillId="0" borderId="16" xfId="1" applyNumberFormat="1" applyFont="1" applyFill="1" applyBorder="1" applyAlignment="1">
      <alignment horizontal="distributed" vertical="center"/>
    </xf>
    <xf numFmtId="178" fontId="13" fillId="0" borderId="0" xfId="1" applyNumberFormat="1" applyFont="1" applyFill="1" applyAlignment="1">
      <alignment horizontal="left" vertical="center"/>
    </xf>
    <xf numFmtId="178" fontId="25" fillId="0" borderId="18" xfId="1" applyNumberFormat="1" applyFont="1" applyFill="1" applyBorder="1" applyAlignment="1">
      <alignment vertical="center"/>
    </xf>
    <xf numFmtId="178" fontId="25" fillId="0" borderId="21" xfId="1" applyNumberFormat="1" applyFont="1" applyFill="1" applyBorder="1" applyAlignment="1">
      <alignment horizontal="center" vertical="center"/>
    </xf>
    <xf numFmtId="178" fontId="25" fillId="0" borderId="19" xfId="1" applyNumberFormat="1" applyFont="1" applyFill="1" applyBorder="1" applyAlignment="1">
      <alignment horizontal="center" vertical="center"/>
    </xf>
    <xf numFmtId="178" fontId="25" fillId="0" borderId="17" xfId="1" applyNumberFormat="1" applyFont="1" applyFill="1" applyBorder="1" applyAlignment="1">
      <alignment horizontal="distributed" vertical="center"/>
    </xf>
    <xf numFmtId="178" fontId="25" fillId="0" borderId="21" xfId="1" applyNumberFormat="1" applyFont="1" applyFill="1" applyBorder="1" applyAlignment="1">
      <alignment vertical="center"/>
    </xf>
    <xf numFmtId="178" fontId="25" fillId="0" borderId="20" xfId="1" applyNumberFormat="1" applyFont="1" applyFill="1" applyBorder="1" applyAlignment="1">
      <alignment vertical="center"/>
    </xf>
    <xf numFmtId="178" fontId="25" fillId="0" borderId="19" xfId="1" applyNumberFormat="1" applyFont="1" applyFill="1" applyBorder="1" applyAlignment="1">
      <alignment vertical="center"/>
    </xf>
    <xf numFmtId="178" fontId="13" fillId="0" borderId="3" xfId="1" applyNumberFormat="1" applyFont="1" applyFill="1" applyBorder="1" applyAlignment="1">
      <alignment vertical="center"/>
    </xf>
    <xf numFmtId="178" fontId="13" fillId="0" borderId="0" xfId="1" applyNumberFormat="1" applyFont="1" applyFill="1" applyAlignment="1">
      <alignment vertical="center" wrapText="1"/>
    </xf>
    <xf numFmtId="178" fontId="25" fillId="0" borderId="2" xfId="1" applyNumberFormat="1" applyFont="1" applyFill="1" applyBorder="1" applyAlignment="1">
      <alignment vertical="center"/>
    </xf>
    <xf numFmtId="178" fontId="25" fillId="0" borderId="3" xfId="1" applyNumberFormat="1" applyFont="1" applyFill="1" applyBorder="1" applyAlignment="1">
      <alignment vertical="center"/>
    </xf>
    <xf numFmtId="178" fontId="25" fillId="0" borderId="4" xfId="1" applyNumberFormat="1" applyFont="1" applyFill="1" applyBorder="1" applyAlignment="1">
      <alignment vertical="center"/>
    </xf>
    <xf numFmtId="178" fontId="25" fillId="0" borderId="1" xfId="1" applyNumberFormat="1" applyFont="1" applyFill="1" applyBorder="1" applyAlignment="1">
      <alignment vertical="center"/>
    </xf>
    <xf numFmtId="178" fontId="25" fillId="0" borderId="5" xfId="1" applyNumberFormat="1" applyFont="1" applyFill="1" applyBorder="1" applyAlignment="1">
      <alignment vertical="center"/>
    </xf>
    <xf numFmtId="178" fontId="25" fillId="0" borderId="6" xfId="1" applyNumberFormat="1" applyFont="1" applyFill="1" applyBorder="1" applyAlignment="1">
      <alignment vertical="center"/>
    </xf>
    <xf numFmtId="178" fontId="13" fillId="0" borderId="18" xfId="1" applyNumberFormat="1" applyFont="1" applyFill="1" applyBorder="1" applyAlignment="1">
      <alignment vertical="center"/>
    </xf>
    <xf numFmtId="178" fontId="13" fillId="0" borderId="21" xfId="1" applyNumberFormat="1" applyFont="1" applyFill="1" applyBorder="1" applyAlignment="1">
      <alignment horizontal="center" vertical="center"/>
    </xf>
    <xf numFmtId="178" fontId="13" fillId="0" borderId="19" xfId="1" applyNumberFormat="1" applyFont="1" applyFill="1" applyBorder="1" applyAlignment="1">
      <alignment horizontal="center" vertical="center"/>
    </xf>
    <xf numFmtId="178" fontId="13" fillId="0" borderId="20" xfId="1" applyNumberFormat="1" applyFont="1" applyFill="1" applyBorder="1" applyAlignment="1">
      <alignment horizontal="center" vertical="center"/>
    </xf>
    <xf numFmtId="178" fontId="13" fillId="0" borderId="15" xfId="1" applyNumberFormat="1" applyFont="1" applyFill="1" applyBorder="1" applyAlignment="1">
      <alignment horizontal="distributed" vertical="center"/>
    </xf>
    <xf numFmtId="178" fontId="13" fillId="0" borderId="16" xfId="1" applyNumberFormat="1" applyFont="1" applyFill="1" applyBorder="1" applyAlignment="1">
      <alignment horizontal="distributed" vertical="center"/>
    </xf>
    <xf numFmtId="178" fontId="13" fillId="0" borderId="17" xfId="1" applyNumberFormat="1" applyFont="1" applyFill="1" applyBorder="1" applyAlignment="1">
      <alignment horizontal="distributed" vertical="center"/>
    </xf>
    <xf numFmtId="0" fontId="9" fillId="0" borderId="49" xfId="0" applyFont="1" applyFill="1" applyBorder="1" applyAlignment="1">
      <alignment horizontal="left" vertical="center"/>
    </xf>
    <xf numFmtId="185" fontId="6" fillId="0" borderId="3" xfId="0" applyNumberFormat="1" applyFont="1" applyFill="1" applyBorder="1" applyAlignment="1">
      <alignmen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6" xfId="0" applyFont="1" applyFill="1" applyBorder="1" applyAlignment="1">
      <alignment vertical="center"/>
    </xf>
    <xf numFmtId="185" fontId="6" fillId="0" borderId="26" xfId="0" applyNumberFormat="1" applyFont="1" applyFill="1" applyBorder="1" applyAlignment="1">
      <alignment horizontal="right" vertical="center"/>
    </xf>
    <xf numFmtId="185" fontId="6" fillId="0" borderId="27" xfId="0" applyNumberFormat="1" applyFont="1" applyFill="1" applyBorder="1" applyAlignment="1">
      <alignment horizontal="right" vertical="center"/>
    </xf>
    <xf numFmtId="185" fontId="6" fillId="0" borderId="28" xfId="0" applyNumberFormat="1" applyFont="1" applyFill="1" applyBorder="1" applyAlignment="1">
      <alignment horizontal="right" vertical="center"/>
    </xf>
    <xf numFmtId="185" fontId="6" fillId="0" borderId="13" xfId="0" applyNumberFormat="1" applyFont="1" applyFill="1" applyBorder="1" applyAlignment="1">
      <alignment horizontal="right" vertical="center"/>
    </xf>
    <xf numFmtId="185" fontId="6" fillId="0" borderId="12" xfId="0" applyNumberFormat="1" applyFont="1" applyFill="1" applyBorder="1" applyAlignment="1">
      <alignment horizontal="right" vertical="center"/>
    </xf>
    <xf numFmtId="185" fontId="6" fillId="0" borderId="14" xfId="0" applyNumberFormat="1" applyFont="1" applyFill="1" applyBorder="1" applyAlignment="1">
      <alignment horizontal="right" vertical="center"/>
    </xf>
    <xf numFmtId="190" fontId="6" fillId="0" borderId="2" xfId="0" applyNumberFormat="1" applyFont="1" applyFill="1" applyBorder="1" applyAlignment="1">
      <alignment horizontal="center" vertical="center"/>
    </xf>
    <xf numFmtId="190" fontId="6" fillId="0" borderId="1" xfId="0" applyNumberFormat="1" applyFont="1" applyFill="1" applyBorder="1" applyAlignment="1">
      <alignment horizontal="center" vertical="center"/>
    </xf>
    <xf numFmtId="191" fontId="6" fillId="0" borderId="3" xfId="0" applyNumberFormat="1" applyFont="1" applyFill="1" applyBorder="1" applyAlignment="1">
      <alignment horizontal="right" vertical="center"/>
    </xf>
    <xf numFmtId="191" fontId="6" fillId="0" borderId="4" xfId="0" applyNumberFormat="1" applyFont="1" applyFill="1" applyBorder="1" applyAlignment="1">
      <alignment horizontal="right" vertical="center"/>
    </xf>
    <xf numFmtId="191" fontId="6" fillId="0" borderId="5" xfId="0" applyNumberFormat="1" applyFont="1" applyFill="1" applyBorder="1" applyAlignment="1">
      <alignment horizontal="right" vertical="center"/>
    </xf>
    <xf numFmtId="191" fontId="6" fillId="0" borderId="6" xfId="0" applyNumberFormat="1" applyFont="1" applyFill="1" applyBorder="1" applyAlignment="1">
      <alignment horizontal="right" vertical="center"/>
    </xf>
    <xf numFmtId="184" fontId="6" fillId="0" borderId="57" xfId="0" applyNumberFormat="1" applyFont="1" applyFill="1" applyBorder="1" applyAlignment="1">
      <alignment horizontal="right" vertical="center"/>
    </xf>
    <xf numFmtId="184" fontId="6" fillId="0" borderId="58" xfId="0" applyNumberFormat="1" applyFont="1" applyFill="1" applyBorder="1" applyAlignment="1">
      <alignment horizontal="right" vertical="center"/>
    </xf>
    <xf numFmtId="184" fontId="6" fillId="0" borderId="59" xfId="0" applyNumberFormat="1" applyFont="1" applyFill="1" applyBorder="1" applyAlignment="1">
      <alignment horizontal="right" vertical="center"/>
    </xf>
    <xf numFmtId="184" fontId="6" fillId="0" borderId="1" xfId="0" applyNumberFormat="1" applyFont="1" applyFill="1" applyBorder="1" applyAlignment="1">
      <alignment horizontal="right" vertical="center"/>
    </xf>
    <xf numFmtId="184" fontId="6" fillId="0" borderId="5" xfId="0" applyNumberFormat="1" applyFont="1" applyFill="1" applyBorder="1" applyAlignment="1">
      <alignment horizontal="right" vertical="center"/>
    </xf>
    <xf numFmtId="184" fontId="6" fillId="0" borderId="6" xfId="0" applyNumberFormat="1" applyFont="1" applyFill="1" applyBorder="1" applyAlignment="1">
      <alignment horizontal="right" vertical="center"/>
    </xf>
    <xf numFmtId="0" fontId="6" fillId="0" borderId="0" xfId="0" applyFont="1" applyFill="1" applyBorder="1" applyAlignment="1">
      <alignment horizontal="distributed" vertical="center" wrapText="1"/>
    </xf>
    <xf numFmtId="184" fontId="6" fillId="0" borderId="26" xfId="0" applyNumberFormat="1" applyFont="1" applyFill="1" applyBorder="1" applyAlignment="1">
      <alignment horizontal="right" vertical="center"/>
    </xf>
    <xf numFmtId="184" fontId="6" fillId="0" borderId="27" xfId="0" applyNumberFormat="1" applyFont="1" applyFill="1" applyBorder="1" applyAlignment="1">
      <alignment horizontal="right" vertical="center"/>
    </xf>
    <xf numFmtId="184" fontId="6" fillId="0" borderId="28" xfId="0" applyNumberFormat="1" applyFont="1" applyFill="1" applyBorder="1" applyAlignment="1">
      <alignment horizontal="right" vertical="center"/>
    </xf>
    <xf numFmtId="184" fontId="6" fillId="0" borderId="13" xfId="0" applyNumberFormat="1" applyFont="1" applyFill="1" applyBorder="1" applyAlignment="1">
      <alignment horizontal="right" vertical="center"/>
    </xf>
    <xf numFmtId="184" fontId="6" fillId="0" borderId="12" xfId="0" applyNumberFormat="1" applyFont="1" applyFill="1" applyBorder="1" applyAlignment="1">
      <alignment horizontal="right" vertical="center"/>
    </xf>
    <xf numFmtId="184" fontId="6" fillId="0" borderId="14" xfId="0" applyNumberFormat="1" applyFont="1" applyFill="1" applyBorder="1" applyAlignment="1">
      <alignment horizontal="right" vertical="center"/>
    </xf>
    <xf numFmtId="0" fontId="6" fillId="0" borderId="2" xfId="0" applyFont="1" applyFill="1" applyBorder="1" applyAlignment="1">
      <alignment horizontal="center" vertical="center"/>
    </xf>
    <xf numFmtId="0" fontId="8" fillId="0" borderId="1" xfId="0" applyFont="1" applyFill="1" applyBorder="1" applyAlignment="1">
      <alignment vertical="center"/>
    </xf>
    <xf numFmtId="188" fontId="6" fillId="0" borderId="2" xfId="0" applyNumberFormat="1" applyFont="1" applyFill="1" applyBorder="1" applyAlignment="1">
      <alignment horizontal="right" vertical="center"/>
    </xf>
    <xf numFmtId="188" fontId="6" fillId="0" borderId="3" xfId="0" applyNumberFormat="1" applyFont="1" applyFill="1" applyBorder="1" applyAlignment="1">
      <alignment horizontal="right" vertical="center"/>
    </xf>
    <xf numFmtId="188" fontId="6" fillId="0" borderId="4" xfId="0" applyNumberFormat="1" applyFont="1" applyFill="1" applyBorder="1" applyAlignment="1">
      <alignment horizontal="right" vertical="center"/>
    </xf>
    <xf numFmtId="188" fontId="6" fillId="0" borderId="7" xfId="0" applyNumberFormat="1" applyFont="1" applyFill="1" applyBorder="1" applyAlignment="1">
      <alignment horizontal="right" vertical="center"/>
    </xf>
    <xf numFmtId="188" fontId="6" fillId="0" borderId="0" xfId="0" applyNumberFormat="1" applyFont="1" applyFill="1" applyBorder="1" applyAlignment="1">
      <alignment horizontal="right" vertical="center"/>
    </xf>
    <xf numFmtId="188" fontId="6" fillId="0" borderId="8" xfId="0" applyNumberFormat="1" applyFont="1" applyFill="1" applyBorder="1" applyAlignment="1">
      <alignment horizontal="right" vertical="center"/>
    </xf>
    <xf numFmtId="184" fontId="6" fillId="0" borderId="7"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8" xfId="0" applyNumberFormat="1" applyFont="1" applyFill="1" applyBorder="1" applyAlignment="1">
      <alignment horizontal="right" vertical="center"/>
    </xf>
    <xf numFmtId="184" fontId="6" fillId="0" borderId="53" xfId="0" applyNumberFormat="1" applyFont="1" applyFill="1" applyBorder="1" applyAlignment="1">
      <alignment horizontal="right" vertical="center"/>
    </xf>
    <xf numFmtId="184" fontId="6" fillId="0" borderId="49" xfId="0" applyNumberFormat="1" applyFont="1" applyFill="1" applyBorder="1" applyAlignment="1">
      <alignment horizontal="right" vertical="center"/>
    </xf>
    <xf numFmtId="184" fontId="6" fillId="0" borderId="54"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8" fillId="0" borderId="8" xfId="0" applyFont="1" applyFill="1" applyBorder="1" applyAlignment="1">
      <alignment horizontal="right" vertical="center"/>
    </xf>
    <xf numFmtId="184" fontId="8" fillId="0" borderId="8" xfId="0" applyNumberFormat="1" applyFont="1" applyFill="1" applyBorder="1" applyAlignment="1">
      <alignment horizontal="right" vertical="center"/>
    </xf>
    <xf numFmtId="0" fontId="6" fillId="0" borderId="58" xfId="0" applyFont="1" applyFill="1" applyBorder="1" applyAlignment="1">
      <alignment horizontal="distributed" vertical="center"/>
    </xf>
    <xf numFmtId="0" fontId="6" fillId="0" borderId="43" xfId="0" applyFont="1" applyFill="1" applyBorder="1" applyAlignment="1">
      <alignment horizontal="distributed" vertical="center" wrapText="1"/>
    </xf>
    <xf numFmtId="184" fontId="6" fillId="0" borderId="44" xfId="0" applyNumberFormat="1" applyFont="1" applyFill="1" applyBorder="1" applyAlignment="1">
      <alignment horizontal="right" vertical="center"/>
    </xf>
    <xf numFmtId="184" fontId="6" fillId="0" borderId="43" xfId="0" applyNumberFormat="1" applyFont="1" applyFill="1" applyBorder="1" applyAlignment="1">
      <alignment horizontal="right" vertical="center"/>
    </xf>
    <xf numFmtId="184" fontId="6" fillId="0" borderId="45" xfId="0" applyNumberFormat="1" applyFont="1" applyFill="1" applyBorder="1" applyAlignment="1">
      <alignment horizontal="right" vertical="center"/>
    </xf>
    <xf numFmtId="0" fontId="8" fillId="0" borderId="3" xfId="0" applyFont="1" applyFill="1" applyBorder="1" applyAlignment="1"/>
    <xf numFmtId="0" fontId="8" fillId="0" borderId="4" xfId="0" applyFont="1" applyFill="1" applyBorder="1" applyAlignment="1"/>
    <xf numFmtId="0" fontId="8" fillId="0" borderId="5" xfId="0" applyFont="1" applyFill="1" applyBorder="1" applyAlignment="1"/>
    <xf numFmtId="0" fontId="8" fillId="0" borderId="6" xfId="0" applyFont="1" applyFill="1" applyBorder="1" applyAlignment="1"/>
    <xf numFmtId="185" fontId="6" fillId="0" borderId="2" xfId="0" applyNumberFormat="1" applyFont="1" applyFill="1" applyBorder="1" applyAlignment="1">
      <alignment horizontal="right" vertical="center"/>
    </xf>
    <xf numFmtId="0" fontId="8" fillId="0" borderId="1" xfId="0" applyFont="1" applyFill="1" applyBorder="1" applyAlignment="1"/>
    <xf numFmtId="185" fontId="6" fillId="0" borderId="53" xfId="0" applyNumberFormat="1" applyFont="1" applyFill="1" applyBorder="1" applyAlignment="1">
      <alignment horizontal="right" vertical="center"/>
    </xf>
    <xf numFmtId="185" fontId="6" fillId="0" borderId="49" xfId="0" applyNumberFormat="1" applyFont="1" applyFill="1" applyBorder="1" applyAlignment="1">
      <alignment horizontal="right" vertical="center"/>
    </xf>
    <xf numFmtId="185" fontId="6" fillId="0" borderId="54" xfId="0" applyNumberFormat="1" applyFont="1" applyFill="1" applyBorder="1" applyAlignment="1">
      <alignment horizontal="right" vertical="center"/>
    </xf>
    <xf numFmtId="185" fontId="6" fillId="0" borderId="10" xfId="0" applyNumberFormat="1" applyFont="1" applyFill="1" applyBorder="1" applyAlignment="1">
      <alignment horizontal="right" vertical="center"/>
    </xf>
    <xf numFmtId="185" fontId="6" fillId="0" borderId="9" xfId="0" applyNumberFormat="1" applyFont="1" applyFill="1" applyBorder="1" applyAlignment="1">
      <alignment horizontal="right" vertical="center"/>
    </xf>
    <xf numFmtId="185" fontId="6" fillId="0" borderId="11" xfId="0" applyNumberFormat="1" applyFont="1" applyFill="1" applyBorder="1" applyAlignment="1">
      <alignment horizontal="right" vertical="center"/>
    </xf>
    <xf numFmtId="188" fontId="6" fillId="0" borderId="1" xfId="0" applyNumberFormat="1" applyFont="1" applyFill="1" applyBorder="1" applyAlignment="1">
      <alignment horizontal="right" vertical="center"/>
    </xf>
    <xf numFmtId="188" fontId="6" fillId="0" borderId="5" xfId="0" applyNumberFormat="1" applyFont="1" applyFill="1" applyBorder="1" applyAlignment="1">
      <alignment horizontal="right" vertical="center"/>
    </xf>
    <xf numFmtId="188" fontId="6" fillId="0" borderId="6" xfId="0" applyNumberFormat="1" applyFont="1" applyFill="1" applyBorder="1" applyAlignment="1">
      <alignment horizontal="right" vertical="center"/>
    </xf>
    <xf numFmtId="0" fontId="6" fillId="0" borderId="57" xfId="0" applyFont="1" applyFill="1" applyBorder="1" applyAlignment="1">
      <alignment horizontal="distributed" vertical="center"/>
    </xf>
    <xf numFmtId="0" fontId="8" fillId="0" borderId="58" xfId="0" applyFont="1" applyFill="1" applyBorder="1" applyAlignment="1"/>
    <xf numFmtId="0" fontId="8" fillId="0" borderId="59" xfId="0" applyFont="1" applyFill="1" applyBorder="1" applyAlignment="1"/>
    <xf numFmtId="0" fontId="8" fillId="0" borderId="53" xfId="0" applyFont="1" applyFill="1" applyBorder="1" applyAlignment="1"/>
    <xf numFmtId="0" fontId="8" fillId="0" borderId="49" xfId="0" applyFont="1" applyFill="1" applyBorder="1" applyAlignment="1"/>
    <xf numFmtId="0" fontId="8" fillId="0" borderId="54" xfId="0" applyFont="1" applyFill="1" applyBorder="1" applyAlignment="1"/>
    <xf numFmtId="185" fontId="6" fillId="0" borderId="57" xfId="0" applyNumberFormat="1" applyFont="1" applyFill="1" applyBorder="1" applyAlignment="1">
      <alignment horizontal="right" vertical="center"/>
    </xf>
    <xf numFmtId="185" fontId="6" fillId="0" borderId="3" xfId="0" applyNumberFormat="1" applyFont="1" applyFill="1" applyBorder="1" applyAlignment="1">
      <alignment horizontal="right" vertical="center"/>
    </xf>
    <xf numFmtId="185" fontId="6" fillId="0" borderId="4" xfId="0" applyNumberFormat="1" applyFont="1" applyFill="1" applyBorder="1" applyAlignment="1">
      <alignment horizontal="right" vertical="center"/>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0" fontId="6" fillId="0" borderId="59" xfId="0" applyFont="1" applyFill="1" applyBorder="1" applyAlignment="1">
      <alignment horizontal="distributed" vertical="center"/>
    </xf>
    <xf numFmtId="0" fontId="6" fillId="0" borderId="53" xfId="0" applyFont="1" applyFill="1" applyBorder="1" applyAlignment="1">
      <alignment horizontal="distributed" vertical="center"/>
    </xf>
    <xf numFmtId="0" fontId="6" fillId="0" borderId="54" xfId="0" applyFont="1" applyFill="1" applyBorder="1" applyAlignment="1">
      <alignment horizontal="distributed" vertical="center"/>
    </xf>
    <xf numFmtId="190" fontId="6" fillId="0" borderId="57" xfId="0" applyNumberFormat="1" applyFont="1" applyFill="1" applyBorder="1" applyAlignment="1">
      <alignment vertical="center"/>
    </xf>
    <xf numFmtId="190" fontId="6" fillId="0" borderId="53" xfId="0" applyNumberFormat="1" applyFont="1" applyFill="1" applyBorder="1" applyAlignment="1">
      <alignment vertical="center"/>
    </xf>
    <xf numFmtId="0" fontId="8" fillId="0" borderId="0" xfId="0" applyFont="1" applyFill="1" applyBorder="1" applyAlignment="1"/>
    <xf numFmtId="0" fontId="8" fillId="0" borderId="8" xfId="0" applyFont="1" applyFill="1" applyBorder="1" applyAlignment="1"/>
    <xf numFmtId="0" fontId="8" fillId="0" borderId="7" xfId="0" applyFont="1" applyFill="1" applyBorder="1" applyAlignment="1"/>
    <xf numFmtId="185" fontId="6" fillId="0" borderId="58" xfId="0" applyNumberFormat="1" applyFont="1" applyFill="1" applyBorder="1" applyAlignment="1">
      <alignment horizontal="right" vertical="center"/>
    </xf>
    <xf numFmtId="185" fontId="6" fillId="0" borderId="59" xfId="0" applyNumberFormat="1" applyFont="1" applyFill="1" applyBorder="1" applyAlignment="1">
      <alignment horizontal="right" vertical="center"/>
    </xf>
    <xf numFmtId="185" fontId="6" fillId="0" borderId="1" xfId="0" applyNumberFormat="1" applyFont="1" applyFill="1" applyBorder="1" applyAlignment="1">
      <alignment horizontal="right" vertical="center"/>
    </xf>
    <xf numFmtId="185" fontId="6" fillId="0" borderId="5" xfId="0" applyNumberFormat="1" applyFont="1" applyFill="1" applyBorder="1" applyAlignment="1">
      <alignment horizontal="right" vertical="center"/>
    </xf>
    <xf numFmtId="185" fontId="6" fillId="0" borderId="6" xfId="0" applyNumberFormat="1" applyFont="1" applyFill="1" applyBorder="1" applyAlignment="1">
      <alignment horizontal="right" vertical="center"/>
    </xf>
    <xf numFmtId="0" fontId="6" fillId="0" borderId="58" xfId="0" applyFont="1" applyFill="1" applyBorder="1" applyAlignment="1">
      <alignment horizontal="left" vertical="center"/>
    </xf>
    <xf numFmtId="0" fontId="6" fillId="0" borderId="57" xfId="0" applyFont="1" applyFill="1" applyBorder="1" applyAlignment="1">
      <alignment horizontal="center" vertical="center"/>
    </xf>
    <xf numFmtId="0" fontId="8" fillId="0" borderId="7" xfId="0" applyFont="1" applyFill="1" applyBorder="1" applyAlignment="1">
      <alignment vertical="center"/>
    </xf>
    <xf numFmtId="185" fontId="6" fillId="0" borderId="58" xfId="0" applyNumberFormat="1" applyFont="1" applyFill="1" applyBorder="1" applyAlignment="1">
      <alignment vertical="center"/>
    </xf>
    <xf numFmtId="0" fontId="6" fillId="0" borderId="58" xfId="0" applyFont="1" applyFill="1" applyBorder="1" applyAlignment="1">
      <alignment vertical="center"/>
    </xf>
    <xf numFmtId="0" fontId="6" fillId="0" borderId="59" xfId="0" applyFont="1" applyFill="1" applyBorder="1" applyAlignment="1">
      <alignment vertical="center"/>
    </xf>
    <xf numFmtId="0" fontId="6" fillId="0" borderId="8" xfId="0" applyFont="1" applyFill="1" applyBorder="1" applyAlignment="1">
      <alignment vertical="center"/>
    </xf>
    <xf numFmtId="0" fontId="8" fillId="0" borderId="0" xfId="0" applyFont="1" applyFill="1" applyAlignment="1"/>
    <xf numFmtId="185" fontId="6" fillId="0" borderId="7" xfId="0" applyNumberFormat="1" applyFont="1" applyFill="1" applyBorder="1" applyAlignment="1">
      <alignment horizontal="right" vertical="center"/>
    </xf>
    <xf numFmtId="185" fontId="6" fillId="0" borderId="0" xfId="0" applyNumberFormat="1" applyFont="1" applyFill="1" applyBorder="1" applyAlignment="1">
      <alignment horizontal="right" vertical="center"/>
    </xf>
    <xf numFmtId="185" fontId="6" fillId="0" borderId="8" xfId="0" applyNumberFormat="1" applyFont="1" applyFill="1" applyBorder="1" applyAlignment="1">
      <alignment horizontal="right" vertical="center"/>
    </xf>
    <xf numFmtId="190" fontId="6" fillId="0" borderId="57" xfId="0" applyNumberFormat="1" applyFont="1" applyFill="1" applyBorder="1" applyAlignment="1">
      <alignment horizontal="center" vertical="center"/>
    </xf>
    <xf numFmtId="190" fontId="6" fillId="0" borderId="7" xfId="0" applyNumberFormat="1" applyFont="1" applyFill="1" applyBorder="1" applyAlignment="1">
      <alignment horizontal="center" vertical="center"/>
    </xf>
    <xf numFmtId="191" fontId="6" fillId="0" borderId="58" xfId="0" applyNumberFormat="1" applyFont="1" applyFill="1" applyBorder="1" applyAlignment="1">
      <alignment horizontal="right" vertical="center"/>
    </xf>
    <xf numFmtId="191" fontId="6" fillId="0" borderId="59" xfId="0" applyNumberFormat="1" applyFont="1" applyFill="1" applyBorder="1" applyAlignment="1">
      <alignment horizontal="right" vertical="center"/>
    </xf>
    <xf numFmtId="191" fontId="6" fillId="0" borderId="0" xfId="0" applyNumberFormat="1" applyFont="1" applyFill="1" applyBorder="1" applyAlignment="1">
      <alignment horizontal="right" vertical="center"/>
    </xf>
    <xf numFmtId="191" fontId="6" fillId="0" borderId="8" xfId="0" applyNumberFormat="1" applyFont="1" applyFill="1" applyBorder="1" applyAlignment="1">
      <alignment horizontal="right" vertical="center"/>
    </xf>
    <xf numFmtId="191" fontId="6" fillId="0" borderId="49" xfId="0" applyNumberFormat="1" applyFont="1" applyFill="1" applyBorder="1" applyAlignment="1">
      <alignment horizontal="right" vertical="center"/>
    </xf>
    <xf numFmtId="191" fontId="6" fillId="0" borderId="54" xfId="0" applyNumberFormat="1" applyFont="1" applyFill="1" applyBorder="1" applyAlignment="1">
      <alignment horizontal="right" vertical="center"/>
    </xf>
    <xf numFmtId="0" fontId="24" fillId="0" borderId="0" xfId="0" applyFont="1" applyFill="1" applyBorder="1" applyAlignment="1">
      <alignment horizontal="distributed" vertical="center"/>
    </xf>
    <xf numFmtId="188" fontId="24" fillId="0" borderId="7" xfId="0" applyNumberFormat="1" applyFont="1" applyFill="1" applyBorder="1" applyAlignment="1">
      <alignment vertical="center"/>
    </xf>
    <xf numFmtId="188" fontId="24" fillId="0" borderId="0" xfId="0" applyNumberFormat="1" applyFont="1" applyFill="1" applyBorder="1" applyAlignment="1">
      <alignment vertical="center"/>
    </xf>
    <xf numFmtId="188" fontId="24" fillId="0" borderId="8" xfId="0" applyNumberFormat="1" applyFont="1" applyFill="1" applyBorder="1" applyAlignment="1">
      <alignment vertical="center"/>
    </xf>
    <xf numFmtId="0" fontId="6" fillId="0" borderId="39" xfId="0" applyFont="1" applyFill="1" applyBorder="1" applyAlignment="1">
      <alignment horizontal="distributed" vertical="center" wrapText="1"/>
    </xf>
    <xf numFmtId="0" fontId="6" fillId="0" borderId="48" xfId="0" applyFont="1" applyFill="1" applyBorder="1" applyAlignment="1">
      <alignment horizontal="center" vertical="center"/>
    </xf>
    <xf numFmtId="0" fontId="6" fillId="0" borderId="45" xfId="0" applyFont="1" applyFill="1" applyBorder="1" applyAlignment="1">
      <alignment horizontal="center" vertical="center"/>
    </xf>
    <xf numFmtId="184" fontId="6" fillId="0" borderId="40" xfId="0" applyNumberFormat="1" applyFont="1" applyFill="1" applyBorder="1" applyAlignment="1">
      <alignment horizontal="right" vertical="center"/>
    </xf>
    <xf numFmtId="184" fontId="6" fillId="0" borderId="39" xfId="0" applyNumberFormat="1" applyFont="1" applyFill="1" applyBorder="1" applyAlignment="1">
      <alignment horizontal="right" vertical="center"/>
    </xf>
    <xf numFmtId="184" fontId="6" fillId="0" borderId="41" xfId="0" applyNumberFormat="1" applyFont="1" applyFill="1" applyBorder="1" applyAlignment="1">
      <alignment horizontal="right" vertical="center"/>
    </xf>
    <xf numFmtId="188" fontId="6" fillId="0" borderId="7" xfId="0" applyNumberFormat="1" applyFont="1" applyFill="1" applyBorder="1" applyAlignment="1">
      <alignment vertical="center"/>
    </xf>
    <xf numFmtId="188" fontId="6" fillId="0" borderId="0" xfId="0" applyNumberFormat="1" applyFont="1" applyFill="1" applyBorder="1" applyAlignment="1">
      <alignment vertical="center"/>
    </xf>
    <xf numFmtId="188" fontId="6" fillId="0" borderId="8" xfId="0" applyNumberFormat="1" applyFont="1" applyFill="1" applyBorder="1" applyAlignment="1">
      <alignment vertical="center"/>
    </xf>
    <xf numFmtId="188" fontId="6" fillId="0" borderId="53" xfId="0" applyNumberFormat="1" applyFont="1" applyFill="1" applyBorder="1" applyAlignment="1">
      <alignment vertical="center"/>
    </xf>
    <xf numFmtId="188" fontId="6" fillId="0" borderId="49" xfId="0" applyNumberFormat="1" applyFont="1" applyFill="1" applyBorder="1" applyAlignment="1">
      <alignment vertical="center"/>
    </xf>
    <xf numFmtId="188" fontId="6" fillId="0" borderId="54" xfId="0" applyNumberFormat="1" applyFont="1" applyFill="1" applyBorder="1" applyAlignment="1">
      <alignment vertical="center"/>
    </xf>
    <xf numFmtId="0" fontId="6" fillId="0" borderId="46" xfId="0" applyFont="1" applyFill="1" applyBorder="1" applyAlignment="1">
      <alignment horizontal="distributed" vertical="center" shrinkToFit="1"/>
    </xf>
    <xf numFmtId="0" fontId="6" fillId="0" borderId="43" xfId="0" applyFont="1" applyFill="1" applyBorder="1" applyAlignment="1">
      <alignment horizontal="distributed" vertical="center" shrinkToFit="1"/>
    </xf>
    <xf numFmtId="184" fontId="6" fillId="0" borderId="47" xfId="0" applyNumberFormat="1" applyFont="1" applyFill="1" applyBorder="1" applyAlignment="1">
      <alignment horizontal="right" vertical="center"/>
    </xf>
    <xf numFmtId="184" fontId="6" fillId="0" borderId="46" xfId="0" applyNumberFormat="1" applyFont="1" applyFill="1" applyBorder="1" applyAlignment="1">
      <alignment horizontal="right" vertical="center"/>
    </xf>
    <xf numFmtId="184" fontId="6" fillId="0" borderId="48" xfId="0" applyNumberFormat="1" applyFont="1" applyFill="1" applyBorder="1" applyAlignment="1">
      <alignment horizontal="right" vertical="center"/>
    </xf>
    <xf numFmtId="0" fontId="6"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188" fontId="6" fillId="0" borderId="58" xfId="0" applyNumberFormat="1" applyFont="1" applyFill="1" applyBorder="1" applyAlignment="1">
      <alignment horizontal="right" vertical="center"/>
    </xf>
    <xf numFmtId="188" fontId="6" fillId="0" borderId="59" xfId="0" applyNumberFormat="1" applyFont="1" applyFill="1" applyBorder="1" applyAlignment="1">
      <alignment horizontal="right" vertical="center"/>
    </xf>
    <xf numFmtId="0" fontId="6" fillId="0" borderId="3"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185" fontId="6" fillId="0" borderId="47" xfId="0" applyNumberFormat="1" applyFont="1" applyFill="1" applyBorder="1" applyAlignment="1">
      <alignment horizontal="right" vertical="center"/>
    </xf>
    <xf numFmtId="185" fontId="6" fillId="0" borderId="46" xfId="0" applyNumberFormat="1" applyFont="1" applyFill="1" applyBorder="1" applyAlignment="1">
      <alignment horizontal="right" vertical="center"/>
    </xf>
    <xf numFmtId="185" fontId="6" fillId="0" borderId="48" xfId="0" applyNumberFormat="1" applyFont="1" applyFill="1" applyBorder="1" applyAlignment="1">
      <alignment horizontal="right" vertical="center"/>
    </xf>
    <xf numFmtId="185" fontId="6" fillId="0" borderId="44" xfId="0" applyNumberFormat="1" applyFont="1" applyFill="1" applyBorder="1" applyAlignment="1">
      <alignment horizontal="right" vertical="center"/>
    </xf>
    <xf numFmtId="185" fontId="6" fillId="0" borderId="43" xfId="0" applyNumberFormat="1" applyFont="1" applyFill="1" applyBorder="1" applyAlignment="1">
      <alignment horizontal="right" vertical="center"/>
    </xf>
    <xf numFmtId="185" fontId="6" fillId="0" borderId="45" xfId="0" applyNumberFormat="1" applyFont="1" applyFill="1" applyBorder="1" applyAlignment="1">
      <alignment horizontal="right" vertical="center"/>
    </xf>
    <xf numFmtId="0" fontId="6" fillId="0" borderId="65" xfId="0" applyFont="1" applyFill="1" applyBorder="1" applyAlignment="1">
      <alignment horizontal="distributed" vertical="center" wrapText="1"/>
    </xf>
    <xf numFmtId="0" fontId="6" fillId="0" borderId="66" xfId="0" applyFont="1" applyFill="1" applyBorder="1" applyAlignment="1">
      <alignment horizontal="distributed" vertical="center" wrapText="1"/>
    </xf>
    <xf numFmtId="0" fontId="6" fillId="0" borderId="67" xfId="0" applyFont="1" applyFill="1" applyBorder="1" applyAlignment="1">
      <alignment horizontal="distributed" vertical="center" wrapText="1"/>
    </xf>
    <xf numFmtId="184" fontId="6" fillId="0" borderId="68" xfId="0" applyNumberFormat="1" applyFont="1" applyFill="1" applyBorder="1" applyAlignment="1">
      <alignment horizontal="right" vertical="center"/>
    </xf>
    <xf numFmtId="184" fontId="6" fillId="0" borderId="66" xfId="0" applyNumberFormat="1" applyFont="1" applyFill="1" applyBorder="1" applyAlignment="1">
      <alignment horizontal="right" vertical="center"/>
    </xf>
    <xf numFmtId="184" fontId="6" fillId="0" borderId="69" xfId="0" applyNumberFormat="1" applyFont="1" applyFill="1" applyBorder="1" applyAlignment="1">
      <alignment horizontal="right" vertical="center"/>
    </xf>
    <xf numFmtId="0" fontId="6" fillId="0" borderId="60" xfId="0" applyFont="1" applyFill="1" applyBorder="1" applyAlignment="1">
      <alignment horizontal="distributed" vertical="center" wrapText="1"/>
    </xf>
    <xf numFmtId="0" fontId="6" fillId="0" borderId="61" xfId="0" applyFont="1" applyFill="1" applyBorder="1" applyAlignment="1">
      <alignment horizontal="distributed" vertical="center" wrapText="1"/>
    </xf>
    <xf numFmtId="0" fontId="6" fillId="0" borderId="62" xfId="0" applyFont="1" applyFill="1" applyBorder="1" applyAlignment="1">
      <alignment horizontal="distributed" vertical="center" wrapText="1"/>
    </xf>
    <xf numFmtId="184" fontId="6" fillId="0" borderId="63" xfId="0" applyNumberFormat="1" applyFont="1" applyFill="1" applyBorder="1" applyAlignment="1">
      <alignment horizontal="right" vertical="center"/>
    </xf>
    <xf numFmtId="184" fontId="6" fillId="0" borderId="61" xfId="0" applyNumberFormat="1" applyFont="1" applyFill="1" applyBorder="1" applyAlignment="1">
      <alignment horizontal="right" vertical="center"/>
    </xf>
    <xf numFmtId="184" fontId="6" fillId="0" borderId="64" xfId="0" applyNumberFormat="1" applyFont="1" applyFill="1" applyBorder="1" applyAlignment="1">
      <alignment horizontal="right" vertical="center"/>
    </xf>
    <xf numFmtId="187" fontId="6" fillId="0" borderId="57" xfId="0" applyNumberFormat="1" applyFont="1" applyFill="1" applyBorder="1" applyAlignment="1">
      <alignment horizontal="right" vertical="center"/>
    </xf>
    <xf numFmtId="187" fontId="6" fillId="0" borderId="58" xfId="0" applyNumberFormat="1" applyFont="1" applyFill="1" applyBorder="1" applyAlignment="1">
      <alignment horizontal="right" vertical="center"/>
    </xf>
    <xf numFmtId="187" fontId="6" fillId="0" borderId="59" xfId="0" applyNumberFormat="1" applyFont="1" applyFill="1" applyBorder="1" applyAlignment="1">
      <alignment horizontal="right" vertical="center"/>
    </xf>
    <xf numFmtId="187" fontId="6" fillId="0" borderId="1" xfId="0" applyNumberFormat="1" applyFont="1" applyFill="1" applyBorder="1" applyAlignment="1">
      <alignment horizontal="right" vertical="center"/>
    </xf>
    <xf numFmtId="187" fontId="6" fillId="0" borderId="5" xfId="0" applyNumberFormat="1" applyFont="1" applyFill="1" applyBorder="1" applyAlignment="1">
      <alignment horizontal="right" vertical="center"/>
    </xf>
    <xf numFmtId="187" fontId="6" fillId="0" borderId="6" xfId="0" applyNumberFormat="1" applyFont="1" applyFill="1" applyBorder="1" applyAlignment="1">
      <alignment horizontal="right" vertical="center"/>
    </xf>
    <xf numFmtId="0" fontId="6" fillId="0" borderId="3" xfId="0" applyFont="1" applyFill="1" applyBorder="1" applyAlignment="1">
      <alignment horizontal="distributed" vertical="center" wrapText="1"/>
    </xf>
    <xf numFmtId="184" fontId="6" fillId="0" borderId="2" xfId="0" applyNumberFormat="1" applyFont="1" applyFill="1" applyBorder="1" applyAlignment="1">
      <alignment horizontal="right" vertical="center"/>
    </xf>
    <xf numFmtId="184" fontId="6" fillId="0" borderId="3" xfId="0" applyNumberFormat="1" applyFont="1" applyFill="1" applyBorder="1" applyAlignment="1">
      <alignment horizontal="right" vertical="center"/>
    </xf>
    <xf numFmtId="184" fontId="6" fillId="0" borderId="4" xfId="0" applyNumberFormat="1" applyFont="1" applyFill="1" applyBorder="1" applyAlignment="1">
      <alignment horizontal="right" vertical="center"/>
    </xf>
    <xf numFmtId="0" fontId="8" fillId="0" borderId="58" xfId="0" applyFont="1" applyFill="1" applyBorder="1" applyAlignment="1">
      <alignment horizontal="distributed" vertical="center"/>
    </xf>
    <xf numFmtId="184" fontId="6" fillId="0" borderId="57" xfId="0" applyNumberFormat="1" applyFont="1" applyFill="1" applyBorder="1" applyAlignment="1">
      <alignment vertical="center"/>
    </xf>
    <xf numFmtId="0" fontId="8" fillId="0" borderId="58" xfId="0" applyFont="1" applyFill="1" applyBorder="1" applyAlignment="1">
      <alignment vertical="center"/>
    </xf>
    <xf numFmtId="0" fontId="8" fillId="0" borderId="59" xfId="0" applyFont="1" applyFill="1" applyBorder="1" applyAlignment="1">
      <alignment vertical="center"/>
    </xf>
    <xf numFmtId="0" fontId="8" fillId="0" borderId="6" xfId="0" applyFont="1" applyFill="1" applyBorder="1" applyAlignment="1">
      <alignment vertical="center"/>
    </xf>
    <xf numFmtId="0" fontId="6" fillId="0" borderId="1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0" fontId="6" fillId="0" borderId="3" xfId="0" applyFont="1" applyFill="1" applyBorder="1"/>
    <xf numFmtId="0" fontId="6" fillId="0" borderId="49" xfId="0" applyFont="1" applyFill="1" applyBorder="1"/>
    <xf numFmtId="0" fontId="6" fillId="0" borderId="49" xfId="0" applyFont="1" applyFill="1" applyBorder="1" applyAlignment="1">
      <alignment vertical="center"/>
    </xf>
    <xf numFmtId="186" fontId="6" fillId="0" borderId="53" xfId="0" applyNumberFormat="1" applyFont="1" applyFill="1" applyBorder="1" applyAlignment="1">
      <alignment horizontal="right" vertical="center"/>
    </xf>
    <xf numFmtId="186" fontId="6" fillId="0" borderId="49" xfId="0" applyNumberFormat="1" applyFont="1" applyFill="1" applyBorder="1" applyAlignment="1">
      <alignment horizontal="right" vertical="center"/>
    </xf>
    <xf numFmtId="186" fontId="6" fillId="0" borderId="54" xfId="0" applyNumberFormat="1" applyFont="1" applyFill="1" applyBorder="1" applyAlignment="1">
      <alignment horizontal="right" vertical="center"/>
    </xf>
  </cellXfs>
  <cellStyles count="2">
    <cellStyle name="桁区切り 2" xfId="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47625</xdr:colOff>
      <xdr:row>0</xdr:row>
      <xdr:rowOff>0</xdr:rowOff>
    </xdr:from>
    <xdr:to>
      <xdr:col>49</xdr:col>
      <xdr:colOff>85725</xdr:colOff>
      <xdr:row>0</xdr:row>
      <xdr:rowOff>9525</xdr:rowOff>
    </xdr:to>
    <xdr:sp macro="" textlink="">
      <xdr:nvSpPr>
        <xdr:cNvPr id="4" name="AutoShape 21"/>
        <xdr:cNvSpPr>
          <a:spLocks noChangeArrowheads="1"/>
        </xdr:cNvSpPr>
      </xdr:nvSpPr>
      <xdr:spPr bwMode="auto">
        <a:xfrm>
          <a:off x="5072063" y="0"/>
          <a:ext cx="1895475" cy="95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44</xdr:row>
      <xdr:rowOff>0</xdr:rowOff>
    </xdr:to>
    <xdr:sp macro="" textlink="">
      <xdr:nvSpPr>
        <xdr:cNvPr id="2" name="Line 6"/>
        <xdr:cNvSpPr>
          <a:spLocks noChangeShapeType="1"/>
        </xdr:cNvSpPr>
      </xdr:nvSpPr>
      <xdr:spPr bwMode="auto">
        <a:xfrm>
          <a:off x="4143375" y="2200275"/>
          <a:ext cx="0" cy="15049500"/>
        </a:xfrm>
        <a:prstGeom prst="line">
          <a:avLst/>
        </a:prstGeom>
        <a:noFill/>
        <a:ln w="6350">
          <a:solidFill>
            <a:srgbClr val="000000"/>
          </a:solidFill>
          <a:prstDash val="dash"/>
          <a:round/>
          <a:headEnd/>
          <a:tailEnd/>
        </a:ln>
      </xdr:spPr>
    </xdr:sp>
    <xdr:clientData/>
  </xdr:twoCellAnchor>
  <xdr:twoCellAnchor>
    <xdr:from>
      <xdr:col>18</xdr:col>
      <xdr:colOff>0</xdr:colOff>
      <xdr:row>4</xdr:row>
      <xdr:rowOff>0</xdr:rowOff>
    </xdr:from>
    <xdr:to>
      <xdr:col>18</xdr:col>
      <xdr:colOff>0</xdr:colOff>
      <xdr:row>44</xdr:row>
      <xdr:rowOff>0</xdr:rowOff>
    </xdr:to>
    <xdr:sp macro="" textlink="">
      <xdr:nvSpPr>
        <xdr:cNvPr id="3" name="Line 7"/>
        <xdr:cNvSpPr>
          <a:spLocks noChangeShapeType="1"/>
        </xdr:cNvSpPr>
      </xdr:nvSpPr>
      <xdr:spPr bwMode="auto">
        <a:xfrm>
          <a:off x="4772025" y="2200275"/>
          <a:ext cx="0" cy="15049500"/>
        </a:xfrm>
        <a:prstGeom prst="line">
          <a:avLst/>
        </a:prstGeom>
        <a:noFill/>
        <a:ln w="6350">
          <a:solidFill>
            <a:srgbClr val="000000"/>
          </a:solidFill>
          <a:prstDash val="dash"/>
          <a:round/>
          <a:headEnd/>
          <a:tailEnd/>
        </a:ln>
      </xdr:spPr>
    </xdr:sp>
    <xdr:clientData/>
  </xdr:twoCellAnchor>
  <xdr:twoCellAnchor>
    <xdr:from>
      <xdr:col>15</xdr:col>
      <xdr:colOff>0</xdr:colOff>
      <xdr:row>46</xdr:row>
      <xdr:rowOff>419099</xdr:rowOff>
    </xdr:from>
    <xdr:to>
      <xdr:col>15</xdr:col>
      <xdr:colOff>0</xdr:colOff>
      <xdr:row>79</xdr:row>
      <xdr:rowOff>446483</xdr:rowOff>
    </xdr:to>
    <xdr:sp macro="" textlink="">
      <xdr:nvSpPr>
        <xdr:cNvPr id="4" name="Line 8"/>
        <xdr:cNvSpPr>
          <a:spLocks noChangeShapeType="1"/>
        </xdr:cNvSpPr>
      </xdr:nvSpPr>
      <xdr:spPr bwMode="auto">
        <a:xfrm flipH="1" flipV="1">
          <a:off x="4143375" y="18735674"/>
          <a:ext cx="0" cy="12952809"/>
        </a:xfrm>
        <a:prstGeom prst="line">
          <a:avLst/>
        </a:prstGeom>
        <a:noFill/>
        <a:ln w="6350">
          <a:solidFill>
            <a:srgbClr val="000000"/>
          </a:solidFill>
          <a:prstDash val="dash"/>
          <a:round/>
          <a:headEnd/>
          <a:tailEnd/>
        </a:ln>
      </xdr:spPr>
    </xdr:sp>
    <xdr:clientData/>
  </xdr:twoCellAnchor>
  <xdr:twoCellAnchor>
    <xdr:from>
      <xdr:col>18</xdr:col>
      <xdr:colOff>0</xdr:colOff>
      <xdr:row>47</xdr:row>
      <xdr:rowOff>0</xdr:rowOff>
    </xdr:from>
    <xdr:to>
      <xdr:col>18</xdr:col>
      <xdr:colOff>0</xdr:colOff>
      <xdr:row>80</xdr:row>
      <xdr:rowOff>0</xdr:rowOff>
    </xdr:to>
    <xdr:sp macro="" textlink="">
      <xdr:nvSpPr>
        <xdr:cNvPr id="5" name="Line 9"/>
        <xdr:cNvSpPr>
          <a:spLocks noChangeShapeType="1"/>
        </xdr:cNvSpPr>
      </xdr:nvSpPr>
      <xdr:spPr bwMode="auto">
        <a:xfrm flipV="1">
          <a:off x="4772025" y="18745200"/>
          <a:ext cx="0" cy="12944475"/>
        </a:xfrm>
        <a:prstGeom prst="line">
          <a:avLst/>
        </a:prstGeom>
        <a:noFill/>
        <a:ln w="6350">
          <a:solidFill>
            <a:srgbClr val="000000"/>
          </a:solidFill>
          <a:prstDash val="dash"/>
          <a:round/>
          <a:headEnd/>
          <a:tailEnd/>
        </a:ln>
      </xdr:spPr>
    </xdr:sp>
    <xdr:clientData/>
  </xdr:twoCellAnchor>
  <xdr:twoCellAnchor>
    <xdr:from>
      <xdr:col>25</xdr:col>
      <xdr:colOff>0</xdr:colOff>
      <xdr:row>4</xdr:row>
      <xdr:rowOff>0</xdr:rowOff>
    </xdr:from>
    <xdr:to>
      <xdr:col>25</xdr:col>
      <xdr:colOff>0</xdr:colOff>
      <xdr:row>43</xdr:row>
      <xdr:rowOff>367393</xdr:rowOff>
    </xdr:to>
    <xdr:sp macro="" textlink="">
      <xdr:nvSpPr>
        <xdr:cNvPr id="6" name="Line 6"/>
        <xdr:cNvSpPr>
          <a:spLocks noChangeShapeType="1"/>
        </xdr:cNvSpPr>
      </xdr:nvSpPr>
      <xdr:spPr bwMode="auto">
        <a:xfrm>
          <a:off x="6429375" y="2200275"/>
          <a:ext cx="0" cy="15035893"/>
        </a:xfrm>
        <a:prstGeom prst="line">
          <a:avLst/>
        </a:prstGeom>
        <a:noFill/>
        <a:ln w="6350">
          <a:solidFill>
            <a:srgbClr val="000000"/>
          </a:solidFill>
          <a:prstDash val="dash"/>
          <a:round/>
          <a:headEnd/>
          <a:tailEnd/>
        </a:ln>
      </xdr:spPr>
    </xdr:sp>
    <xdr:clientData/>
  </xdr:twoCellAnchor>
  <xdr:twoCellAnchor>
    <xdr:from>
      <xdr:col>28</xdr:col>
      <xdr:colOff>0</xdr:colOff>
      <xdr:row>4</xdr:row>
      <xdr:rowOff>0</xdr:rowOff>
    </xdr:from>
    <xdr:to>
      <xdr:col>28</xdr:col>
      <xdr:colOff>0</xdr:colOff>
      <xdr:row>44</xdr:row>
      <xdr:rowOff>0</xdr:rowOff>
    </xdr:to>
    <xdr:sp macro="" textlink="">
      <xdr:nvSpPr>
        <xdr:cNvPr id="7" name="Line 7"/>
        <xdr:cNvSpPr>
          <a:spLocks noChangeShapeType="1"/>
        </xdr:cNvSpPr>
      </xdr:nvSpPr>
      <xdr:spPr bwMode="auto">
        <a:xfrm>
          <a:off x="7058025" y="2200275"/>
          <a:ext cx="0" cy="15049500"/>
        </a:xfrm>
        <a:prstGeom prst="line">
          <a:avLst/>
        </a:prstGeom>
        <a:noFill/>
        <a:ln w="6350">
          <a:solidFill>
            <a:srgbClr val="000000"/>
          </a:solidFill>
          <a:prstDash val="dash"/>
          <a:round/>
          <a:headEnd/>
          <a:tailEnd/>
        </a:ln>
      </xdr:spPr>
    </xdr:sp>
    <xdr:clientData/>
  </xdr:twoCellAnchor>
  <xdr:twoCellAnchor>
    <xdr:from>
      <xdr:col>25</xdr:col>
      <xdr:colOff>0</xdr:colOff>
      <xdr:row>46</xdr:row>
      <xdr:rowOff>419099</xdr:rowOff>
    </xdr:from>
    <xdr:to>
      <xdr:col>25</xdr:col>
      <xdr:colOff>0</xdr:colOff>
      <xdr:row>79</xdr:row>
      <xdr:rowOff>446483</xdr:rowOff>
    </xdr:to>
    <xdr:sp macro="" textlink="">
      <xdr:nvSpPr>
        <xdr:cNvPr id="8" name="Line 8"/>
        <xdr:cNvSpPr>
          <a:spLocks noChangeShapeType="1"/>
        </xdr:cNvSpPr>
      </xdr:nvSpPr>
      <xdr:spPr bwMode="auto">
        <a:xfrm flipH="1" flipV="1">
          <a:off x="6429375" y="18735674"/>
          <a:ext cx="0" cy="12952809"/>
        </a:xfrm>
        <a:prstGeom prst="line">
          <a:avLst/>
        </a:prstGeom>
        <a:noFill/>
        <a:ln w="6350">
          <a:solidFill>
            <a:srgbClr val="000000"/>
          </a:solidFill>
          <a:prstDash val="dash"/>
          <a:round/>
          <a:headEnd/>
          <a:tailEnd/>
        </a:ln>
      </xdr:spPr>
    </xdr:sp>
    <xdr:clientData/>
  </xdr:twoCellAnchor>
  <xdr:twoCellAnchor>
    <xdr:from>
      <xdr:col>28</xdr:col>
      <xdr:colOff>0</xdr:colOff>
      <xdr:row>47</xdr:row>
      <xdr:rowOff>0</xdr:rowOff>
    </xdr:from>
    <xdr:to>
      <xdr:col>28</xdr:col>
      <xdr:colOff>0</xdr:colOff>
      <xdr:row>80</xdr:row>
      <xdr:rowOff>0</xdr:rowOff>
    </xdr:to>
    <xdr:sp macro="" textlink="">
      <xdr:nvSpPr>
        <xdr:cNvPr id="9" name="Line 9"/>
        <xdr:cNvSpPr>
          <a:spLocks noChangeShapeType="1"/>
        </xdr:cNvSpPr>
      </xdr:nvSpPr>
      <xdr:spPr bwMode="auto">
        <a:xfrm flipV="1">
          <a:off x="7058025" y="18745200"/>
          <a:ext cx="0" cy="12944475"/>
        </a:xfrm>
        <a:prstGeom prst="line">
          <a:avLst/>
        </a:prstGeom>
        <a:noFill/>
        <a:ln w="6350">
          <a:solidFill>
            <a:srgbClr val="000000"/>
          </a:solidFill>
          <a:prstDash val="dash"/>
          <a:round/>
          <a:headEnd/>
          <a:tailEnd/>
        </a:ln>
      </xdr:spPr>
    </xdr:sp>
    <xdr:clientData/>
  </xdr:twoCellAnchor>
  <xdr:twoCellAnchor>
    <xdr:from>
      <xdr:col>35</xdr:col>
      <xdr:colOff>0</xdr:colOff>
      <xdr:row>4</xdr:row>
      <xdr:rowOff>1</xdr:rowOff>
    </xdr:from>
    <xdr:to>
      <xdr:col>35</xdr:col>
      <xdr:colOff>0</xdr:colOff>
      <xdr:row>44</xdr:row>
      <xdr:rowOff>0</xdr:rowOff>
    </xdr:to>
    <xdr:sp macro="" textlink="">
      <xdr:nvSpPr>
        <xdr:cNvPr id="10" name="Line 6"/>
        <xdr:cNvSpPr>
          <a:spLocks noChangeShapeType="1"/>
        </xdr:cNvSpPr>
      </xdr:nvSpPr>
      <xdr:spPr bwMode="auto">
        <a:xfrm>
          <a:off x="8715375" y="2200276"/>
          <a:ext cx="0" cy="15049499"/>
        </a:xfrm>
        <a:prstGeom prst="line">
          <a:avLst/>
        </a:prstGeom>
        <a:noFill/>
        <a:ln w="6350">
          <a:solidFill>
            <a:srgbClr val="000000"/>
          </a:solidFill>
          <a:prstDash val="dash"/>
          <a:round/>
          <a:headEnd/>
          <a:tailEnd/>
        </a:ln>
      </xdr:spPr>
    </xdr:sp>
    <xdr:clientData/>
  </xdr:twoCellAnchor>
  <xdr:twoCellAnchor>
    <xdr:from>
      <xdr:col>38</xdr:col>
      <xdr:colOff>0</xdr:colOff>
      <xdr:row>4</xdr:row>
      <xdr:rowOff>0</xdr:rowOff>
    </xdr:from>
    <xdr:to>
      <xdr:col>38</xdr:col>
      <xdr:colOff>0</xdr:colOff>
      <xdr:row>44</xdr:row>
      <xdr:rowOff>0</xdr:rowOff>
    </xdr:to>
    <xdr:sp macro="" textlink="">
      <xdr:nvSpPr>
        <xdr:cNvPr id="11" name="Line 7"/>
        <xdr:cNvSpPr>
          <a:spLocks noChangeShapeType="1"/>
        </xdr:cNvSpPr>
      </xdr:nvSpPr>
      <xdr:spPr bwMode="auto">
        <a:xfrm>
          <a:off x="9344025" y="2200275"/>
          <a:ext cx="0" cy="15049500"/>
        </a:xfrm>
        <a:prstGeom prst="line">
          <a:avLst/>
        </a:prstGeom>
        <a:noFill/>
        <a:ln w="6350">
          <a:solidFill>
            <a:srgbClr val="000000"/>
          </a:solidFill>
          <a:prstDash val="dash"/>
          <a:round/>
          <a:headEnd/>
          <a:tailEnd/>
        </a:ln>
      </xdr:spPr>
    </xdr:sp>
    <xdr:clientData/>
  </xdr:twoCellAnchor>
  <xdr:twoCellAnchor>
    <xdr:from>
      <xdr:col>35</xdr:col>
      <xdr:colOff>0</xdr:colOff>
      <xdr:row>46</xdr:row>
      <xdr:rowOff>419099</xdr:rowOff>
    </xdr:from>
    <xdr:to>
      <xdr:col>35</xdr:col>
      <xdr:colOff>0</xdr:colOff>
      <xdr:row>79</xdr:row>
      <xdr:rowOff>446483</xdr:rowOff>
    </xdr:to>
    <xdr:sp macro="" textlink="">
      <xdr:nvSpPr>
        <xdr:cNvPr id="12" name="Line 8"/>
        <xdr:cNvSpPr>
          <a:spLocks noChangeShapeType="1"/>
        </xdr:cNvSpPr>
      </xdr:nvSpPr>
      <xdr:spPr bwMode="auto">
        <a:xfrm flipH="1" flipV="1">
          <a:off x="8715375" y="18735674"/>
          <a:ext cx="0" cy="12952809"/>
        </a:xfrm>
        <a:prstGeom prst="line">
          <a:avLst/>
        </a:prstGeom>
        <a:noFill/>
        <a:ln w="6350">
          <a:solidFill>
            <a:srgbClr val="000000"/>
          </a:solidFill>
          <a:prstDash val="dash"/>
          <a:round/>
          <a:headEnd/>
          <a:tailEnd/>
        </a:ln>
      </xdr:spPr>
    </xdr:sp>
    <xdr:clientData/>
  </xdr:twoCellAnchor>
  <xdr:twoCellAnchor>
    <xdr:from>
      <xdr:col>38</xdr:col>
      <xdr:colOff>0</xdr:colOff>
      <xdr:row>47</xdr:row>
      <xdr:rowOff>0</xdr:rowOff>
    </xdr:from>
    <xdr:to>
      <xdr:col>38</xdr:col>
      <xdr:colOff>0</xdr:colOff>
      <xdr:row>80</xdr:row>
      <xdr:rowOff>0</xdr:rowOff>
    </xdr:to>
    <xdr:sp macro="" textlink="">
      <xdr:nvSpPr>
        <xdr:cNvPr id="13" name="Line 9"/>
        <xdr:cNvSpPr>
          <a:spLocks noChangeShapeType="1"/>
        </xdr:cNvSpPr>
      </xdr:nvSpPr>
      <xdr:spPr bwMode="auto">
        <a:xfrm flipV="1">
          <a:off x="9344025" y="18745200"/>
          <a:ext cx="0" cy="12944475"/>
        </a:xfrm>
        <a:prstGeom prst="line">
          <a:avLst/>
        </a:prstGeom>
        <a:noFill/>
        <a:ln w="6350">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49</xdr:row>
      <xdr:rowOff>0</xdr:rowOff>
    </xdr:to>
    <xdr:sp macro="" textlink="">
      <xdr:nvSpPr>
        <xdr:cNvPr id="2" name="Line 1"/>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3" name="Line 2"/>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4" name="Text Box 3"/>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35</xdr:col>
      <xdr:colOff>0</xdr:colOff>
      <xdr:row>5</xdr:row>
      <xdr:rowOff>0</xdr:rowOff>
    </xdr:from>
    <xdr:to>
      <xdr:col>35</xdr:col>
      <xdr:colOff>0</xdr:colOff>
      <xdr:row>49</xdr:row>
      <xdr:rowOff>0</xdr:rowOff>
    </xdr:to>
    <xdr:sp macro="" textlink="">
      <xdr:nvSpPr>
        <xdr:cNvPr id="5" name="Line 12"/>
        <xdr:cNvSpPr>
          <a:spLocks noChangeShapeType="1"/>
        </xdr:cNvSpPr>
      </xdr:nvSpPr>
      <xdr:spPr bwMode="auto">
        <a:xfrm flipV="1">
          <a:off x="12611100" y="1895475"/>
          <a:ext cx="0" cy="1091565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49</xdr:row>
      <xdr:rowOff>0</xdr:rowOff>
    </xdr:to>
    <xdr:sp macro="" textlink="">
      <xdr:nvSpPr>
        <xdr:cNvPr id="6" name="Line 13"/>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7" name="Line 15"/>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8" name="Line 24"/>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9" name="Line 25"/>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0" name="Line 28"/>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49</xdr:row>
      <xdr:rowOff>0</xdr:rowOff>
    </xdr:to>
    <xdr:sp macro="" textlink="">
      <xdr:nvSpPr>
        <xdr:cNvPr id="11" name="Line 1"/>
        <xdr:cNvSpPr>
          <a:spLocks noChangeShapeType="1"/>
        </xdr:cNvSpPr>
      </xdr:nvSpPr>
      <xdr:spPr bwMode="auto">
        <a:xfrm flipV="1">
          <a:off x="3800475" y="1895475"/>
          <a:ext cx="0" cy="1091565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49</xdr:row>
      <xdr:rowOff>0</xdr:rowOff>
    </xdr:to>
    <xdr:sp macro="" textlink="">
      <xdr:nvSpPr>
        <xdr:cNvPr id="12" name="Line 2"/>
        <xdr:cNvSpPr>
          <a:spLocks noChangeShapeType="1"/>
        </xdr:cNvSpPr>
      </xdr:nvSpPr>
      <xdr:spPr bwMode="auto">
        <a:xfrm flipV="1">
          <a:off x="4324350" y="1895475"/>
          <a:ext cx="0" cy="10915650"/>
        </a:xfrm>
        <a:prstGeom prst="line">
          <a:avLst/>
        </a:prstGeom>
        <a:noFill/>
        <a:ln w="6350">
          <a:solidFill>
            <a:srgbClr val="000000"/>
          </a:solidFill>
          <a:prstDash val="dash"/>
          <a:round/>
          <a:headEnd/>
          <a:tailEnd/>
        </a:ln>
      </xdr:spPr>
    </xdr:sp>
    <xdr:clientData/>
  </xdr:twoCellAnchor>
  <xdr:oneCellAnchor>
    <xdr:from>
      <xdr:col>12</xdr:col>
      <xdr:colOff>9525</xdr:colOff>
      <xdr:row>51</xdr:row>
      <xdr:rowOff>47625</xdr:rowOff>
    </xdr:from>
    <xdr:ext cx="104775" cy="234950"/>
    <xdr:sp macro="" textlink="">
      <xdr:nvSpPr>
        <xdr:cNvPr id="13" name="Text Box 3"/>
        <xdr:cNvSpPr txBox="1">
          <a:spLocks noChangeArrowheads="1"/>
        </xdr:cNvSpPr>
      </xdr:nvSpPr>
      <xdr:spPr bwMode="auto">
        <a:xfrm>
          <a:off x="4333875" y="13354050"/>
          <a:ext cx="104775" cy="234950"/>
        </a:xfrm>
        <a:prstGeom prst="rect">
          <a:avLst/>
        </a:prstGeom>
        <a:noFill/>
        <a:ln w="9525">
          <a:noFill/>
          <a:miter lim="800000"/>
          <a:headEnd/>
          <a:tailEnd/>
        </a:ln>
      </xdr:spPr>
    </xdr:sp>
    <xdr:clientData/>
  </xdr:oneCellAnchor>
  <xdr:twoCellAnchor>
    <xdr:from>
      <xdr:col>36</xdr:col>
      <xdr:colOff>0</xdr:colOff>
      <xdr:row>5</xdr:row>
      <xdr:rowOff>6350</xdr:rowOff>
    </xdr:from>
    <xdr:to>
      <xdr:col>36</xdr:col>
      <xdr:colOff>0</xdr:colOff>
      <xdr:row>49</xdr:row>
      <xdr:rowOff>0</xdr:rowOff>
    </xdr:to>
    <xdr:sp macro="" textlink="">
      <xdr:nvSpPr>
        <xdr:cNvPr id="14" name="Line 13"/>
        <xdr:cNvSpPr>
          <a:spLocks noChangeShapeType="1"/>
        </xdr:cNvSpPr>
      </xdr:nvSpPr>
      <xdr:spPr bwMode="auto">
        <a:xfrm flipV="1">
          <a:off x="13134975" y="1901825"/>
          <a:ext cx="0" cy="1090930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49</xdr:row>
      <xdr:rowOff>0</xdr:rowOff>
    </xdr:to>
    <xdr:sp macro="" textlink="">
      <xdr:nvSpPr>
        <xdr:cNvPr id="15" name="Line 15"/>
        <xdr:cNvSpPr>
          <a:spLocks noChangeShapeType="1"/>
        </xdr:cNvSpPr>
      </xdr:nvSpPr>
      <xdr:spPr bwMode="auto">
        <a:xfrm flipV="1">
          <a:off x="16973550" y="1895475"/>
          <a:ext cx="0" cy="10915650"/>
        </a:xfrm>
        <a:prstGeom prst="line">
          <a:avLst/>
        </a:prstGeom>
        <a:noFill/>
        <a:ln w="6350">
          <a:solidFill>
            <a:srgbClr val="000000"/>
          </a:solidFill>
          <a:prstDash val="dash"/>
          <a:round/>
          <a:headEnd/>
          <a:tailEnd/>
        </a:ln>
      </xdr:spPr>
    </xdr:sp>
    <xdr:clientData/>
  </xdr:twoCellAnchor>
  <xdr:twoCellAnchor>
    <xdr:from>
      <xdr:col>21</xdr:col>
      <xdr:colOff>231775</xdr:colOff>
      <xdr:row>5</xdr:row>
      <xdr:rowOff>0</xdr:rowOff>
    </xdr:from>
    <xdr:to>
      <xdr:col>21</xdr:col>
      <xdr:colOff>231775</xdr:colOff>
      <xdr:row>49</xdr:row>
      <xdr:rowOff>0</xdr:rowOff>
    </xdr:to>
    <xdr:sp macro="" textlink="">
      <xdr:nvSpPr>
        <xdr:cNvPr id="16" name="Line 24"/>
        <xdr:cNvSpPr>
          <a:spLocks noChangeShapeType="1"/>
        </xdr:cNvSpPr>
      </xdr:nvSpPr>
      <xdr:spPr bwMode="auto">
        <a:xfrm flipV="1">
          <a:off x="7689850" y="1895475"/>
          <a:ext cx="0" cy="10915650"/>
        </a:xfrm>
        <a:prstGeom prst="line">
          <a:avLst/>
        </a:prstGeom>
        <a:noFill/>
        <a:ln w="6350">
          <a:solidFill>
            <a:srgbClr val="000000"/>
          </a:solidFill>
          <a:prstDash val="dash"/>
          <a:round/>
          <a:headEnd/>
          <a:tailEnd/>
        </a:ln>
      </xdr:spPr>
    </xdr:sp>
    <xdr:clientData/>
  </xdr:twoCellAnchor>
  <xdr:twoCellAnchor>
    <xdr:from>
      <xdr:col>22</xdr:col>
      <xdr:colOff>133350</xdr:colOff>
      <xdr:row>5</xdr:row>
      <xdr:rowOff>9525</xdr:rowOff>
    </xdr:from>
    <xdr:to>
      <xdr:col>22</xdr:col>
      <xdr:colOff>133350</xdr:colOff>
      <xdr:row>49</xdr:row>
      <xdr:rowOff>9525</xdr:rowOff>
    </xdr:to>
    <xdr:sp macro="" textlink="">
      <xdr:nvSpPr>
        <xdr:cNvPr id="17" name="Line 25"/>
        <xdr:cNvSpPr>
          <a:spLocks noChangeShapeType="1"/>
        </xdr:cNvSpPr>
      </xdr:nvSpPr>
      <xdr:spPr bwMode="auto">
        <a:xfrm flipV="1">
          <a:off x="8191500" y="1905000"/>
          <a:ext cx="0" cy="10915650"/>
        </a:xfrm>
        <a:prstGeom prst="line">
          <a:avLst/>
        </a:prstGeom>
        <a:noFill/>
        <a:ln w="6350">
          <a:solidFill>
            <a:srgbClr val="000000"/>
          </a:solidFill>
          <a:prstDash val="dash"/>
          <a:round/>
          <a:headEnd/>
          <a:tailEnd/>
        </a:ln>
      </xdr:spPr>
    </xdr:sp>
    <xdr:clientData/>
  </xdr:twoCellAnchor>
  <xdr:twoCellAnchor>
    <xdr:from>
      <xdr:col>47</xdr:col>
      <xdr:colOff>114300</xdr:colOff>
      <xdr:row>5</xdr:row>
      <xdr:rowOff>0</xdr:rowOff>
    </xdr:from>
    <xdr:to>
      <xdr:col>47</xdr:col>
      <xdr:colOff>114300</xdr:colOff>
      <xdr:row>49</xdr:row>
      <xdr:rowOff>0</xdr:rowOff>
    </xdr:to>
    <xdr:sp macro="" textlink="">
      <xdr:nvSpPr>
        <xdr:cNvPr id="18" name="Line 28"/>
        <xdr:cNvSpPr>
          <a:spLocks noChangeShapeType="1"/>
        </xdr:cNvSpPr>
      </xdr:nvSpPr>
      <xdr:spPr bwMode="auto">
        <a:xfrm flipV="1">
          <a:off x="16478250" y="1895475"/>
          <a:ext cx="0" cy="10915650"/>
        </a:xfrm>
        <a:prstGeom prst="line">
          <a:avLst/>
        </a:prstGeom>
        <a:noFill/>
        <a:ln w="6350">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2"/>
  <sheetViews>
    <sheetView tabSelected="1" view="pageBreakPreview" zoomScaleNormal="100" zoomScaleSheetLayoutView="100" workbookViewId="0"/>
  </sheetViews>
  <sheetFormatPr defaultRowHeight="13.5" x14ac:dyDescent="0.15"/>
  <cols>
    <col min="1" max="4" width="1.625" style="115" customWidth="1"/>
    <col min="5" max="5" width="1.375" style="115" customWidth="1"/>
    <col min="6" max="12" width="1.625" style="115" customWidth="1"/>
    <col min="13" max="14" width="2.125" style="115" customWidth="1"/>
    <col min="15" max="15" width="2.5" style="115" customWidth="1"/>
    <col min="16" max="16" width="2.125" style="115" customWidth="1"/>
    <col min="17" max="22" width="1.625" style="115" customWidth="1"/>
    <col min="23" max="25" width="2.125" style="115" customWidth="1"/>
    <col min="26" max="31" width="1.625" style="115" customWidth="1"/>
    <col min="32" max="34" width="2.125" style="115" customWidth="1"/>
    <col min="35" max="35" width="2.625" style="115" customWidth="1"/>
    <col min="36" max="40" width="1.625" style="115" customWidth="1"/>
    <col min="41" max="49" width="2.125" style="115" customWidth="1"/>
    <col min="50" max="50" width="1.375" style="115" customWidth="1"/>
    <col min="51" max="51" width="2.375" style="115" customWidth="1"/>
    <col min="52" max="69" width="2.125" style="115" customWidth="1"/>
    <col min="70" max="16384" width="9" style="115"/>
  </cols>
  <sheetData>
    <row r="1" spans="1:50" ht="13.5" customHeight="1" x14ac:dyDescent="0.15">
      <c r="A1" s="107"/>
      <c r="B1" s="113"/>
      <c r="C1" s="113"/>
      <c r="D1" s="114"/>
      <c r="E1" s="114"/>
      <c r="F1" s="114"/>
      <c r="G1" s="114"/>
      <c r="H1" s="114"/>
      <c r="I1" s="114"/>
      <c r="J1" s="114"/>
      <c r="K1" s="114"/>
      <c r="L1" s="114"/>
      <c r="M1" s="114"/>
      <c r="N1" s="114"/>
      <c r="O1" s="114"/>
      <c r="P1" s="114"/>
      <c r="Q1" s="114"/>
      <c r="R1" s="114"/>
      <c r="S1" s="114"/>
      <c r="T1" s="114"/>
      <c r="U1" s="114"/>
      <c r="V1" s="114"/>
      <c r="W1" s="114"/>
      <c r="X1" s="114"/>
      <c r="Y1" s="114"/>
      <c r="Z1" s="114"/>
      <c r="AA1" s="114"/>
      <c r="AL1" s="364" t="s">
        <v>429</v>
      </c>
      <c r="AM1" s="364"/>
      <c r="AN1" s="364"/>
      <c r="AO1" s="364"/>
      <c r="AP1" s="364"/>
      <c r="AQ1" s="364"/>
      <c r="AR1" s="364"/>
      <c r="AS1" s="364"/>
      <c r="AT1" s="364"/>
      <c r="AU1" s="364"/>
      <c r="AV1" s="364"/>
      <c r="AW1" s="364"/>
    </row>
    <row r="2" spans="1:50" x14ac:dyDescent="0.15">
      <c r="A2" s="107"/>
      <c r="B2" s="113"/>
      <c r="C2" s="113"/>
      <c r="D2" s="114"/>
      <c r="E2" s="114"/>
      <c r="F2" s="114"/>
      <c r="G2" s="114"/>
      <c r="H2" s="114"/>
      <c r="I2" s="114"/>
      <c r="J2" s="114"/>
      <c r="K2" s="114"/>
      <c r="L2" s="114"/>
      <c r="M2" s="114"/>
      <c r="N2" s="114"/>
      <c r="O2" s="114"/>
      <c r="P2" s="114"/>
      <c r="Q2" s="114"/>
      <c r="R2" s="114"/>
      <c r="S2" s="114"/>
      <c r="T2" s="114"/>
      <c r="U2" s="114"/>
      <c r="V2" s="114"/>
      <c r="W2" s="114"/>
      <c r="X2" s="114"/>
      <c r="Y2" s="114"/>
      <c r="Z2" s="114"/>
      <c r="AA2" s="114"/>
      <c r="AL2" s="116"/>
      <c r="AM2" s="116"/>
      <c r="AN2" s="116"/>
      <c r="AO2" s="116"/>
      <c r="AP2" s="116"/>
      <c r="AQ2" s="116"/>
      <c r="AR2" s="116"/>
      <c r="AS2" s="116"/>
      <c r="AT2" s="116"/>
      <c r="AU2" s="116"/>
      <c r="AV2" s="116"/>
      <c r="AW2" s="116"/>
    </row>
    <row r="3" spans="1:50" x14ac:dyDescent="0.15">
      <c r="A3" s="107"/>
      <c r="B3" s="113"/>
      <c r="C3" s="113"/>
      <c r="D3" s="114"/>
      <c r="E3" s="114"/>
      <c r="F3" s="114"/>
      <c r="G3" s="114"/>
      <c r="H3" s="114"/>
      <c r="I3" s="114"/>
      <c r="J3" s="114"/>
      <c r="K3" s="114"/>
      <c r="L3" s="114"/>
      <c r="M3" s="114"/>
      <c r="N3" s="114"/>
      <c r="O3" s="114"/>
      <c r="P3" s="114"/>
      <c r="Q3" s="114"/>
      <c r="R3" s="114"/>
      <c r="S3" s="114"/>
      <c r="T3" s="114"/>
      <c r="U3" s="114"/>
      <c r="V3" s="114"/>
      <c r="W3" s="114"/>
      <c r="X3" s="114"/>
      <c r="Y3" s="114"/>
      <c r="Z3" s="114"/>
      <c r="AA3" s="114"/>
      <c r="AL3" s="364" t="s">
        <v>330</v>
      </c>
      <c r="AM3" s="364"/>
      <c r="AN3" s="364"/>
      <c r="AO3" s="364"/>
      <c r="AP3" s="364"/>
      <c r="AQ3" s="364"/>
      <c r="AR3" s="364"/>
      <c r="AS3" s="364"/>
      <c r="AT3" s="364"/>
      <c r="AU3" s="364"/>
      <c r="AV3" s="364"/>
      <c r="AW3" s="364"/>
    </row>
    <row r="4" spans="1:50" x14ac:dyDescent="0.15">
      <c r="A4" s="107"/>
      <c r="B4" s="113"/>
      <c r="C4" s="113"/>
      <c r="D4" s="114"/>
      <c r="E4" s="114"/>
      <c r="F4" s="114"/>
      <c r="G4" s="114"/>
      <c r="H4" s="114"/>
      <c r="I4" s="114"/>
      <c r="J4" s="114"/>
      <c r="K4" s="114"/>
      <c r="L4" s="114"/>
      <c r="M4" s="114"/>
      <c r="N4" s="114"/>
      <c r="O4" s="114"/>
      <c r="P4" s="114"/>
      <c r="Q4" s="114"/>
      <c r="R4" s="114"/>
      <c r="S4" s="114"/>
      <c r="T4" s="114"/>
      <c r="U4" s="114"/>
      <c r="V4" s="114"/>
      <c r="W4" s="114"/>
      <c r="X4" s="114"/>
      <c r="Y4" s="114"/>
      <c r="Z4" s="114"/>
      <c r="AA4" s="114"/>
      <c r="AL4" s="325" t="s">
        <v>332</v>
      </c>
      <c r="AM4" s="325"/>
      <c r="AN4" s="325"/>
      <c r="AO4" s="325"/>
      <c r="AP4" s="325"/>
      <c r="AQ4" s="325"/>
      <c r="AR4" s="325"/>
      <c r="AS4" s="325"/>
      <c r="AT4" s="325"/>
      <c r="AU4" s="325"/>
      <c r="AV4" s="325"/>
      <c r="AW4" s="325"/>
    </row>
    <row r="5" spans="1:50" x14ac:dyDescent="0.15">
      <c r="AL5" s="325" t="s">
        <v>329</v>
      </c>
      <c r="AM5" s="325"/>
      <c r="AN5" s="325"/>
      <c r="AO5" s="325"/>
      <c r="AP5" s="325"/>
      <c r="AQ5" s="325"/>
      <c r="AR5" s="325"/>
      <c r="AS5" s="325"/>
      <c r="AT5" s="325"/>
      <c r="AU5" s="325"/>
      <c r="AV5" s="325"/>
      <c r="AW5" s="325"/>
    </row>
    <row r="6" spans="1:50" ht="24.75" customHeight="1" x14ac:dyDescent="0.15">
      <c r="AL6" s="116"/>
      <c r="AM6" s="116"/>
      <c r="AN6" s="116"/>
      <c r="AO6" s="116"/>
      <c r="AP6" s="116"/>
      <c r="AQ6" s="116"/>
      <c r="AR6" s="116"/>
      <c r="AS6" s="116"/>
      <c r="AT6" s="116"/>
      <c r="AU6" s="116"/>
      <c r="AV6" s="116"/>
    </row>
    <row r="7" spans="1:50" ht="24" customHeight="1" x14ac:dyDescent="0.15">
      <c r="A7" s="324" t="s">
        <v>331</v>
      </c>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row>
    <row r="8" spans="1:50" ht="24" customHeight="1" x14ac:dyDescent="0.1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row>
    <row r="9" spans="1:50" ht="21" customHeight="1" x14ac:dyDescent="0.15">
      <c r="C9" s="325" t="s">
        <v>152</v>
      </c>
      <c r="D9" s="325"/>
      <c r="E9" s="325"/>
      <c r="F9" s="325"/>
      <c r="G9" s="325"/>
      <c r="H9" s="325"/>
      <c r="I9" s="325"/>
      <c r="J9" s="325"/>
      <c r="K9" s="325"/>
      <c r="L9" s="325"/>
      <c r="M9" s="325"/>
      <c r="N9" s="325"/>
      <c r="O9" s="325"/>
      <c r="P9" s="325"/>
      <c r="Q9" s="325"/>
      <c r="R9" s="325"/>
      <c r="S9" s="325"/>
      <c r="T9" s="325"/>
      <c r="U9" s="325"/>
      <c r="V9" s="325"/>
      <c r="W9" s="325"/>
      <c r="X9" s="325"/>
      <c r="Y9" s="325"/>
      <c r="Z9" s="325"/>
      <c r="AA9" s="325"/>
      <c r="AB9" s="325"/>
      <c r="AC9" s="325"/>
      <c r="AD9" s="325"/>
      <c r="AE9" s="325"/>
      <c r="AF9" s="325"/>
      <c r="AG9" s="325"/>
      <c r="AH9" s="325"/>
      <c r="AI9" s="325"/>
      <c r="AJ9" s="325"/>
      <c r="AK9" s="325"/>
      <c r="AL9" s="325"/>
      <c r="AM9" s="325"/>
      <c r="AN9" s="325"/>
      <c r="AO9" s="325"/>
      <c r="AP9" s="325"/>
      <c r="AQ9" s="325"/>
      <c r="AR9" s="325"/>
      <c r="AS9" s="325"/>
      <c r="AT9" s="325"/>
      <c r="AU9" s="325"/>
      <c r="AV9" s="325"/>
      <c r="AW9" s="325"/>
      <c r="AX9" s="325"/>
    </row>
    <row r="10" spans="1:50" ht="21" customHeight="1" x14ac:dyDescent="0.15">
      <c r="C10" s="326" t="s">
        <v>118</v>
      </c>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row>
    <row r="11" spans="1:50" ht="21" customHeight="1" x14ac:dyDescent="0.15">
      <c r="C11" s="325" t="s">
        <v>128</v>
      </c>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5"/>
      <c r="AS11" s="325"/>
      <c r="AT11" s="325"/>
      <c r="AU11" s="325"/>
      <c r="AV11" s="325"/>
      <c r="AW11" s="325"/>
      <c r="AX11" s="325"/>
    </row>
    <row r="12" spans="1:50" ht="21" customHeight="1" x14ac:dyDescent="0.15">
      <c r="C12" s="325" t="s">
        <v>130</v>
      </c>
      <c r="D12" s="325"/>
      <c r="E12" s="325"/>
      <c r="F12" s="325"/>
      <c r="G12" s="325"/>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5"/>
      <c r="AG12" s="325"/>
      <c r="AH12" s="325"/>
      <c r="AI12" s="325"/>
      <c r="AJ12" s="325"/>
      <c r="AK12" s="325"/>
      <c r="AL12" s="325"/>
      <c r="AM12" s="325"/>
      <c r="AN12" s="325"/>
      <c r="AO12" s="325"/>
      <c r="AP12" s="325"/>
      <c r="AQ12" s="325"/>
      <c r="AR12" s="325"/>
      <c r="AS12" s="325"/>
      <c r="AT12" s="325"/>
      <c r="AU12" s="325"/>
      <c r="AV12" s="325"/>
      <c r="AW12" s="325"/>
      <c r="AX12" s="325"/>
    </row>
    <row r="13" spans="1:50" ht="21" customHeight="1" x14ac:dyDescent="0.15">
      <c r="C13" s="322" t="s">
        <v>129</v>
      </c>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row>
    <row r="14" spans="1:50" ht="21" customHeight="1" x14ac:dyDescent="0.15">
      <c r="C14" s="325" t="s">
        <v>333</v>
      </c>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row>
    <row r="15" spans="1:50" ht="21" customHeight="1" x14ac:dyDescent="0.15">
      <c r="C15" s="325" t="s">
        <v>334</v>
      </c>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row>
    <row r="16" spans="1:50" ht="21" customHeight="1" x14ac:dyDescent="0.15">
      <c r="C16" s="322" t="s">
        <v>335</v>
      </c>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row>
    <row r="17" spans="1:50" ht="15" customHeight="1" x14ac:dyDescent="0.15">
      <c r="AO17" s="116"/>
      <c r="AP17" s="116"/>
      <c r="AQ17" s="116"/>
      <c r="AR17" s="116"/>
      <c r="AS17" s="116"/>
      <c r="AT17" s="116"/>
      <c r="AU17" s="116"/>
      <c r="AV17" s="116"/>
      <c r="AW17" s="116"/>
    </row>
    <row r="18" spans="1:50" s="67" customFormat="1" ht="20.100000000000001" customHeight="1" x14ac:dyDescent="0.15">
      <c r="B18" s="327" t="s">
        <v>106</v>
      </c>
      <c r="C18" s="327"/>
      <c r="D18" s="326" t="s">
        <v>0</v>
      </c>
      <c r="E18" s="326"/>
      <c r="F18" s="326"/>
      <c r="G18" s="326"/>
      <c r="H18" s="326"/>
      <c r="I18" s="326"/>
      <c r="J18" s="326"/>
      <c r="K18" s="326"/>
      <c r="L18" s="326"/>
      <c r="M18" s="326"/>
    </row>
    <row r="19" spans="1:50" ht="9.9499999999999993" customHeight="1" x14ac:dyDescent="0.15">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row>
    <row r="20" spans="1:50" ht="29.1" customHeight="1" x14ac:dyDescent="0.15">
      <c r="A20" s="148"/>
      <c r="B20" s="290" t="s">
        <v>1</v>
      </c>
      <c r="C20" s="290"/>
      <c r="D20" s="290"/>
      <c r="E20" s="290"/>
      <c r="F20" s="290"/>
      <c r="G20" s="290"/>
      <c r="H20" s="290"/>
      <c r="I20" s="290"/>
      <c r="J20" s="290"/>
      <c r="K20" s="290"/>
      <c r="L20" s="290"/>
      <c r="M20" s="290"/>
      <c r="N20" s="290"/>
      <c r="O20" s="290"/>
      <c r="P20" s="310"/>
      <c r="Q20" s="290" t="s">
        <v>336</v>
      </c>
      <c r="R20" s="290"/>
      <c r="S20" s="290"/>
      <c r="T20" s="290"/>
      <c r="U20" s="290"/>
      <c r="V20" s="290"/>
      <c r="W20" s="290"/>
      <c r="X20" s="290"/>
      <c r="Y20" s="290"/>
      <c r="Z20" s="290" t="s">
        <v>139</v>
      </c>
      <c r="AA20" s="290"/>
      <c r="AB20" s="290"/>
      <c r="AC20" s="290"/>
      <c r="AD20" s="290"/>
      <c r="AE20" s="290"/>
      <c r="AF20" s="290"/>
      <c r="AG20" s="290"/>
      <c r="AH20" s="290"/>
      <c r="AI20" s="290" t="s">
        <v>2</v>
      </c>
      <c r="AJ20" s="290"/>
      <c r="AK20" s="290"/>
      <c r="AL20" s="290"/>
      <c r="AM20" s="290"/>
      <c r="AN20" s="290"/>
      <c r="AO20" s="290"/>
      <c r="AP20" s="290"/>
      <c r="AQ20" s="290"/>
      <c r="AR20" s="290" t="s">
        <v>3</v>
      </c>
      <c r="AS20" s="290"/>
      <c r="AT20" s="290"/>
      <c r="AU20" s="290"/>
      <c r="AV20" s="290"/>
      <c r="AW20" s="290"/>
      <c r="AX20" s="290"/>
    </row>
    <row r="21" spans="1:50" ht="29.1" customHeight="1" x14ac:dyDescent="0.15">
      <c r="A21" s="148"/>
      <c r="B21" s="323" t="s">
        <v>4</v>
      </c>
      <c r="C21" s="323"/>
      <c r="D21" s="290" t="s">
        <v>5</v>
      </c>
      <c r="E21" s="290"/>
      <c r="F21" s="290"/>
      <c r="G21" s="290"/>
      <c r="H21" s="290"/>
      <c r="I21" s="290"/>
      <c r="J21" s="290"/>
      <c r="K21" s="290"/>
      <c r="L21" s="290"/>
      <c r="M21" s="290" t="s">
        <v>6</v>
      </c>
      <c r="N21" s="290"/>
      <c r="O21" s="290"/>
      <c r="P21" s="310"/>
      <c r="Q21" s="291">
        <v>22654</v>
      </c>
      <c r="R21" s="292"/>
      <c r="S21" s="292"/>
      <c r="T21" s="292"/>
      <c r="U21" s="292"/>
      <c r="V21" s="292"/>
      <c r="W21" s="293" t="s">
        <v>7</v>
      </c>
      <c r="X21" s="293"/>
      <c r="Y21" s="294"/>
      <c r="Z21" s="291">
        <v>23102</v>
      </c>
      <c r="AA21" s="292"/>
      <c r="AB21" s="292"/>
      <c r="AC21" s="292"/>
      <c r="AD21" s="292"/>
      <c r="AE21" s="292"/>
      <c r="AF21" s="293" t="s">
        <v>7</v>
      </c>
      <c r="AG21" s="293"/>
      <c r="AH21" s="294"/>
      <c r="AI21" s="292">
        <f>Q21-Z21</f>
        <v>-448</v>
      </c>
      <c r="AJ21" s="292"/>
      <c r="AK21" s="292"/>
      <c r="AL21" s="292"/>
      <c r="AM21" s="292"/>
      <c r="AN21" s="292"/>
      <c r="AO21" s="293" t="s">
        <v>7</v>
      </c>
      <c r="AP21" s="293"/>
      <c r="AQ21" s="294"/>
      <c r="AR21" s="288">
        <f>(AI21/Z21)*100</f>
        <v>-1.9392260410354083</v>
      </c>
      <c r="AS21" s="288"/>
      <c r="AT21" s="288"/>
      <c r="AU21" s="288"/>
      <c r="AV21" s="289"/>
      <c r="AW21" s="286" t="s">
        <v>97</v>
      </c>
      <c r="AX21" s="287"/>
    </row>
    <row r="22" spans="1:50" ht="29.1" customHeight="1" x14ac:dyDescent="0.15">
      <c r="A22" s="148"/>
      <c r="B22" s="323"/>
      <c r="C22" s="323"/>
      <c r="D22" s="290"/>
      <c r="E22" s="290"/>
      <c r="F22" s="290"/>
      <c r="G22" s="290"/>
      <c r="H22" s="290"/>
      <c r="I22" s="290"/>
      <c r="J22" s="290"/>
      <c r="K22" s="290"/>
      <c r="L22" s="290"/>
      <c r="M22" s="290" t="s">
        <v>9</v>
      </c>
      <c r="N22" s="290"/>
      <c r="O22" s="290"/>
      <c r="P22" s="310"/>
      <c r="Q22" s="291">
        <v>115067</v>
      </c>
      <c r="R22" s="292"/>
      <c r="S22" s="292"/>
      <c r="T22" s="292"/>
      <c r="U22" s="292"/>
      <c r="V22" s="292"/>
      <c r="W22" s="293" t="s">
        <v>10</v>
      </c>
      <c r="X22" s="293"/>
      <c r="Y22" s="294"/>
      <c r="Z22" s="291">
        <v>112957</v>
      </c>
      <c r="AA22" s="292"/>
      <c r="AB22" s="292"/>
      <c r="AC22" s="292"/>
      <c r="AD22" s="292"/>
      <c r="AE22" s="292"/>
      <c r="AF22" s="293" t="s">
        <v>10</v>
      </c>
      <c r="AG22" s="293"/>
      <c r="AH22" s="294"/>
      <c r="AI22" s="295">
        <f t="shared" ref="AI22:AI30" si="0">Q22-Z22</f>
        <v>2110</v>
      </c>
      <c r="AJ22" s="295"/>
      <c r="AK22" s="295"/>
      <c r="AL22" s="295"/>
      <c r="AM22" s="295"/>
      <c r="AN22" s="295"/>
      <c r="AO22" s="293" t="s">
        <v>10</v>
      </c>
      <c r="AP22" s="293"/>
      <c r="AQ22" s="294"/>
      <c r="AR22" s="288">
        <f>(AI22/Z22)*100</f>
        <v>1.8679674566427933</v>
      </c>
      <c r="AS22" s="288"/>
      <c r="AT22" s="288"/>
      <c r="AU22" s="288"/>
      <c r="AV22" s="289"/>
      <c r="AW22" s="286" t="s">
        <v>8</v>
      </c>
      <c r="AX22" s="287"/>
    </row>
    <row r="23" spans="1:50" ht="29.1" customHeight="1" x14ac:dyDescent="0.15">
      <c r="A23" s="148"/>
      <c r="B23" s="323"/>
      <c r="C23" s="323"/>
      <c r="D23" s="290"/>
      <c r="E23" s="290" t="s">
        <v>11</v>
      </c>
      <c r="F23" s="290"/>
      <c r="G23" s="290"/>
      <c r="H23" s="290"/>
      <c r="I23" s="290"/>
      <c r="J23" s="290"/>
      <c r="K23" s="290"/>
      <c r="L23" s="290"/>
      <c r="M23" s="290" t="s">
        <v>6</v>
      </c>
      <c r="N23" s="290"/>
      <c r="O23" s="290"/>
      <c r="P23" s="290"/>
      <c r="Q23" s="292">
        <v>5044</v>
      </c>
      <c r="R23" s="292"/>
      <c r="S23" s="292"/>
      <c r="T23" s="292"/>
      <c r="U23" s="292"/>
      <c r="V23" s="292"/>
      <c r="W23" s="293" t="s">
        <v>7</v>
      </c>
      <c r="X23" s="293"/>
      <c r="Y23" s="294"/>
      <c r="Z23" s="292">
        <v>5156</v>
      </c>
      <c r="AA23" s="292"/>
      <c r="AB23" s="292"/>
      <c r="AC23" s="292"/>
      <c r="AD23" s="292"/>
      <c r="AE23" s="292"/>
      <c r="AF23" s="293" t="s">
        <v>7</v>
      </c>
      <c r="AG23" s="293"/>
      <c r="AH23" s="294"/>
      <c r="AI23" s="295">
        <f t="shared" si="0"/>
        <v>-112</v>
      </c>
      <c r="AJ23" s="295"/>
      <c r="AK23" s="295"/>
      <c r="AL23" s="295"/>
      <c r="AM23" s="295"/>
      <c r="AN23" s="295"/>
      <c r="AO23" s="293" t="s">
        <v>7</v>
      </c>
      <c r="AP23" s="293"/>
      <c r="AQ23" s="294"/>
      <c r="AR23" s="288">
        <f t="shared" ref="AR23:AR30" si="1">(AI23/Z23)*100</f>
        <v>-2.1722265321955003</v>
      </c>
      <c r="AS23" s="288"/>
      <c r="AT23" s="288"/>
      <c r="AU23" s="288"/>
      <c r="AV23" s="289"/>
      <c r="AW23" s="286" t="s">
        <v>95</v>
      </c>
      <c r="AX23" s="287"/>
    </row>
    <row r="24" spans="1:50" ht="29.1" customHeight="1" x14ac:dyDescent="0.15">
      <c r="A24" s="148"/>
      <c r="B24" s="323"/>
      <c r="C24" s="323"/>
      <c r="D24" s="290"/>
      <c r="E24" s="290"/>
      <c r="F24" s="290"/>
      <c r="G24" s="290"/>
      <c r="H24" s="290"/>
      <c r="I24" s="290"/>
      <c r="J24" s="290"/>
      <c r="K24" s="290"/>
      <c r="L24" s="290"/>
      <c r="M24" s="290" t="s">
        <v>9</v>
      </c>
      <c r="N24" s="290"/>
      <c r="O24" s="290"/>
      <c r="P24" s="290"/>
      <c r="Q24" s="292">
        <v>76692</v>
      </c>
      <c r="R24" s="292"/>
      <c r="S24" s="292"/>
      <c r="T24" s="292"/>
      <c r="U24" s="292"/>
      <c r="V24" s="292"/>
      <c r="W24" s="293" t="s">
        <v>10</v>
      </c>
      <c r="X24" s="293"/>
      <c r="Y24" s="294"/>
      <c r="Z24" s="292">
        <v>76727</v>
      </c>
      <c r="AA24" s="292"/>
      <c r="AB24" s="292"/>
      <c r="AC24" s="292"/>
      <c r="AD24" s="292"/>
      <c r="AE24" s="292"/>
      <c r="AF24" s="293" t="s">
        <v>10</v>
      </c>
      <c r="AG24" s="293"/>
      <c r="AH24" s="294"/>
      <c r="AI24" s="295">
        <f t="shared" si="0"/>
        <v>-35</v>
      </c>
      <c r="AJ24" s="295"/>
      <c r="AK24" s="295"/>
      <c r="AL24" s="295"/>
      <c r="AM24" s="295"/>
      <c r="AN24" s="295"/>
      <c r="AO24" s="293" t="s">
        <v>10</v>
      </c>
      <c r="AP24" s="293"/>
      <c r="AQ24" s="294"/>
      <c r="AR24" s="288">
        <f t="shared" si="1"/>
        <v>-4.5616275887236567E-2</v>
      </c>
      <c r="AS24" s="288"/>
      <c r="AT24" s="288"/>
      <c r="AU24" s="288"/>
      <c r="AV24" s="289"/>
      <c r="AW24" s="286" t="s">
        <v>97</v>
      </c>
      <c r="AX24" s="287"/>
    </row>
    <row r="25" spans="1:50" ht="29.1" customHeight="1" x14ac:dyDescent="0.15">
      <c r="A25" s="148"/>
      <c r="B25" s="323"/>
      <c r="C25" s="323"/>
      <c r="D25" s="290"/>
      <c r="E25" s="290"/>
      <c r="F25" s="321" t="s">
        <v>12</v>
      </c>
      <c r="G25" s="321"/>
      <c r="H25" s="321"/>
      <c r="I25" s="321"/>
      <c r="J25" s="321"/>
      <c r="K25" s="321"/>
      <c r="L25" s="321"/>
      <c r="M25" s="290" t="s">
        <v>6</v>
      </c>
      <c r="N25" s="290"/>
      <c r="O25" s="290"/>
      <c r="P25" s="290"/>
      <c r="Q25" s="292">
        <v>3555</v>
      </c>
      <c r="R25" s="292"/>
      <c r="S25" s="292"/>
      <c r="T25" s="292"/>
      <c r="U25" s="292"/>
      <c r="V25" s="292"/>
      <c r="W25" s="293" t="s">
        <v>7</v>
      </c>
      <c r="X25" s="293"/>
      <c r="Y25" s="294"/>
      <c r="Z25" s="292">
        <v>3517</v>
      </c>
      <c r="AA25" s="292"/>
      <c r="AB25" s="292"/>
      <c r="AC25" s="292"/>
      <c r="AD25" s="292"/>
      <c r="AE25" s="292"/>
      <c r="AF25" s="293" t="s">
        <v>7</v>
      </c>
      <c r="AG25" s="293"/>
      <c r="AH25" s="294"/>
      <c r="AI25" s="295">
        <f t="shared" si="0"/>
        <v>38</v>
      </c>
      <c r="AJ25" s="295"/>
      <c r="AK25" s="295"/>
      <c r="AL25" s="295"/>
      <c r="AM25" s="295"/>
      <c r="AN25" s="295"/>
      <c r="AO25" s="293" t="s">
        <v>7</v>
      </c>
      <c r="AP25" s="293"/>
      <c r="AQ25" s="294"/>
      <c r="AR25" s="288">
        <f t="shared" si="1"/>
        <v>1.0804663065112312</v>
      </c>
      <c r="AS25" s="288"/>
      <c r="AT25" s="288"/>
      <c r="AU25" s="288"/>
      <c r="AV25" s="289"/>
      <c r="AW25" s="286" t="s">
        <v>111</v>
      </c>
      <c r="AX25" s="287"/>
    </row>
    <row r="26" spans="1:50" ht="29.1" customHeight="1" x14ac:dyDescent="0.15">
      <c r="A26" s="148"/>
      <c r="B26" s="323"/>
      <c r="C26" s="323"/>
      <c r="D26" s="290"/>
      <c r="E26" s="290"/>
      <c r="F26" s="321"/>
      <c r="G26" s="321"/>
      <c r="H26" s="321"/>
      <c r="I26" s="321"/>
      <c r="J26" s="321"/>
      <c r="K26" s="321"/>
      <c r="L26" s="321"/>
      <c r="M26" s="290" t="s">
        <v>9</v>
      </c>
      <c r="N26" s="290"/>
      <c r="O26" s="290"/>
      <c r="P26" s="290"/>
      <c r="Q26" s="292">
        <v>57176</v>
      </c>
      <c r="R26" s="292"/>
      <c r="S26" s="292"/>
      <c r="T26" s="292"/>
      <c r="U26" s="292"/>
      <c r="V26" s="292"/>
      <c r="W26" s="293" t="s">
        <v>10</v>
      </c>
      <c r="X26" s="293"/>
      <c r="Y26" s="294"/>
      <c r="Z26" s="292">
        <v>57031</v>
      </c>
      <c r="AA26" s="292"/>
      <c r="AB26" s="292"/>
      <c r="AC26" s="292"/>
      <c r="AD26" s="292"/>
      <c r="AE26" s="292"/>
      <c r="AF26" s="293" t="s">
        <v>10</v>
      </c>
      <c r="AG26" s="293"/>
      <c r="AH26" s="294"/>
      <c r="AI26" s="295">
        <f t="shared" si="0"/>
        <v>145</v>
      </c>
      <c r="AJ26" s="295"/>
      <c r="AK26" s="295"/>
      <c r="AL26" s="295"/>
      <c r="AM26" s="295"/>
      <c r="AN26" s="295"/>
      <c r="AO26" s="293" t="s">
        <v>10</v>
      </c>
      <c r="AP26" s="293"/>
      <c r="AQ26" s="294"/>
      <c r="AR26" s="288">
        <f t="shared" si="1"/>
        <v>0.25424768985288704</v>
      </c>
      <c r="AS26" s="288"/>
      <c r="AT26" s="288"/>
      <c r="AU26" s="288"/>
      <c r="AV26" s="289"/>
      <c r="AW26" s="286" t="s">
        <v>97</v>
      </c>
      <c r="AX26" s="287"/>
    </row>
    <row r="27" spans="1:50" ht="29.1" customHeight="1" x14ac:dyDescent="0.15">
      <c r="A27" s="148"/>
      <c r="B27" s="323"/>
      <c r="C27" s="323"/>
      <c r="D27" s="290"/>
      <c r="E27" s="290" t="s">
        <v>13</v>
      </c>
      <c r="F27" s="290"/>
      <c r="G27" s="290"/>
      <c r="H27" s="290"/>
      <c r="I27" s="290"/>
      <c r="J27" s="290"/>
      <c r="K27" s="290"/>
      <c r="L27" s="290"/>
      <c r="M27" s="290" t="s">
        <v>6</v>
      </c>
      <c r="N27" s="290"/>
      <c r="O27" s="290"/>
      <c r="P27" s="290"/>
      <c r="Q27" s="292">
        <v>17610</v>
      </c>
      <c r="R27" s="292"/>
      <c r="S27" s="292"/>
      <c r="T27" s="292"/>
      <c r="U27" s="292"/>
      <c r="V27" s="292"/>
      <c r="W27" s="293" t="s">
        <v>7</v>
      </c>
      <c r="X27" s="293"/>
      <c r="Y27" s="294"/>
      <c r="Z27" s="292">
        <v>17946</v>
      </c>
      <c r="AA27" s="292"/>
      <c r="AB27" s="292"/>
      <c r="AC27" s="292"/>
      <c r="AD27" s="292"/>
      <c r="AE27" s="292"/>
      <c r="AF27" s="293" t="s">
        <v>7</v>
      </c>
      <c r="AG27" s="293"/>
      <c r="AH27" s="294"/>
      <c r="AI27" s="295">
        <f t="shared" si="0"/>
        <v>-336</v>
      </c>
      <c r="AJ27" s="295"/>
      <c r="AK27" s="295"/>
      <c r="AL27" s="295"/>
      <c r="AM27" s="295"/>
      <c r="AN27" s="295"/>
      <c r="AO27" s="293" t="s">
        <v>7</v>
      </c>
      <c r="AP27" s="293"/>
      <c r="AQ27" s="294"/>
      <c r="AR27" s="288">
        <f t="shared" si="1"/>
        <v>-1.8722835172183216</v>
      </c>
      <c r="AS27" s="288"/>
      <c r="AT27" s="288"/>
      <c r="AU27" s="288"/>
      <c r="AV27" s="289"/>
      <c r="AW27" s="286" t="s">
        <v>111</v>
      </c>
      <c r="AX27" s="287"/>
    </row>
    <row r="28" spans="1:50" ht="29.1" customHeight="1" x14ac:dyDescent="0.15">
      <c r="A28" s="148"/>
      <c r="B28" s="323"/>
      <c r="C28" s="323"/>
      <c r="D28" s="290"/>
      <c r="E28" s="290"/>
      <c r="F28" s="290"/>
      <c r="G28" s="290"/>
      <c r="H28" s="290"/>
      <c r="I28" s="290"/>
      <c r="J28" s="290"/>
      <c r="K28" s="290"/>
      <c r="L28" s="290"/>
      <c r="M28" s="290" t="s">
        <v>9</v>
      </c>
      <c r="N28" s="290"/>
      <c r="O28" s="290"/>
      <c r="P28" s="290"/>
      <c r="Q28" s="292">
        <v>38375</v>
      </c>
      <c r="R28" s="292"/>
      <c r="S28" s="292"/>
      <c r="T28" s="292"/>
      <c r="U28" s="292"/>
      <c r="V28" s="292"/>
      <c r="W28" s="293" t="s">
        <v>10</v>
      </c>
      <c r="X28" s="293"/>
      <c r="Y28" s="294"/>
      <c r="Z28" s="292">
        <v>36230</v>
      </c>
      <c r="AA28" s="292"/>
      <c r="AB28" s="292"/>
      <c r="AC28" s="292"/>
      <c r="AD28" s="292"/>
      <c r="AE28" s="292"/>
      <c r="AF28" s="293" t="s">
        <v>10</v>
      </c>
      <c r="AG28" s="293"/>
      <c r="AH28" s="294"/>
      <c r="AI28" s="295">
        <f t="shared" si="0"/>
        <v>2145</v>
      </c>
      <c r="AJ28" s="295"/>
      <c r="AK28" s="295"/>
      <c r="AL28" s="295"/>
      <c r="AM28" s="295"/>
      <c r="AN28" s="295"/>
      <c r="AO28" s="293" t="s">
        <v>10</v>
      </c>
      <c r="AP28" s="293"/>
      <c r="AQ28" s="294"/>
      <c r="AR28" s="288">
        <f t="shared" si="1"/>
        <v>5.9205078664090536</v>
      </c>
      <c r="AS28" s="288"/>
      <c r="AT28" s="288"/>
      <c r="AU28" s="288"/>
      <c r="AV28" s="289"/>
      <c r="AW28" s="286" t="s">
        <v>111</v>
      </c>
      <c r="AX28" s="287"/>
    </row>
    <row r="29" spans="1:50" ht="29.1" customHeight="1" x14ac:dyDescent="0.15">
      <c r="A29" s="148"/>
      <c r="B29" s="323"/>
      <c r="C29" s="323"/>
      <c r="D29" s="290"/>
      <c r="E29" s="290"/>
      <c r="F29" s="290" t="s">
        <v>14</v>
      </c>
      <c r="G29" s="290"/>
      <c r="H29" s="290"/>
      <c r="I29" s="290"/>
      <c r="J29" s="290"/>
      <c r="K29" s="290"/>
      <c r="L29" s="290"/>
      <c r="M29" s="290" t="s">
        <v>6</v>
      </c>
      <c r="N29" s="290"/>
      <c r="O29" s="290"/>
      <c r="P29" s="290"/>
      <c r="Q29" s="292">
        <v>1777</v>
      </c>
      <c r="R29" s="292"/>
      <c r="S29" s="292"/>
      <c r="T29" s="292"/>
      <c r="U29" s="292"/>
      <c r="V29" s="292"/>
      <c r="W29" s="293" t="s">
        <v>7</v>
      </c>
      <c r="X29" s="293"/>
      <c r="Y29" s="294"/>
      <c r="Z29" s="292">
        <v>1770</v>
      </c>
      <c r="AA29" s="292"/>
      <c r="AB29" s="292"/>
      <c r="AC29" s="292"/>
      <c r="AD29" s="292"/>
      <c r="AE29" s="292"/>
      <c r="AF29" s="293" t="s">
        <v>7</v>
      </c>
      <c r="AG29" s="293"/>
      <c r="AH29" s="294"/>
      <c r="AI29" s="295">
        <f t="shared" si="0"/>
        <v>7</v>
      </c>
      <c r="AJ29" s="295"/>
      <c r="AK29" s="295"/>
      <c r="AL29" s="295"/>
      <c r="AM29" s="295"/>
      <c r="AN29" s="295"/>
      <c r="AO29" s="293" t="s">
        <v>7</v>
      </c>
      <c r="AP29" s="293"/>
      <c r="AQ29" s="294"/>
      <c r="AR29" s="288">
        <f t="shared" si="1"/>
        <v>0.39548022598870053</v>
      </c>
      <c r="AS29" s="288"/>
      <c r="AT29" s="288"/>
      <c r="AU29" s="288"/>
      <c r="AV29" s="289"/>
      <c r="AW29" s="286" t="s">
        <v>8</v>
      </c>
      <c r="AX29" s="287"/>
    </row>
    <row r="30" spans="1:50" ht="29.1" customHeight="1" x14ac:dyDescent="0.15">
      <c r="A30" s="148"/>
      <c r="B30" s="323"/>
      <c r="C30" s="323"/>
      <c r="D30" s="290"/>
      <c r="E30" s="290"/>
      <c r="F30" s="290"/>
      <c r="G30" s="290"/>
      <c r="H30" s="290"/>
      <c r="I30" s="290"/>
      <c r="J30" s="290"/>
      <c r="K30" s="290"/>
      <c r="L30" s="290"/>
      <c r="M30" s="290" t="s">
        <v>9</v>
      </c>
      <c r="N30" s="290"/>
      <c r="O30" s="290"/>
      <c r="P30" s="290"/>
      <c r="Q30" s="292">
        <v>22161</v>
      </c>
      <c r="R30" s="292"/>
      <c r="S30" s="292"/>
      <c r="T30" s="292"/>
      <c r="U30" s="292"/>
      <c r="V30" s="292"/>
      <c r="W30" s="293" t="s">
        <v>10</v>
      </c>
      <c r="X30" s="293"/>
      <c r="Y30" s="294"/>
      <c r="Z30" s="292">
        <v>20371</v>
      </c>
      <c r="AA30" s="292"/>
      <c r="AB30" s="292"/>
      <c r="AC30" s="292"/>
      <c r="AD30" s="292"/>
      <c r="AE30" s="292"/>
      <c r="AF30" s="293" t="s">
        <v>10</v>
      </c>
      <c r="AG30" s="293"/>
      <c r="AH30" s="294"/>
      <c r="AI30" s="295">
        <f t="shared" si="0"/>
        <v>1790</v>
      </c>
      <c r="AJ30" s="295"/>
      <c r="AK30" s="295"/>
      <c r="AL30" s="295"/>
      <c r="AM30" s="295"/>
      <c r="AN30" s="295"/>
      <c r="AO30" s="293" t="s">
        <v>10</v>
      </c>
      <c r="AP30" s="293"/>
      <c r="AQ30" s="294"/>
      <c r="AR30" s="288">
        <f t="shared" si="1"/>
        <v>8.7870011290560122</v>
      </c>
      <c r="AS30" s="288"/>
      <c r="AT30" s="288"/>
      <c r="AU30" s="288"/>
      <c r="AV30" s="289"/>
      <c r="AW30" s="286" t="s">
        <v>8</v>
      </c>
      <c r="AX30" s="287"/>
    </row>
    <row r="31" spans="1:50" ht="30" customHeight="1" x14ac:dyDescent="0.15">
      <c r="A31" s="148"/>
      <c r="B31" s="150"/>
      <c r="C31" s="150"/>
      <c r="D31" s="147"/>
      <c r="E31" s="147"/>
      <c r="F31" s="147"/>
      <c r="G31" s="147"/>
      <c r="H31" s="147"/>
      <c r="I31" s="147"/>
      <c r="J31" s="147"/>
      <c r="K31" s="147"/>
      <c r="L31" s="147"/>
      <c r="M31" s="147"/>
      <c r="N31" s="147"/>
      <c r="O31" s="147"/>
      <c r="P31" s="147"/>
      <c r="Q31" s="118"/>
      <c r="R31" s="118"/>
      <c r="S31" s="118"/>
      <c r="T31" s="118"/>
      <c r="U31" s="118"/>
      <c r="V31" s="118"/>
      <c r="W31" s="119"/>
      <c r="X31" s="119"/>
      <c r="Y31" s="119"/>
      <c r="Z31" s="118">
        <v>84279</v>
      </c>
      <c r="AA31" s="118"/>
      <c r="AB31" s="118"/>
      <c r="AC31" s="118"/>
      <c r="AD31" s="118"/>
      <c r="AE31" s="118"/>
      <c r="AF31" s="119"/>
      <c r="AG31" s="119"/>
      <c r="AH31" s="119"/>
      <c r="AI31" s="120"/>
      <c r="AJ31" s="120"/>
      <c r="AK31" s="120"/>
      <c r="AL31" s="120"/>
      <c r="AM31" s="120"/>
      <c r="AN31" s="120"/>
      <c r="AO31" s="119"/>
      <c r="AP31" s="119"/>
      <c r="AQ31" s="119"/>
      <c r="AR31" s="121"/>
      <c r="AS31" s="121"/>
      <c r="AT31" s="121"/>
      <c r="AU31" s="121"/>
      <c r="AV31" s="121"/>
      <c r="AW31" s="152"/>
      <c r="AX31" s="152"/>
    </row>
    <row r="32" spans="1:50" ht="29.1" customHeight="1" x14ac:dyDescent="0.15">
      <c r="A32" s="148"/>
      <c r="B32" s="290" t="s">
        <v>1</v>
      </c>
      <c r="C32" s="290"/>
      <c r="D32" s="290"/>
      <c r="E32" s="290"/>
      <c r="F32" s="290"/>
      <c r="G32" s="290"/>
      <c r="H32" s="290"/>
      <c r="I32" s="290"/>
      <c r="J32" s="290"/>
      <c r="K32" s="290"/>
      <c r="L32" s="290"/>
      <c r="M32" s="290"/>
      <c r="N32" s="290"/>
      <c r="O32" s="290"/>
      <c r="P32" s="310"/>
      <c r="Q32" s="290" t="str">
        <f>+Q20</f>
        <v>令和元年</v>
      </c>
      <c r="R32" s="290"/>
      <c r="S32" s="290"/>
      <c r="T32" s="290"/>
      <c r="U32" s="290"/>
      <c r="V32" s="290"/>
      <c r="W32" s="290"/>
      <c r="X32" s="290"/>
      <c r="Y32" s="290"/>
      <c r="Z32" s="290" t="str">
        <f>+Z20</f>
        <v>平成30年</v>
      </c>
      <c r="AA32" s="290"/>
      <c r="AB32" s="290"/>
      <c r="AC32" s="290"/>
      <c r="AD32" s="290"/>
      <c r="AE32" s="290"/>
      <c r="AF32" s="290"/>
      <c r="AG32" s="290"/>
      <c r="AH32" s="290"/>
      <c r="AI32" s="290" t="s">
        <v>2</v>
      </c>
      <c r="AJ32" s="290"/>
      <c r="AK32" s="290"/>
      <c r="AL32" s="290"/>
      <c r="AM32" s="290"/>
      <c r="AN32" s="290"/>
      <c r="AO32" s="290"/>
      <c r="AP32" s="290"/>
      <c r="AQ32" s="290"/>
      <c r="AR32" s="290" t="s">
        <v>3</v>
      </c>
      <c r="AS32" s="290"/>
      <c r="AT32" s="290"/>
      <c r="AU32" s="290"/>
      <c r="AV32" s="290"/>
      <c r="AW32" s="290"/>
      <c r="AX32" s="290"/>
    </row>
    <row r="33" spans="1:50" ht="29.1" customHeight="1" x14ac:dyDescent="0.15">
      <c r="A33" s="148"/>
      <c r="B33" s="301" t="s">
        <v>15</v>
      </c>
      <c r="C33" s="302"/>
      <c r="D33" s="296" t="s">
        <v>16</v>
      </c>
      <c r="E33" s="297"/>
      <c r="F33" s="297"/>
      <c r="G33" s="297"/>
      <c r="H33" s="297"/>
      <c r="I33" s="297"/>
      <c r="J33" s="297"/>
      <c r="K33" s="297"/>
      <c r="L33" s="297"/>
      <c r="M33" s="297"/>
      <c r="N33" s="297"/>
      <c r="O33" s="297"/>
      <c r="P33" s="298"/>
      <c r="Q33" s="291">
        <v>85506</v>
      </c>
      <c r="R33" s="292"/>
      <c r="S33" s="292"/>
      <c r="T33" s="292"/>
      <c r="U33" s="292"/>
      <c r="V33" s="292"/>
      <c r="W33" s="299" t="s">
        <v>17</v>
      </c>
      <c r="X33" s="299"/>
      <c r="Y33" s="300"/>
      <c r="Z33" s="291">
        <v>84279</v>
      </c>
      <c r="AA33" s="292"/>
      <c r="AB33" s="292"/>
      <c r="AC33" s="292"/>
      <c r="AD33" s="292"/>
      <c r="AE33" s="292"/>
      <c r="AF33" s="299" t="s">
        <v>17</v>
      </c>
      <c r="AG33" s="299"/>
      <c r="AH33" s="300"/>
      <c r="AI33" s="295">
        <f t="shared" ref="AI33:AI51" si="2">Q33-Z33</f>
        <v>1227</v>
      </c>
      <c r="AJ33" s="295"/>
      <c r="AK33" s="295"/>
      <c r="AL33" s="295"/>
      <c r="AM33" s="295"/>
      <c r="AN33" s="295"/>
      <c r="AO33" s="299" t="s">
        <v>17</v>
      </c>
      <c r="AP33" s="299"/>
      <c r="AQ33" s="300"/>
      <c r="AR33" s="319">
        <f t="shared" ref="AR33:AR51" si="3">(AI33/Z33)*100</f>
        <v>1.4558786886412984</v>
      </c>
      <c r="AS33" s="319"/>
      <c r="AT33" s="319"/>
      <c r="AU33" s="319"/>
      <c r="AV33" s="320"/>
      <c r="AW33" s="317" t="s">
        <v>95</v>
      </c>
      <c r="AX33" s="318"/>
    </row>
    <row r="34" spans="1:50" ht="29.1" customHeight="1" x14ac:dyDescent="0.15">
      <c r="A34" s="148"/>
      <c r="B34" s="303"/>
      <c r="C34" s="304"/>
      <c r="D34" s="301" t="s">
        <v>18</v>
      </c>
      <c r="E34" s="302"/>
      <c r="F34" s="309" t="s">
        <v>19</v>
      </c>
      <c r="G34" s="309"/>
      <c r="H34" s="309"/>
      <c r="I34" s="309"/>
      <c r="J34" s="290"/>
      <c r="K34" s="290"/>
      <c r="L34" s="290"/>
      <c r="M34" s="290"/>
      <c r="N34" s="290"/>
      <c r="O34" s="290"/>
      <c r="P34" s="310"/>
      <c r="Q34" s="291">
        <v>35672</v>
      </c>
      <c r="R34" s="292"/>
      <c r="S34" s="292"/>
      <c r="T34" s="292"/>
      <c r="U34" s="292"/>
      <c r="V34" s="292"/>
      <c r="W34" s="293" t="s">
        <v>17</v>
      </c>
      <c r="X34" s="293"/>
      <c r="Y34" s="294"/>
      <c r="Z34" s="291">
        <v>36218</v>
      </c>
      <c r="AA34" s="292"/>
      <c r="AB34" s="292"/>
      <c r="AC34" s="292"/>
      <c r="AD34" s="292"/>
      <c r="AE34" s="292"/>
      <c r="AF34" s="293" t="s">
        <v>17</v>
      </c>
      <c r="AG34" s="293"/>
      <c r="AH34" s="294"/>
      <c r="AI34" s="295">
        <f t="shared" si="2"/>
        <v>-546</v>
      </c>
      <c r="AJ34" s="295"/>
      <c r="AK34" s="295"/>
      <c r="AL34" s="295"/>
      <c r="AM34" s="295"/>
      <c r="AN34" s="295"/>
      <c r="AO34" s="293" t="s">
        <v>17</v>
      </c>
      <c r="AP34" s="293"/>
      <c r="AQ34" s="294"/>
      <c r="AR34" s="288">
        <f t="shared" si="3"/>
        <v>-1.5075376884422109</v>
      </c>
      <c r="AS34" s="288"/>
      <c r="AT34" s="288"/>
      <c r="AU34" s="288"/>
      <c r="AV34" s="289"/>
      <c r="AW34" s="286" t="s">
        <v>95</v>
      </c>
      <c r="AX34" s="287"/>
    </row>
    <row r="35" spans="1:50" ht="29.1" customHeight="1" x14ac:dyDescent="0.15">
      <c r="A35" s="148"/>
      <c r="B35" s="303"/>
      <c r="C35" s="304"/>
      <c r="D35" s="303"/>
      <c r="E35" s="304"/>
      <c r="F35" s="311"/>
      <c r="G35" s="312"/>
      <c r="H35" s="312"/>
      <c r="I35" s="313"/>
      <c r="J35" s="290" t="s">
        <v>116</v>
      </c>
      <c r="K35" s="290"/>
      <c r="L35" s="290"/>
      <c r="M35" s="290"/>
      <c r="N35" s="290"/>
      <c r="O35" s="290"/>
      <c r="P35" s="310"/>
      <c r="Q35" s="291">
        <v>32143</v>
      </c>
      <c r="R35" s="292"/>
      <c r="S35" s="292"/>
      <c r="T35" s="292"/>
      <c r="U35" s="292"/>
      <c r="V35" s="292"/>
      <c r="W35" s="293" t="s">
        <v>17</v>
      </c>
      <c r="X35" s="293"/>
      <c r="Y35" s="294"/>
      <c r="Z35" s="291">
        <v>32141</v>
      </c>
      <c r="AA35" s="292"/>
      <c r="AB35" s="292"/>
      <c r="AC35" s="292"/>
      <c r="AD35" s="292"/>
      <c r="AE35" s="292"/>
      <c r="AF35" s="293" t="s">
        <v>17</v>
      </c>
      <c r="AG35" s="293"/>
      <c r="AH35" s="294"/>
      <c r="AI35" s="295">
        <f t="shared" si="2"/>
        <v>2</v>
      </c>
      <c r="AJ35" s="295"/>
      <c r="AK35" s="295"/>
      <c r="AL35" s="295"/>
      <c r="AM35" s="295"/>
      <c r="AN35" s="295"/>
      <c r="AO35" s="293" t="s">
        <v>17</v>
      </c>
      <c r="AP35" s="293"/>
      <c r="AQ35" s="294"/>
      <c r="AR35" s="288">
        <f t="shared" si="3"/>
        <v>6.2225817491677292E-3</v>
      </c>
      <c r="AS35" s="288"/>
      <c r="AT35" s="288"/>
      <c r="AU35" s="288"/>
      <c r="AV35" s="289"/>
      <c r="AW35" s="286" t="s">
        <v>111</v>
      </c>
      <c r="AX35" s="287"/>
    </row>
    <row r="36" spans="1:50" ht="29.1" customHeight="1" x14ac:dyDescent="0.15">
      <c r="A36" s="148"/>
      <c r="B36" s="303"/>
      <c r="C36" s="304"/>
      <c r="D36" s="303"/>
      <c r="E36" s="304"/>
      <c r="F36" s="298"/>
      <c r="G36" s="314"/>
      <c r="H36" s="314"/>
      <c r="I36" s="296"/>
      <c r="J36" s="310" t="s">
        <v>89</v>
      </c>
      <c r="K36" s="315"/>
      <c r="L36" s="315"/>
      <c r="M36" s="315"/>
      <c r="N36" s="315"/>
      <c r="O36" s="315"/>
      <c r="P36" s="316"/>
      <c r="Q36" s="291">
        <v>2129941</v>
      </c>
      <c r="R36" s="292"/>
      <c r="S36" s="292"/>
      <c r="T36" s="292"/>
      <c r="U36" s="292"/>
      <c r="V36" s="292"/>
      <c r="W36" s="293" t="s">
        <v>103</v>
      </c>
      <c r="X36" s="293"/>
      <c r="Y36" s="294"/>
      <c r="Z36" s="291">
        <v>2096016</v>
      </c>
      <c r="AA36" s="292"/>
      <c r="AB36" s="292"/>
      <c r="AC36" s="292"/>
      <c r="AD36" s="292"/>
      <c r="AE36" s="292"/>
      <c r="AF36" s="293" t="s">
        <v>103</v>
      </c>
      <c r="AG36" s="293"/>
      <c r="AH36" s="294"/>
      <c r="AI36" s="295">
        <f t="shared" si="2"/>
        <v>33925</v>
      </c>
      <c r="AJ36" s="295"/>
      <c r="AK36" s="295"/>
      <c r="AL36" s="295"/>
      <c r="AM36" s="295"/>
      <c r="AN36" s="295"/>
      <c r="AO36" s="293" t="s">
        <v>103</v>
      </c>
      <c r="AP36" s="293"/>
      <c r="AQ36" s="294"/>
      <c r="AR36" s="288">
        <f t="shared" si="3"/>
        <v>1.6185468049862217</v>
      </c>
      <c r="AS36" s="288"/>
      <c r="AT36" s="288"/>
      <c r="AU36" s="288"/>
      <c r="AV36" s="289"/>
      <c r="AW36" s="286" t="s">
        <v>96</v>
      </c>
      <c r="AX36" s="287"/>
    </row>
    <row r="37" spans="1:50" ht="29.1" customHeight="1" x14ac:dyDescent="0.15">
      <c r="A37" s="148"/>
      <c r="B37" s="303"/>
      <c r="C37" s="304"/>
      <c r="D37" s="303"/>
      <c r="E37" s="304"/>
      <c r="F37" s="307"/>
      <c r="G37" s="308"/>
      <c r="H37" s="290" t="s">
        <v>20</v>
      </c>
      <c r="I37" s="290"/>
      <c r="J37" s="290"/>
      <c r="K37" s="290"/>
      <c r="L37" s="290"/>
      <c r="M37" s="290"/>
      <c r="N37" s="290"/>
      <c r="O37" s="290"/>
      <c r="P37" s="290"/>
      <c r="Q37" s="292">
        <v>9014</v>
      </c>
      <c r="R37" s="292"/>
      <c r="S37" s="292"/>
      <c r="T37" s="292"/>
      <c r="U37" s="292"/>
      <c r="V37" s="292"/>
      <c r="W37" s="293" t="s">
        <v>17</v>
      </c>
      <c r="X37" s="293"/>
      <c r="Y37" s="294"/>
      <c r="Z37" s="292">
        <v>9626</v>
      </c>
      <c r="AA37" s="292"/>
      <c r="AB37" s="292"/>
      <c r="AC37" s="292"/>
      <c r="AD37" s="292"/>
      <c r="AE37" s="292"/>
      <c r="AF37" s="293" t="s">
        <v>17</v>
      </c>
      <c r="AG37" s="293"/>
      <c r="AH37" s="294"/>
      <c r="AI37" s="295">
        <f t="shared" si="2"/>
        <v>-612</v>
      </c>
      <c r="AJ37" s="295"/>
      <c r="AK37" s="295"/>
      <c r="AL37" s="295"/>
      <c r="AM37" s="295"/>
      <c r="AN37" s="295"/>
      <c r="AO37" s="293" t="s">
        <v>17</v>
      </c>
      <c r="AP37" s="293"/>
      <c r="AQ37" s="294"/>
      <c r="AR37" s="288">
        <f t="shared" si="3"/>
        <v>-6.357781009765219</v>
      </c>
      <c r="AS37" s="288"/>
      <c r="AT37" s="288"/>
      <c r="AU37" s="288"/>
      <c r="AV37" s="289"/>
      <c r="AW37" s="286" t="s">
        <v>111</v>
      </c>
      <c r="AX37" s="287"/>
    </row>
    <row r="38" spans="1:50" ht="29.1" customHeight="1" x14ac:dyDescent="0.15">
      <c r="A38" s="148"/>
      <c r="B38" s="303"/>
      <c r="C38" s="304"/>
      <c r="D38" s="303"/>
      <c r="E38" s="304"/>
      <c r="F38" s="311"/>
      <c r="G38" s="313"/>
      <c r="H38" s="307"/>
      <c r="I38" s="308"/>
      <c r="J38" s="290" t="s">
        <v>105</v>
      </c>
      <c r="K38" s="290"/>
      <c r="L38" s="290"/>
      <c r="M38" s="290"/>
      <c r="N38" s="290"/>
      <c r="O38" s="290"/>
      <c r="P38" s="290"/>
      <c r="Q38" s="292">
        <v>7915</v>
      </c>
      <c r="R38" s="292"/>
      <c r="S38" s="292"/>
      <c r="T38" s="292"/>
      <c r="U38" s="292"/>
      <c r="V38" s="292"/>
      <c r="W38" s="293" t="s">
        <v>17</v>
      </c>
      <c r="X38" s="293"/>
      <c r="Y38" s="294"/>
      <c r="Z38" s="292">
        <v>8218</v>
      </c>
      <c r="AA38" s="292"/>
      <c r="AB38" s="292"/>
      <c r="AC38" s="292"/>
      <c r="AD38" s="292"/>
      <c r="AE38" s="292"/>
      <c r="AF38" s="293" t="s">
        <v>17</v>
      </c>
      <c r="AG38" s="293"/>
      <c r="AH38" s="294"/>
      <c r="AI38" s="295">
        <f t="shared" si="2"/>
        <v>-303</v>
      </c>
      <c r="AJ38" s="295"/>
      <c r="AK38" s="295"/>
      <c r="AL38" s="295"/>
      <c r="AM38" s="295"/>
      <c r="AN38" s="295"/>
      <c r="AO38" s="293" t="s">
        <v>17</v>
      </c>
      <c r="AP38" s="293"/>
      <c r="AQ38" s="294"/>
      <c r="AR38" s="288">
        <f t="shared" si="3"/>
        <v>-3.6870284740812851</v>
      </c>
      <c r="AS38" s="288"/>
      <c r="AT38" s="288"/>
      <c r="AU38" s="288"/>
      <c r="AV38" s="289"/>
      <c r="AW38" s="286" t="s">
        <v>8</v>
      </c>
      <c r="AX38" s="287"/>
    </row>
    <row r="39" spans="1:50" ht="29.1" customHeight="1" x14ac:dyDescent="0.15">
      <c r="A39" s="148"/>
      <c r="B39" s="303"/>
      <c r="C39" s="304"/>
      <c r="D39" s="303"/>
      <c r="E39" s="304"/>
      <c r="F39" s="311"/>
      <c r="G39" s="313"/>
      <c r="H39" s="298"/>
      <c r="I39" s="296"/>
      <c r="J39" s="310" t="s">
        <v>89</v>
      </c>
      <c r="K39" s="315"/>
      <c r="L39" s="315"/>
      <c r="M39" s="315"/>
      <c r="N39" s="315"/>
      <c r="O39" s="315"/>
      <c r="P39" s="316"/>
      <c r="Q39" s="292">
        <v>968301</v>
      </c>
      <c r="R39" s="292"/>
      <c r="S39" s="292"/>
      <c r="T39" s="292"/>
      <c r="U39" s="292"/>
      <c r="V39" s="292"/>
      <c r="W39" s="293" t="s">
        <v>109</v>
      </c>
      <c r="X39" s="293"/>
      <c r="Y39" s="294"/>
      <c r="Z39" s="292">
        <v>945582</v>
      </c>
      <c r="AA39" s="292"/>
      <c r="AB39" s="292"/>
      <c r="AC39" s="292"/>
      <c r="AD39" s="292"/>
      <c r="AE39" s="292"/>
      <c r="AF39" s="293" t="s">
        <v>115</v>
      </c>
      <c r="AG39" s="293"/>
      <c r="AH39" s="294"/>
      <c r="AI39" s="295">
        <f t="shared" si="2"/>
        <v>22719</v>
      </c>
      <c r="AJ39" s="295"/>
      <c r="AK39" s="295"/>
      <c r="AL39" s="295"/>
      <c r="AM39" s="295"/>
      <c r="AN39" s="295"/>
      <c r="AO39" s="293" t="s">
        <v>103</v>
      </c>
      <c r="AP39" s="293"/>
      <c r="AQ39" s="294"/>
      <c r="AR39" s="288">
        <f t="shared" si="3"/>
        <v>2.4026472585138041</v>
      </c>
      <c r="AS39" s="288"/>
      <c r="AT39" s="288"/>
      <c r="AU39" s="288"/>
      <c r="AV39" s="289"/>
      <c r="AW39" s="286" t="s">
        <v>95</v>
      </c>
      <c r="AX39" s="287"/>
    </row>
    <row r="40" spans="1:50" ht="29.1" customHeight="1" x14ac:dyDescent="0.15">
      <c r="A40" s="148"/>
      <c r="B40" s="303"/>
      <c r="C40" s="304"/>
      <c r="D40" s="303"/>
      <c r="E40" s="304"/>
      <c r="F40" s="311"/>
      <c r="G40" s="313"/>
      <c r="H40" s="290" t="s">
        <v>21</v>
      </c>
      <c r="I40" s="290"/>
      <c r="J40" s="290"/>
      <c r="K40" s="290"/>
      <c r="L40" s="290"/>
      <c r="M40" s="290"/>
      <c r="N40" s="290"/>
      <c r="O40" s="290"/>
      <c r="P40" s="290"/>
      <c r="Q40" s="292">
        <v>26658</v>
      </c>
      <c r="R40" s="292"/>
      <c r="S40" s="292"/>
      <c r="T40" s="292"/>
      <c r="U40" s="292"/>
      <c r="V40" s="292"/>
      <c r="W40" s="293" t="s">
        <v>17</v>
      </c>
      <c r="X40" s="293"/>
      <c r="Y40" s="294"/>
      <c r="Z40" s="292">
        <v>26592</v>
      </c>
      <c r="AA40" s="292"/>
      <c r="AB40" s="292"/>
      <c r="AC40" s="292"/>
      <c r="AD40" s="292"/>
      <c r="AE40" s="292"/>
      <c r="AF40" s="293" t="s">
        <v>17</v>
      </c>
      <c r="AG40" s="293"/>
      <c r="AH40" s="294"/>
      <c r="AI40" s="295">
        <f t="shared" si="2"/>
        <v>66</v>
      </c>
      <c r="AJ40" s="295"/>
      <c r="AK40" s="295"/>
      <c r="AL40" s="295"/>
      <c r="AM40" s="295"/>
      <c r="AN40" s="295"/>
      <c r="AO40" s="293" t="s">
        <v>17</v>
      </c>
      <c r="AP40" s="293"/>
      <c r="AQ40" s="294"/>
      <c r="AR40" s="288">
        <f t="shared" si="3"/>
        <v>0.24819494584837545</v>
      </c>
      <c r="AS40" s="288"/>
      <c r="AT40" s="288"/>
      <c r="AU40" s="288"/>
      <c r="AV40" s="289"/>
      <c r="AW40" s="286" t="s">
        <v>102</v>
      </c>
      <c r="AX40" s="287"/>
    </row>
    <row r="41" spans="1:50" ht="29.1" customHeight="1" x14ac:dyDescent="0.15">
      <c r="A41" s="148"/>
      <c r="B41" s="303"/>
      <c r="C41" s="304"/>
      <c r="D41" s="303"/>
      <c r="E41" s="304"/>
      <c r="F41" s="311"/>
      <c r="G41" s="313"/>
      <c r="H41" s="307"/>
      <c r="I41" s="308"/>
      <c r="J41" s="290" t="s">
        <v>114</v>
      </c>
      <c r="K41" s="290"/>
      <c r="L41" s="290"/>
      <c r="M41" s="290"/>
      <c r="N41" s="290"/>
      <c r="O41" s="290"/>
      <c r="P41" s="290"/>
      <c r="Q41" s="292">
        <v>24228</v>
      </c>
      <c r="R41" s="292"/>
      <c r="S41" s="292"/>
      <c r="T41" s="292"/>
      <c r="U41" s="292"/>
      <c r="V41" s="292"/>
      <c r="W41" s="293" t="s">
        <v>17</v>
      </c>
      <c r="X41" s="293"/>
      <c r="Y41" s="294"/>
      <c r="Z41" s="292">
        <v>23924</v>
      </c>
      <c r="AA41" s="292"/>
      <c r="AB41" s="292"/>
      <c r="AC41" s="292"/>
      <c r="AD41" s="292"/>
      <c r="AE41" s="292"/>
      <c r="AF41" s="293" t="s">
        <v>17</v>
      </c>
      <c r="AG41" s="293"/>
      <c r="AH41" s="294"/>
      <c r="AI41" s="295">
        <f t="shared" si="2"/>
        <v>304</v>
      </c>
      <c r="AJ41" s="295"/>
      <c r="AK41" s="295"/>
      <c r="AL41" s="295"/>
      <c r="AM41" s="295"/>
      <c r="AN41" s="295"/>
      <c r="AO41" s="293" t="s">
        <v>17</v>
      </c>
      <c r="AP41" s="293"/>
      <c r="AQ41" s="294"/>
      <c r="AR41" s="288">
        <f>(AI41/Z41)*100</f>
        <v>1.2706905199799363</v>
      </c>
      <c r="AS41" s="288"/>
      <c r="AT41" s="288"/>
      <c r="AU41" s="288"/>
      <c r="AV41" s="289"/>
      <c r="AW41" s="286" t="s">
        <v>8</v>
      </c>
      <c r="AX41" s="287"/>
    </row>
    <row r="42" spans="1:50" ht="29.1" customHeight="1" x14ac:dyDescent="0.15">
      <c r="A42" s="148"/>
      <c r="B42" s="303"/>
      <c r="C42" s="304"/>
      <c r="D42" s="305"/>
      <c r="E42" s="306"/>
      <c r="F42" s="298"/>
      <c r="G42" s="296"/>
      <c r="H42" s="298"/>
      <c r="I42" s="296"/>
      <c r="J42" s="310" t="s">
        <v>89</v>
      </c>
      <c r="K42" s="315"/>
      <c r="L42" s="315"/>
      <c r="M42" s="315"/>
      <c r="N42" s="315"/>
      <c r="O42" s="315"/>
      <c r="P42" s="316"/>
      <c r="Q42" s="292">
        <v>1161639</v>
      </c>
      <c r="R42" s="292"/>
      <c r="S42" s="292"/>
      <c r="T42" s="292"/>
      <c r="U42" s="292"/>
      <c r="V42" s="292"/>
      <c r="W42" s="293" t="s">
        <v>103</v>
      </c>
      <c r="X42" s="293"/>
      <c r="Y42" s="294"/>
      <c r="Z42" s="292">
        <v>1150433</v>
      </c>
      <c r="AA42" s="292"/>
      <c r="AB42" s="292"/>
      <c r="AC42" s="292"/>
      <c r="AD42" s="292"/>
      <c r="AE42" s="292"/>
      <c r="AF42" s="293" t="s">
        <v>109</v>
      </c>
      <c r="AG42" s="293"/>
      <c r="AH42" s="294"/>
      <c r="AI42" s="295">
        <f t="shared" si="2"/>
        <v>11206</v>
      </c>
      <c r="AJ42" s="295"/>
      <c r="AK42" s="295"/>
      <c r="AL42" s="295"/>
      <c r="AM42" s="295"/>
      <c r="AN42" s="295"/>
      <c r="AO42" s="293" t="s">
        <v>103</v>
      </c>
      <c r="AP42" s="293"/>
      <c r="AQ42" s="294"/>
      <c r="AR42" s="288">
        <f t="shared" si="3"/>
        <v>0.97406802482195831</v>
      </c>
      <c r="AS42" s="288"/>
      <c r="AT42" s="288"/>
      <c r="AU42" s="288"/>
      <c r="AV42" s="289"/>
      <c r="AW42" s="286" t="s">
        <v>96</v>
      </c>
      <c r="AX42" s="287"/>
    </row>
    <row r="43" spans="1:50" ht="29.1" customHeight="1" x14ac:dyDescent="0.15">
      <c r="A43" s="148"/>
      <c r="B43" s="303"/>
      <c r="C43" s="304"/>
      <c r="D43" s="301" t="s">
        <v>22</v>
      </c>
      <c r="E43" s="302"/>
      <c r="F43" s="309" t="s">
        <v>19</v>
      </c>
      <c r="G43" s="309"/>
      <c r="H43" s="309"/>
      <c r="I43" s="309"/>
      <c r="J43" s="290"/>
      <c r="K43" s="290"/>
      <c r="L43" s="290"/>
      <c r="M43" s="290"/>
      <c r="N43" s="290"/>
      <c r="O43" s="290"/>
      <c r="P43" s="310"/>
      <c r="Q43" s="291">
        <v>49834</v>
      </c>
      <c r="R43" s="292"/>
      <c r="S43" s="292"/>
      <c r="T43" s="292"/>
      <c r="U43" s="292"/>
      <c r="V43" s="292"/>
      <c r="W43" s="293" t="s">
        <v>17</v>
      </c>
      <c r="X43" s="293"/>
      <c r="Y43" s="294"/>
      <c r="Z43" s="291">
        <v>48061</v>
      </c>
      <c r="AA43" s="292"/>
      <c r="AB43" s="292"/>
      <c r="AC43" s="292"/>
      <c r="AD43" s="292"/>
      <c r="AE43" s="292"/>
      <c r="AF43" s="293" t="s">
        <v>17</v>
      </c>
      <c r="AG43" s="293"/>
      <c r="AH43" s="294"/>
      <c r="AI43" s="295">
        <f t="shared" si="2"/>
        <v>1773</v>
      </c>
      <c r="AJ43" s="295"/>
      <c r="AK43" s="295"/>
      <c r="AL43" s="295"/>
      <c r="AM43" s="295"/>
      <c r="AN43" s="295"/>
      <c r="AO43" s="293" t="s">
        <v>17</v>
      </c>
      <c r="AP43" s="293"/>
      <c r="AQ43" s="294"/>
      <c r="AR43" s="288">
        <f t="shared" si="3"/>
        <v>3.6890618172738812</v>
      </c>
      <c r="AS43" s="288"/>
      <c r="AT43" s="288"/>
      <c r="AU43" s="288"/>
      <c r="AV43" s="289"/>
      <c r="AW43" s="286" t="s">
        <v>111</v>
      </c>
      <c r="AX43" s="287"/>
    </row>
    <row r="44" spans="1:50" ht="29.1" customHeight="1" x14ac:dyDescent="0.15">
      <c r="A44" s="148"/>
      <c r="B44" s="303"/>
      <c r="C44" s="304"/>
      <c r="D44" s="303"/>
      <c r="E44" s="304"/>
      <c r="F44" s="311"/>
      <c r="G44" s="312"/>
      <c r="H44" s="312"/>
      <c r="I44" s="313"/>
      <c r="J44" s="290" t="s">
        <v>104</v>
      </c>
      <c r="K44" s="290"/>
      <c r="L44" s="290"/>
      <c r="M44" s="290"/>
      <c r="N44" s="290"/>
      <c r="O44" s="290"/>
      <c r="P44" s="310"/>
      <c r="Q44" s="291">
        <v>32858</v>
      </c>
      <c r="R44" s="292"/>
      <c r="S44" s="292"/>
      <c r="T44" s="292"/>
      <c r="U44" s="292"/>
      <c r="V44" s="292"/>
      <c r="W44" s="293" t="s">
        <v>17</v>
      </c>
      <c r="X44" s="293"/>
      <c r="Y44" s="294"/>
      <c r="Z44" s="291">
        <v>31428</v>
      </c>
      <c r="AA44" s="292"/>
      <c r="AB44" s="292"/>
      <c r="AC44" s="292"/>
      <c r="AD44" s="292"/>
      <c r="AE44" s="292"/>
      <c r="AF44" s="293" t="s">
        <v>17</v>
      </c>
      <c r="AG44" s="293"/>
      <c r="AH44" s="294"/>
      <c r="AI44" s="295">
        <f t="shared" si="2"/>
        <v>1430</v>
      </c>
      <c r="AJ44" s="295"/>
      <c r="AK44" s="295"/>
      <c r="AL44" s="295"/>
      <c r="AM44" s="295"/>
      <c r="AN44" s="295"/>
      <c r="AO44" s="293" t="s">
        <v>17</v>
      </c>
      <c r="AP44" s="293"/>
      <c r="AQ44" s="294"/>
      <c r="AR44" s="288">
        <f t="shared" si="3"/>
        <v>4.5500827287768875</v>
      </c>
      <c r="AS44" s="288"/>
      <c r="AT44" s="288"/>
      <c r="AU44" s="288"/>
      <c r="AV44" s="289"/>
      <c r="AW44" s="286" t="s">
        <v>96</v>
      </c>
      <c r="AX44" s="287"/>
    </row>
    <row r="45" spans="1:50" ht="29.1" customHeight="1" x14ac:dyDescent="0.15">
      <c r="A45" s="148"/>
      <c r="B45" s="303"/>
      <c r="C45" s="304"/>
      <c r="D45" s="303"/>
      <c r="E45" s="304"/>
      <c r="F45" s="298"/>
      <c r="G45" s="314"/>
      <c r="H45" s="314"/>
      <c r="I45" s="296"/>
      <c r="J45" s="310" t="s">
        <v>89</v>
      </c>
      <c r="K45" s="315"/>
      <c r="L45" s="315"/>
      <c r="M45" s="315"/>
      <c r="N45" s="315"/>
      <c r="O45" s="315"/>
      <c r="P45" s="316"/>
      <c r="Q45" s="291">
        <v>326763</v>
      </c>
      <c r="R45" s="292"/>
      <c r="S45" s="292"/>
      <c r="T45" s="292"/>
      <c r="U45" s="292"/>
      <c r="V45" s="292"/>
      <c r="W45" s="293" t="s">
        <v>103</v>
      </c>
      <c r="X45" s="293"/>
      <c r="Y45" s="294"/>
      <c r="Z45" s="291">
        <v>316757</v>
      </c>
      <c r="AA45" s="292"/>
      <c r="AB45" s="292"/>
      <c r="AC45" s="292"/>
      <c r="AD45" s="292"/>
      <c r="AE45" s="292"/>
      <c r="AF45" s="293" t="s">
        <v>109</v>
      </c>
      <c r="AG45" s="293"/>
      <c r="AH45" s="294"/>
      <c r="AI45" s="295">
        <f t="shared" si="2"/>
        <v>10006</v>
      </c>
      <c r="AJ45" s="295"/>
      <c r="AK45" s="295"/>
      <c r="AL45" s="295"/>
      <c r="AM45" s="295"/>
      <c r="AN45" s="295"/>
      <c r="AO45" s="293" t="s">
        <v>109</v>
      </c>
      <c r="AP45" s="293"/>
      <c r="AQ45" s="294"/>
      <c r="AR45" s="288">
        <f t="shared" si="3"/>
        <v>3.1588883592154242</v>
      </c>
      <c r="AS45" s="288"/>
      <c r="AT45" s="288"/>
      <c r="AU45" s="288"/>
      <c r="AV45" s="289"/>
      <c r="AW45" s="286" t="s">
        <v>96</v>
      </c>
      <c r="AX45" s="287"/>
    </row>
    <row r="46" spans="1:50" ht="29.1" customHeight="1" x14ac:dyDescent="0.15">
      <c r="A46" s="148"/>
      <c r="B46" s="303"/>
      <c r="C46" s="304"/>
      <c r="D46" s="303"/>
      <c r="E46" s="304"/>
      <c r="F46" s="307"/>
      <c r="G46" s="308"/>
      <c r="H46" s="316" t="s">
        <v>23</v>
      </c>
      <c r="I46" s="290"/>
      <c r="J46" s="290"/>
      <c r="K46" s="290"/>
      <c r="L46" s="290"/>
      <c r="M46" s="290"/>
      <c r="N46" s="290"/>
      <c r="O46" s="290"/>
      <c r="P46" s="290"/>
      <c r="Q46" s="291">
        <v>22083</v>
      </c>
      <c r="R46" s="292"/>
      <c r="S46" s="292"/>
      <c r="T46" s="292"/>
      <c r="U46" s="292"/>
      <c r="V46" s="292"/>
      <c r="W46" s="293" t="s">
        <v>17</v>
      </c>
      <c r="X46" s="293"/>
      <c r="Y46" s="294"/>
      <c r="Z46" s="291">
        <v>21384</v>
      </c>
      <c r="AA46" s="292"/>
      <c r="AB46" s="292"/>
      <c r="AC46" s="292"/>
      <c r="AD46" s="292"/>
      <c r="AE46" s="292"/>
      <c r="AF46" s="293" t="s">
        <v>17</v>
      </c>
      <c r="AG46" s="293"/>
      <c r="AH46" s="294"/>
      <c r="AI46" s="295">
        <f t="shared" si="2"/>
        <v>699</v>
      </c>
      <c r="AJ46" s="295"/>
      <c r="AK46" s="295"/>
      <c r="AL46" s="295"/>
      <c r="AM46" s="295"/>
      <c r="AN46" s="295"/>
      <c r="AO46" s="293" t="s">
        <v>17</v>
      </c>
      <c r="AP46" s="293"/>
      <c r="AQ46" s="294"/>
      <c r="AR46" s="288">
        <f t="shared" si="3"/>
        <v>3.268799102132435</v>
      </c>
      <c r="AS46" s="288"/>
      <c r="AT46" s="288"/>
      <c r="AU46" s="288"/>
      <c r="AV46" s="289"/>
      <c r="AW46" s="286" t="s">
        <v>8</v>
      </c>
      <c r="AX46" s="287"/>
    </row>
    <row r="47" spans="1:50" ht="29.1" customHeight="1" x14ac:dyDescent="0.15">
      <c r="A47" s="148"/>
      <c r="B47" s="303"/>
      <c r="C47" s="304"/>
      <c r="D47" s="303"/>
      <c r="E47" s="304"/>
      <c r="F47" s="311"/>
      <c r="G47" s="313"/>
      <c r="H47" s="350"/>
      <c r="I47" s="308"/>
      <c r="J47" s="290" t="s">
        <v>113</v>
      </c>
      <c r="K47" s="290"/>
      <c r="L47" s="290"/>
      <c r="M47" s="290"/>
      <c r="N47" s="290"/>
      <c r="O47" s="290"/>
      <c r="P47" s="290"/>
      <c r="Q47" s="291">
        <v>15732</v>
      </c>
      <c r="R47" s="292"/>
      <c r="S47" s="292"/>
      <c r="T47" s="292"/>
      <c r="U47" s="292"/>
      <c r="V47" s="292"/>
      <c r="W47" s="293" t="s">
        <v>17</v>
      </c>
      <c r="X47" s="293"/>
      <c r="Y47" s="294"/>
      <c r="Z47" s="291">
        <v>15216</v>
      </c>
      <c r="AA47" s="292"/>
      <c r="AB47" s="292"/>
      <c r="AC47" s="292"/>
      <c r="AD47" s="292"/>
      <c r="AE47" s="292"/>
      <c r="AF47" s="293" t="s">
        <v>17</v>
      </c>
      <c r="AG47" s="293"/>
      <c r="AH47" s="294"/>
      <c r="AI47" s="295">
        <f t="shared" si="2"/>
        <v>516</v>
      </c>
      <c r="AJ47" s="295"/>
      <c r="AK47" s="295"/>
      <c r="AL47" s="295"/>
      <c r="AM47" s="295"/>
      <c r="AN47" s="295"/>
      <c r="AO47" s="293" t="s">
        <v>17</v>
      </c>
      <c r="AP47" s="293"/>
      <c r="AQ47" s="294"/>
      <c r="AR47" s="288">
        <f t="shared" si="3"/>
        <v>3.3911671924290219</v>
      </c>
      <c r="AS47" s="288"/>
      <c r="AT47" s="288"/>
      <c r="AU47" s="288"/>
      <c r="AV47" s="289"/>
      <c r="AW47" s="286" t="s">
        <v>8</v>
      </c>
      <c r="AX47" s="287"/>
    </row>
    <row r="48" spans="1:50" ht="29.1" customHeight="1" x14ac:dyDescent="0.15">
      <c r="A48" s="148"/>
      <c r="B48" s="303"/>
      <c r="C48" s="304"/>
      <c r="D48" s="303"/>
      <c r="E48" s="304"/>
      <c r="F48" s="311"/>
      <c r="G48" s="313"/>
      <c r="H48" s="314"/>
      <c r="I48" s="296"/>
      <c r="J48" s="310" t="s">
        <v>89</v>
      </c>
      <c r="K48" s="315"/>
      <c r="L48" s="315"/>
      <c r="M48" s="315"/>
      <c r="N48" s="315"/>
      <c r="O48" s="315"/>
      <c r="P48" s="316"/>
      <c r="Q48" s="291">
        <v>239306</v>
      </c>
      <c r="R48" s="292"/>
      <c r="S48" s="292"/>
      <c r="T48" s="292"/>
      <c r="U48" s="292"/>
      <c r="V48" s="292"/>
      <c r="W48" s="293" t="s">
        <v>112</v>
      </c>
      <c r="X48" s="293"/>
      <c r="Y48" s="294"/>
      <c r="Z48" s="291">
        <v>226011</v>
      </c>
      <c r="AA48" s="292"/>
      <c r="AB48" s="292"/>
      <c r="AC48" s="292"/>
      <c r="AD48" s="292"/>
      <c r="AE48" s="292"/>
      <c r="AF48" s="293" t="s">
        <v>103</v>
      </c>
      <c r="AG48" s="293"/>
      <c r="AH48" s="294"/>
      <c r="AI48" s="295">
        <f t="shared" si="2"/>
        <v>13295</v>
      </c>
      <c r="AJ48" s="295"/>
      <c r="AK48" s="295"/>
      <c r="AL48" s="295"/>
      <c r="AM48" s="295"/>
      <c r="AN48" s="295"/>
      <c r="AO48" s="293" t="s">
        <v>109</v>
      </c>
      <c r="AP48" s="293"/>
      <c r="AQ48" s="294"/>
      <c r="AR48" s="288">
        <f t="shared" si="3"/>
        <v>5.8824570485507346</v>
      </c>
      <c r="AS48" s="288"/>
      <c r="AT48" s="288"/>
      <c r="AU48" s="288"/>
      <c r="AV48" s="289"/>
      <c r="AW48" s="286" t="s">
        <v>111</v>
      </c>
      <c r="AX48" s="287"/>
    </row>
    <row r="49" spans="1:50" ht="29.1" customHeight="1" x14ac:dyDescent="0.15">
      <c r="A49" s="148"/>
      <c r="B49" s="303"/>
      <c r="C49" s="304"/>
      <c r="D49" s="303"/>
      <c r="E49" s="304"/>
      <c r="F49" s="311"/>
      <c r="G49" s="313"/>
      <c r="H49" s="316" t="s">
        <v>24</v>
      </c>
      <c r="I49" s="290"/>
      <c r="J49" s="290"/>
      <c r="K49" s="290"/>
      <c r="L49" s="290"/>
      <c r="M49" s="290"/>
      <c r="N49" s="290"/>
      <c r="O49" s="290"/>
      <c r="P49" s="290"/>
      <c r="Q49" s="291">
        <v>27751</v>
      </c>
      <c r="R49" s="292"/>
      <c r="S49" s="292"/>
      <c r="T49" s="292"/>
      <c r="U49" s="292"/>
      <c r="V49" s="292"/>
      <c r="W49" s="293" t="s">
        <v>17</v>
      </c>
      <c r="X49" s="293"/>
      <c r="Y49" s="294"/>
      <c r="Z49" s="291">
        <v>26677</v>
      </c>
      <c r="AA49" s="292"/>
      <c r="AB49" s="292"/>
      <c r="AC49" s="292"/>
      <c r="AD49" s="292"/>
      <c r="AE49" s="292"/>
      <c r="AF49" s="293" t="s">
        <v>17</v>
      </c>
      <c r="AG49" s="293"/>
      <c r="AH49" s="294"/>
      <c r="AI49" s="295">
        <f t="shared" si="2"/>
        <v>1074</v>
      </c>
      <c r="AJ49" s="295"/>
      <c r="AK49" s="295"/>
      <c r="AL49" s="295"/>
      <c r="AM49" s="295"/>
      <c r="AN49" s="295"/>
      <c r="AO49" s="293" t="s">
        <v>17</v>
      </c>
      <c r="AP49" s="293"/>
      <c r="AQ49" s="294"/>
      <c r="AR49" s="288">
        <f t="shared" si="3"/>
        <v>4.0259399482700449</v>
      </c>
      <c r="AS49" s="288"/>
      <c r="AT49" s="288"/>
      <c r="AU49" s="288"/>
      <c r="AV49" s="289"/>
      <c r="AW49" s="286" t="s">
        <v>111</v>
      </c>
      <c r="AX49" s="287"/>
    </row>
    <row r="50" spans="1:50" ht="29.1" customHeight="1" x14ac:dyDescent="0.15">
      <c r="A50" s="148"/>
      <c r="B50" s="303"/>
      <c r="C50" s="304"/>
      <c r="D50" s="303"/>
      <c r="E50" s="304"/>
      <c r="F50" s="311"/>
      <c r="G50" s="313"/>
      <c r="H50" s="307"/>
      <c r="I50" s="308"/>
      <c r="J50" s="316" t="s">
        <v>104</v>
      </c>
      <c r="K50" s="290"/>
      <c r="L50" s="290"/>
      <c r="M50" s="290"/>
      <c r="N50" s="290"/>
      <c r="O50" s="290"/>
      <c r="P50" s="290"/>
      <c r="Q50" s="291">
        <v>17126</v>
      </c>
      <c r="R50" s="292"/>
      <c r="S50" s="292"/>
      <c r="T50" s="292"/>
      <c r="U50" s="292"/>
      <c r="V50" s="292"/>
      <c r="W50" s="293" t="s">
        <v>17</v>
      </c>
      <c r="X50" s="293"/>
      <c r="Y50" s="294"/>
      <c r="Z50" s="291">
        <v>16212</v>
      </c>
      <c r="AA50" s="292"/>
      <c r="AB50" s="292"/>
      <c r="AC50" s="292"/>
      <c r="AD50" s="292"/>
      <c r="AE50" s="292"/>
      <c r="AF50" s="293" t="s">
        <v>17</v>
      </c>
      <c r="AG50" s="293"/>
      <c r="AH50" s="294"/>
      <c r="AI50" s="295">
        <f t="shared" si="2"/>
        <v>914</v>
      </c>
      <c r="AJ50" s="295"/>
      <c r="AK50" s="295"/>
      <c r="AL50" s="295"/>
      <c r="AM50" s="295"/>
      <c r="AN50" s="295"/>
      <c r="AO50" s="293" t="s">
        <v>17</v>
      </c>
      <c r="AP50" s="293"/>
      <c r="AQ50" s="294"/>
      <c r="AR50" s="288">
        <f t="shared" si="3"/>
        <v>5.6377991611152236</v>
      </c>
      <c r="AS50" s="288"/>
      <c r="AT50" s="288"/>
      <c r="AU50" s="288"/>
      <c r="AV50" s="289"/>
      <c r="AW50" s="286" t="s">
        <v>95</v>
      </c>
      <c r="AX50" s="287"/>
    </row>
    <row r="51" spans="1:50" ht="29.1" customHeight="1" x14ac:dyDescent="0.15">
      <c r="A51" s="148"/>
      <c r="B51" s="305"/>
      <c r="C51" s="306"/>
      <c r="D51" s="305"/>
      <c r="E51" s="306"/>
      <c r="F51" s="298"/>
      <c r="G51" s="296"/>
      <c r="H51" s="298"/>
      <c r="I51" s="296"/>
      <c r="J51" s="310" t="s">
        <v>89</v>
      </c>
      <c r="K51" s="315"/>
      <c r="L51" s="315"/>
      <c r="M51" s="315"/>
      <c r="N51" s="315"/>
      <c r="O51" s="315"/>
      <c r="P51" s="316"/>
      <c r="Q51" s="291">
        <v>87457</v>
      </c>
      <c r="R51" s="292"/>
      <c r="S51" s="292"/>
      <c r="T51" s="292"/>
      <c r="U51" s="292"/>
      <c r="V51" s="292"/>
      <c r="W51" s="293" t="s">
        <v>110</v>
      </c>
      <c r="X51" s="293"/>
      <c r="Y51" s="294"/>
      <c r="Z51" s="291">
        <v>90746</v>
      </c>
      <c r="AA51" s="292"/>
      <c r="AB51" s="292"/>
      <c r="AC51" s="292"/>
      <c r="AD51" s="292"/>
      <c r="AE51" s="292"/>
      <c r="AF51" s="293" t="s">
        <v>103</v>
      </c>
      <c r="AG51" s="293"/>
      <c r="AH51" s="294"/>
      <c r="AI51" s="295">
        <f t="shared" si="2"/>
        <v>-3289</v>
      </c>
      <c r="AJ51" s="295"/>
      <c r="AK51" s="295"/>
      <c r="AL51" s="295"/>
      <c r="AM51" s="295"/>
      <c r="AN51" s="295"/>
      <c r="AO51" s="293" t="s">
        <v>109</v>
      </c>
      <c r="AP51" s="293"/>
      <c r="AQ51" s="294"/>
      <c r="AR51" s="288">
        <f t="shared" si="3"/>
        <v>-3.6244021775064463</v>
      </c>
      <c r="AS51" s="288"/>
      <c r="AT51" s="288"/>
      <c r="AU51" s="288"/>
      <c r="AV51" s="289"/>
      <c r="AW51" s="286" t="s">
        <v>96</v>
      </c>
      <c r="AX51" s="287"/>
    </row>
    <row r="52" spans="1:50" ht="20.100000000000001" customHeight="1" x14ac:dyDescent="0.15">
      <c r="A52" s="148"/>
      <c r="B52" s="150"/>
      <c r="C52" s="150"/>
      <c r="D52" s="150"/>
      <c r="E52" s="150"/>
      <c r="F52" s="147"/>
      <c r="G52" s="147"/>
      <c r="H52" s="147"/>
      <c r="I52" s="147"/>
      <c r="J52" s="147"/>
      <c r="K52" s="147"/>
      <c r="L52" s="147"/>
      <c r="M52" s="147"/>
      <c r="N52" s="147"/>
      <c r="O52" s="147"/>
      <c r="P52" s="147"/>
      <c r="Q52" s="118"/>
      <c r="R52" s="118"/>
      <c r="S52" s="118"/>
      <c r="T52" s="118"/>
      <c r="U52" s="118"/>
      <c r="V52" s="118"/>
      <c r="W52" s="119"/>
      <c r="X52" s="119"/>
      <c r="Y52" s="119"/>
      <c r="Z52" s="118"/>
      <c r="AA52" s="118"/>
      <c r="AB52" s="118"/>
      <c r="AC52" s="118"/>
      <c r="AD52" s="118"/>
      <c r="AE52" s="118"/>
      <c r="AF52" s="119"/>
      <c r="AG52" s="119"/>
      <c r="AH52" s="119"/>
      <c r="AI52" s="120"/>
      <c r="AJ52" s="120"/>
      <c r="AK52" s="120"/>
      <c r="AL52" s="120"/>
      <c r="AM52" s="120"/>
      <c r="AN52" s="120"/>
      <c r="AO52" s="119"/>
      <c r="AP52" s="119"/>
      <c r="AQ52" s="119"/>
      <c r="AR52" s="121"/>
      <c r="AS52" s="121"/>
      <c r="AT52" s="121"/>
      <c r="AU52" s="121"/>
      <c r="AV52" s="121"/>
      <c r="AW52" s="152"/>
      <c r="AX52" s="152"/>
    </row>
    <row r="53" spans="1:50" ht="24" customHeight="1" x14ac:dyDescent="0.15">
      <c r="A53" s="148"/>
      <c r="B53" s="122"/>
      <c r="C53" s="328" t="str">
        <f>"　"&amp;Q20&amp;"の大阪港の港勢として、入港船舶については、隻数は"&amp;TEXT(Q21,"##,###")&amp;"隻、総トン数は"&amp;TEXT(Q22,"##,###")&amp;"千総トン"</f>
        <v>　令和元年の大阪港の港勢として、入港船舶については、隻数は22,654隻、総トン数は115,067千総トン</v>
      </c>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8"/>
      <c r="AQ53" s="328"/>
      <c r="AR53" s="328"/>
      <c r="AS53" s="328"/>
      <c r="AT53" s="328"/>
      <c r="AU53" s="328"/>
      <c r="AV53" s="328"/>
      <c r="AW53" s="328"/>
      <c r="AX53" s="328"/>
    </row>
    <row r="54" spans="1:50" ht="24" customHeight="1" x14ac:dyDescent="0.15">
      <c r="A54" s="148"/>
      <c r="B54" s="150"/>
      <c r="C54" s="329" t="str">
        <f>"であり、総取扱貨物量は、"&amp;TEXT(Q33,"##,###")&amp;"千トンでした。"</f>
        <v>であり、総取扱貨物量は、85,506千トンでした。</v>
      </c>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row>
    <row r="55" spans="1:50" ht="24" customHeight="1" x14ac:dyDescent="0.15">
      <c r="A55" s="148"/>
      <c r="B55" s="150"/>
      <c r="C55" s="328" t="str">
        <f>"  "&amp;"そのうち、外貿貨物量は、輸出"&amp;TEXT(Q37,"##,###")&amp;"千トン、輸入"&amp;TEXT(Q40,"##,###")&amp;"千トンで、全体として"&amp;TEXT(Q34,"##,###")&amp;"千トンでした。"</f>
        <v xml:space="preserve">  そのうち、外貿貨物量は、輸出9,014千トン、輸入26,658千トンで、全体として35,672千トンでした。</v>
      </c>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row>
    <row r="56" spans="1:50" ht="24" customHeight="1" x14ac:dyDescent="0.15">
      <c r="A56" s="148"/>
      <c r="B56" s="148"/>
      <c r="C56" s="329" t="str">
        <f>"このうちコンテナ貨物については、"&amp;TEXT(Q35,"＃＃、＃＃＃")&amp;"千トンでした。"</f>
        <v>このうちコンテナ貨物については、32,143千トンでした。</v>
      </c>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row>
    <row r="57" spans="1:50" ht="24" customHeight="1" x14ac:dyDescent="0.15">
      <c r="A57" s="148"/>
      <c r="B57" s="148"/>
      <c r="C57" s="328" t="str">
        <f>"  "&amp;"また、内貿貨物量は、移出"&amp;TEXT(Q46,"##,###")&amp;"千トン、移入"&amp;TEXT(Q49,"##,###")&amp;"千トンで、全体として"&amp;TEXT(Q43,"##,###")&amp;"千トンでした。このう"</f>
        <v xml:space="preserve">  また、内貿貨物量は、移出22,083千トン、移入27,751千トンで、全体として49,834千トンでした。このう</v>
      </c>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8"/>
    </row>
    <row r="58" spans="1:50" ht="24" customHeight="1" x14ac:dyDescent="0.15">
      <c r="A58" s="148"/>
      <c r="B58" s="148"/>
      <c r="C58" s="329" t="str">
        <f>"ちフェリー貨物については、"&amp;TEXT(Q44,"##,###")&amp;"千トンでした。"</f>
        <v>ちフェリー貨物については、32,858千トンでした。</v>
      </c>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row>
    <row r="59" spans="1:50" ht="28.5" customHeight="1" x14ac:dyDescent="0.15">
      <c r="A59" s="148"/>
      <c r="B59" s="148"/>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row>
    <row r="60" spans="1:50" s="67" customFormat="1" ht="24" customHeight="1" x14ac:dyDescent="0.15">
      <c r="B60" s="327" t="s">
        <v>108</v>
      </c>
      <c r="C60" s="327"/>
      <c r="D60" s="325" t="s">
        <v>25</v>
      </c>
      <c r="E60" s="325"/>
      <c r="F60" s="325"/>
      <c r="G60" s="325"/>
      <c r="H60" s="325"/>
      <c r="I60" s="325"/>
      <c r="J60" s="325"/>
      <c r="K60" s="154"/>
    </row>
    <row r="61" spans="1:50" x14ac:dyDescent="0.15">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8"/>
    </row>
    <row r="62" spans="1:50" ht="30" customHeight="1" x14ac:dyDescent="0.15">
      <c r="A62" s="148"/>
      <c r="B62" s="290" t="s">
        <v>1</v>
      </c>
      <c r="C62" s="290"/>
      <c r="D62" s="290"/>
      <c r="E62" s="290"/>
      <c r="F62" s="290"/>
      <c r="G62" s="290"/>
      <c r="H62" s="290"/>
      <c r="I62" s="290"/>
      <c r="J62" s="290"/>
      <c r="K62" s="290"/>
      <c r="L62" s="290"/>
      <c r="M62" s="290"/>
      <c r="N62" s="290"/>
      <c r="O62" s="290"/>
      <c r="P62" s="310"/>
      <c r="Q62" s="143"/>
      <c r="R62" s="349" t="s">
        <v>415</v>
      </c>
      <c r="S62" s="349"/>
      <c r="T62" s="349"/>
      <c r="U62" s="349"/>
      <c r="V62" s="349"/>
      <c r="W62" s="349"/>
      <c r="X62" s="349"/>
      <c r="Y62" s="144"/>
      <c r="Z62" s="143"/>
      <c r="AA62" s="349" t="s">
        <v>416</v>
      </c>
      <c r="AB62" s="349"/>
      <c r="AC62" s="349"/>
      <c r="AD62" s="349"/>
      <c r="AE62" s="349"/>
      <c r="AF62" s="349"/>
      <c r="AG62" s="349"/>
      <c r="AH62" s="144"/>
      <c r="AI62" s="143"/>
      <c r="AJ62" s="350" t="s">
        <v>26</v>
      </c>
      <c r="AK62" s="350"/>
      <c r="AL62" s="350"/>
      <c r="AM62" s="350"/>
      <c r="AN62" s="350"/>
      <c r="AO62" s="350"/>
      <c r="AP62" s="350"/>
      <c r="AQ62" s="144"/>
      <c r="AR62" s="307" t="s">
        <v>3</v>
      </c>
      <c r="AS62" s="350"/>
      <c r="AT62" s="350"/>
      <c r="AU62" s="350"/>
      <c r="AV62" s="350"/>
      <c r="AW62" s="350"/>
      <c r="AX62" s="308"/>
    </row>
    <row r="63" spans="1:50" ht="30" customHeight="1" x14ac:dyDescent="0.15">
      <c r="A63" s="148"/>
      <c r="B63" s="290"/>
      <c r="C63" s="290"/>
      <c r="D63" s="290"/>
      <c r="E63" s="290"/>
      <c r="F63" s="290"/>
      <c r="G63" s="290"/>
      <c r="H63" s="290"/>
      <c r="I63" s="290"/>
      <c r="J63" s="290"/>
      <c r="K63" s="290"/>
      <c r="L63" s="290"/>
      <c r="M63" s="290"/>
      <c r="N63" s="290"/>
      <c r="O63" s="290"/>
      <c r="P63" s="310"/>
      <c r="Q63" s="145"/>
      <c r="R63" s="346" t="s">
        <v>27</v>
      </c>
      <c r="S63" s="346"/>
      <c r="T63" s="346"/>
      <c r="U63" s="346"/>
      <c r="V63" s="346"/>
      <c r="W63" s="346"/>
      <c r="X63" s="346"/>
      <c r="Y63" s="146"/>
      <c r="Z63" s="145"/>
      <c r="AA63" s="346" t="s">
        <v>27</v>
      </c>
      <c r="AB63" s="346"/>
      <c r="AC63" s="346"/>
      <c r="AD63" s="346"/>
      <c r="AE63" s="346"/>
      <c r="AF63" s="346"/>
      <c r="AG63" s="346"/>
      <c r="AH63" s="146"/>
      <c r="AI63" s="145"/>
      <c r="AJ63" s="314"/>
      <c r="AK63" s="314"/>
      <c r="AL63" s="314"/>
      <c r="AM63" s="314"/>
      <c r="AN63" s="314"/>
      <c r="AO63" s="314"/>
      <c r="AP63" s="314"/>
      <c r="AQ63" s="146"/>
      <c r="AR63" s="298"/>
      <c r="AS63" s="314"/>
      <c r="AT63" s="314"/>
      <c r="AU63" s="314"/>
      <c r="AV63" s="314"/>
      <c r="AW63" s="314"/>
      <c r="AX63" s="296"/>
    </row>
    <row r="64" spans="1:50" ht="30" customHeight="1" x14ac:dyDescent="0.15">
      <c r="A64" s="148"/>
      <c r="B64" s="330" t="s">
        <v>28</v>
      </c>
      <c r="C64" s="331"/>
      <c r="D64" s="332"/>
      <c r="E64" s="323" t="s">
        <v>29</v>
      </c>
      <c r="F64" s="323"/>
      <c r="G64" s="323"/>
      <c r="H64" s="341" t="s">
        <v>30</v>
      </c>
      <c r="I64" s="341"/>
      <c r="J64" s="341"/>
      <c r="K64" s="341"/>
      <c r="L64" s="341"/>
      <c r="M64" s="341"/>
      <c r="N64" s="341"/>
      <c r="O64" s="341"/>
      <c r="P64" s="342"/>
      <c r="Q64" s="291">
        <v>2</v>
      </c>
      <c r="R64" s="292"/>
      <c r="S64" s="292"/>
      <c r="T64" s="292"/>
      <c r="U64" s="292"/>
      <c r="V64" s="292"/>
      <c r="W64" s="347" t="s">
        <v>31</v>
      </c>
      <c r="X64" s="347"/>
      <c r="Y64" s="348"/>
      <c r="Z64" s="291">
        <v>2</v>
      </c>
      <c r="AA64" s="292"/>
      <c r="AB64" s="292"/>
      <c r="AC64" s="292"/>
      <c r="AD64" s="292"/>
      <c r="AE64" s="292"/>
      <c r="AF64" s="347" t="s">
        <v>31</v>
      </c>
      <c r="AG64" s="347"/>
      <c r="AH64" s="348"/>
      <c r="AI64" s="291">
        <f t="shared" ref="AI64:AI73" si="4">Q64-Z64</f>
        <v>0</v>
      </c>
      <c r="AJ64" s="292"/>
      <c r="AK64" s="292"/>
      <c r="AL64" s="292"/>
      <c r="AM64" s="292"/>
      <c r="AN64" s="292"/>
      <c r="AO64" s="347" t="s">
        <v>31</v>
      </c>
      <c r="AP64" s="347"/>
      <c r="AQ64" s="348"/>
      <c r="AR64" s="288">
        <f t="shared" ref="AR64:AR73" si="5">(AI64/Z64)*100</f>
        <v>0</v>
      </c>
      <c r="AS64" s="288"/>
      <c r="AT64" s="288"/>
      <c r="AU64" s="288"/>
      <c r="AV64" s="289"/>
      <c r="AW64" s="343" t="s">
        <v>96</v>
      </c>
      <c r="AX64" s="344"/>
    </row>
    <row r="65" spans="1:50" ht="30" customHeight="1" x14ac:dyDescent="0.15">
      <c r="A65" s="148"/>
      <c r="B65" s="333"/>
      <c r="C65" s="334"/>
      <c r="D65" s="335"/>
      <c r="E65" s="323"/>
      <c r="F65" s="323"/>
      <c r="G65" s="323"/>
      <c r="H65" s="341" t="s">
        <v>32</v>
      </c>
      <c r="I65" s="341"/>
      <c r="J65" s="341"/>
      <c r="K65" s="341"/>
      <c r="L65" s="341"/>
      <c r="M65" s="341"/>
      <c r="N65" s="341"/>
      <c r="O65" s="341"/>
      <c r="P65" s="342"/>
      <c r="Q65" s="291">
        <v>711</v>
      </c>
      <c r="R65" s="292"/>
      <c r="S65" s="292"/>
      <c r="T65" s="292"/>
      <c r="U65" s="292"/>
      <c r="V65" s="292"/>
      <c r="W65" s="339" t="s">
        <v>33</v>
      </c>
      <c r="X65" s="339"/>
      <c r="Y65" s="340"/>
      <c r="Z65" s="291">
        <v>694</v>
      </c>
      <c r="AA65" s="292"/>
      <c r="AB65" s="292"/>
      <c r="AC65" s="292"/>
      <c r="AD65" s="292"/>
      <c r="AE65" s="292"/>
      <c r="AF65" s="339" t="s">
        <v>33</v>
      </c>
      <c r="AG65" s="339"/>
      <c r="AH65" s="340"/>
      <c r="AI65" s="291">
        <f t="shared" si="4"/>
        <v>17</v>
      </c>
      <c r="AJ65" s="292"/>
      <c r="AK65" s="292"/>
      <c r="AL65" s="292"/>
      <c r="AM65" s="292"/>
      <c r="AN65" s="292"/>
      <c r="AO65" s="339" t="s">
        <v>33</v>
      </c>
      <c r="AP65" s="339"/>
      <c r="AQ65" s="340"/>
      <c r="AR65" s="288">
        <f t="shared" si="5"/>
        <v>2.4495677233429394</v>
      </c>
      <c r="AS65" s="288"/>
      <c r="AT65" s="288"/>
      <c r="AU65" s="288"/>
      <c r="AV65" s="289"/>
      <c r="AW65" s="343" t="s">
        <v>102</v>
      </c>
      <c r="AX65" s="344"/>
    </row>
    <row r="66" spans="1:50" ht="30" customHeight="1" x14ac:dyDescent="0.15">
      <c r="A66" s="148"/>
      <c r="B66" s="336"/>
      <c r="C66" s="337"/>
      <c r="D66" s="338"/>
      <c r="E66" s="342" t="s">
        <v>34</v>
      </c>
      <c r="F66" s="345"/>
      <c r="G66" s="345"/>
      <c r="H66" s="345"/>
      <c r="I66" s="345"/>
      <c r="J66" s="345"/>
      <c r="K66" s="345"/>
      <c r="L66" s="345"/>
      <c r="M66" s="345"/>
      <c r="N66" s="345"/>
      <c r="O66" s="345"/>
      <c r="P66" s="345"/>
      <c r="Q66" s="291">
        <v>39094</v>
      </c>
      <c r="R66" s="292"/>
      <c r="S66" s="292"/>
      <c r="T66" s="292"/>
      <c r="U66" s="292"/>
      <c r="V66" s="292"/>
      <c r="W66" s="339" t="s">
        <v>138</v>
      </c>
      <c r="X66" s="339"/>
      <c r="Y66" s="340"/>
      <c r="Z66" s="291">
        <v>37494</v>
      </c>
      <c r="AA66" s="292"/>
      <c r="AB66" s="292"/>
      <c r="AC66" s="292"/>
      <c r="AD66" s="292"/>
      <c r="AE66" s="292"/>
      <c r="AF66" s="339" t="s">
        <v>138</v>
      </c>
      <c r="AG66" s="339"/>
      <c r="AH66" s="340"/>
      <c r="AI66" s="291">
        <f t="shared" si="4"/>
        <v>1600</v>
      </c>
      <c r="AJ66" s="292"/>
      <c r="AK66" s="292"/>
      <c r="AL66" s="292"/>
      <c r="AM66" s="292"/>
      <c r="AN66" s="292"/>
      <c r="AO66" s="339" t="s">
        <v>138</v>
      </c>
      <c r="AP66" s="339"/>
      <c r="AQ66" s="340"/>
      <c r="AR66" s="288">
        <f t="shared" si="5"/>
        <v>4.2673494425774789</v>
      </c>
      <c r="AS66" s="288"/>
      <c r="AT66" s="288"/>
      <c r="AU66" s="288"/>
      <c r="AV66" s="289"/>
      <c r="AW66" s="343" t="s">
        <v>97</v>
      </c>
      <c r="AX66" s="344"/>
    </row>
    <row r="67" spans="1:50" ht="30" customHeight="1" x14ac:dyDescent="0.15">
      <c r="A67" s="148"/>
      <c r="B67" s="301" t="s">
        <v>36</v>
      </c>
      <c r="C67" s="351"/>
      <c r="D67" s="302"/>
      <c r="E67" s="323" t="s">
        <v>37</v>
      </c>
      <c r="F67" s="323"/>
      <c r="G67" s="323"/>
      <c r="H67" s="341" t="s">
        <v>30</v>
      </c>
      <c r="I67" s="341"/>
      <c r="J67" s="341"/>
      <c r="K67" s="341"/>
      <c r="L67" s="341"/>
      <c r="M67" s="341"/>
      <c r="N67" s="341"/>
      <c r="O67" s="341"/>
      <c r="P67" s="342"/>
      <c r="Q67" s="291">
        <v>80</v>
      </c>
      <c r="R67" s="292"/>
      <c r="S67" s="292"/>
      <c r="T67" s="292"/>
      <c r="U67" s="292"/>
      <c r="V67" s="292"/>
      <c r="W67" s="339" t="s">
        <v>38</v>
      </c>
      <c r="X67" s="339"/>
      <c r="Y67" s="340"/>
      <c r="Z67" s="291">
        <v>81</v>
      </c>
      <c r="AA67" s="292"/>
      <c r="AB67" s="292"/>
      <c r="AC67" s="292"/>
      <c r="AD67" s="292"/>
      <c r="AE67" s="292"/>
      <c r="AF67" s="339" t="s">
        <v>38</v>
      </c>
      <c r="AG67" s="339"/>
      <c r="AH67" s="340"/>
      <c r="AI67" s="291">
        <f t="shared" si="4"/>
        <v>-1</v>
      </c>
      <c r="AJ67" s="292"/>
      <c r="AK67" s="292"/>
      <c r="AL67" s="292"/>
      <c r="AM67" s="292"/>
      <c r="AN67" s="292"/>
      <c r="AO67" s="339" t="s">
        <v>38</v>
      </c>
      <c r="AP67" s="339"/>
      <c r="AQ67" s="340"/>
      <c r="AR67" s="288">
        <f t="shared" si="5"/>
        <v>-1.2345679012345678</v>
      </c>
      <c r="AS67" s="288"/>
      <c r="AT67" s="288"/>
      <c r="AU67" s="288"/>
      <c r="AV67" s="289"/>
      <c r="AW67" s="343" t="s">
        <v>97</v>
      </c>
      <c r="AX67" s="344"/>
    </row>
    <row r="68" spans="1:50" ht="30" customHeight="1" x14ac:dyDescent="0.15">
      <c r="A68" s="148"/>
      <c r="B68" s="303"/>
      <c r="C68" s="352"/>
      <c r="D68" s="304"/>
      <c r="E68" s="323"/>
      <c r="F68" s="323"/>
      <c r="G68" s="323"/>
      <c r="H68" s="341" t="s">
        <v>39</v>
      </c>
      <c r="I68" s="341"/>
      <c r="J68" s="341"/>
      <c r="K68" s="341"/>
      <c r="L68" s="341"/>
      <c r="M68" s="341"/>
      <c r="N68" s="341"/>
      <c r="O68" s="341"/>
      <c r="P68" s="342"/>
      <c r="Q68" s="291">
        <v>237471</v>
      </c>
      <c r="R68" s="292"/>
      <c r="S68" s="292"/>
      <c r="T68" s="292"/>
      <c r="U68" s="292"/>
      <c r="V68" s="292"/>
      <c r="W68" s="339" t="s">
        <v>98</v>
      </c>
      <c r="X68" s="339"/>
      <c r="Y68" s="340"/>
      <c r="Z68" s="291">
        <v>240337</v>
      </c>
      <c r="AA68" s="292"/>
      <c r="AB68" s="292"/>
      <c r="AC68" s="292"/>
      <c r="AD68" s="292"/>
      <c r="AE68" s="292"/>
      <c r="AF68" s="339" t="s">
        <v>107</v>
      </c>
      <c r="AG68" s="339"/>
      <c r="AH68" s="340"/>
      <c r="AI68" s="291">
        <f t="shared" si="4"/>
        <v>-2866</v>
      </c>
      <c r="AJ68" s="292"/>
      <c r="AK68" s="292"/>
      <c r="AL68" s="292"/>
      <c r="AM68" s="292"/>
      <c r="AN68" s="292"/>
      <c r="AO68" s="339" t="s">
        <v>98</v>
      </c>
      <c r="AP68" s="339"/>
      <c r="AQ68" s="340"/>
      <c r="AR68" s="288">
        <f t="shared" si="5"/>
        <v>-1.1924922088567305</v>
      </c>
      <c r="AS68" s="288"/>
      <c r="AT68" s="288"/>
      <c r="AU68" s="288"/>
      <c r="AV68" s="289"/>
      <c r="AW68" s="343" t="s">
        <v>8</v>
      </c>
      <c r="AX68" s="344"/>
    </row>
    <row r="69" spans="1:50" ht="30" customHeight="1" x14ac:dyDescent="0.15">
      <c r="A69" s="148"/>
      <c r="B69" s="303"/>
      <c r="C69" s="352"/>
      <c r="D69" s="304"/>
      <c r="E69" s="354" t="s">
        <v>40</v>
      </c>
      <c r="F69" s="355"/>
      <c r="G69" s="356"/>
      <c r="H69" s="341" t="s">
        <v>30</v>
      </c>
      <c r="I69" s="341"/>
      <c r="J69" s="341"/>
      <c r="K69" s="341"/>
      <c r="L69" s="341"/>
      <c r="M69" s="341"/>
      <c r="N69" s="341"/>
      <c r="O69" s="341"/>
      <c r="P69" s="342"/>
      <c r="Q69" s="291">
        <v>48</v>
      </c>
      <c r="R69" s="292"/>
      <c r="S69" s="292"/>
      <c r="T69" s="292"/>
      <c r="U69" s="292"/>
      <c r="V69" s="292"/>
      <c r="W69" s="339" t="s">
        <v>41</v>
      </c>
      <c r="X69" s="339"/>
      <c r="Y69" s="340"/>
      <c r="Z69" s="291">
        <v>48</v>
      </c>
      <c r="AA69" s="292"/>
      <c r="AB69" s="292"/>
      <c r="AC69" s="292"/>
      <c r="AD69" s="292"/>
      <c r="AE69" s="292"/>
      <c r="AF69" s="339" t="s">
        <v>41</v>
      </c>
      <c r="AG69" s="339"/>
      <c r="AH69" s="340"/>
      <c r="AI69" s="291">
        <f t="shared" si="4"/>
        <v>0</v>
      </c>
      <c r="AJ69" s="292"/>
      <c r="AK69" s="292"/>
      <c r="AL69" s="292"/>
      <c r="AM69" s="292"/>
      <c r="AN69" s="292"/>
      <c r="AO69" s="339" t="s">
        <v>41</v>
      </c>
      <c r="AP69" s="339"/>
      <c r="AQ69" s="340"/>
      <c r="AR69" s="288">
        <f t="shared" si="5"/>
        <v>0</v>
      </c>
      <c r="AS69" s="288"/>
      <c r="AT69" s="288"/>
      <c r="AU69" s="288"/>
      <c r="AV69" s="289"/>
      <c r="AW69" s="343" t="s">
        <v>8</v>
      </c>
      <c r="AX69" s="344"/>
    </row>
    <row r="70" spans="1:50" ht="30" customHeight="1" x14ac:dyDescent="0.15">
      <c r="A70" s="148"/>
      <c r="B70" s="303"/>
      <c r="C70" s="352"/>
      <c r="D70" s="304"/>
      <c r="E70" s="357"/>
      <c r="F70" s="358"/>
      <c r="G70" s="359"/>
      <c r="H70" s="341" t="s">
        <v>39</v>
      </c>
      <c r="I70" s="341"/>
      <c r="J70" s="341"/>
      <c r="K70" s="341"/>
      <c r="L70" s="341"/>
      <c r="M70" s="341"/>
      <c r="N70" s="341"/>
      <c r="O70" s="341"/>
      <c r="P70" s="342"/>
      <c r="Q70" s="291">
        <v>13699</v>
      </c>
      <c r="R70" s="292"/>
      <c r="S70" s="292"/>
      <c r="T70" s="292"/>
      <c r="U70" s="292"/>
      <c r="V70" s="292"/>
      <c r="W70" s="339" t="s">
        <v>98</v>
      </c>
      <c r="X70" s="339"/>
      <c r="Y70" s="340"/>
      <c r="Z70" s="291">
        <v>13699</v>
      </c>
      <c r="AA70" s="292"/>
      <c r="AB70" s="292"/>
      <c r="AC70" s="292"/>
      <c r="AD70" s="292"/>
      <c r="AE70" s="292"/>
      <c r="AF70" s="339" t="s">
        <v>98</v>
      </c>
      <c r="AG70" s="339"/>
      <c r="AH70" s="340"/>
      <c r="AI70" s="291">
        <f t="shared" si="4"/>
        <v>0</v>
      </c>
      <c r="AJ70" s="292"/>
      <c r="AK70" s="292"/>
      <c r="AL70" s="292"/>
      <c r="AM70" s="292"/>
      <c r="AN70" s="292"/>
      <c r="AO70" s="339" t="s">
        <v>99</v>
      </c>
      <c r="AP70" s="339"/>
      <c r="AQ70" s="340"/>
      <c r="AR70" s="288">
        <f t="shared" si="5"/>
        <v>0</v>
      </c>
      <c r="AS70" s="288"/>
      <c r="AT70" s="288"/>
      <c r="AU70" s="288"/>
      <c r="AV70" s="289"/>
      <c r="AW70" s="343" t="s">
        <v>8</v>
      </c>
      <c r="AX70" s="344"/>
    </row>
    <row r="71" spans="1:50" ht="30" customHeight="1" x14ac:dyDescent="0.15">
      <c r="A71" s="148"/>
      <c r="B71" s="303"/>
      <c r="C71" s="352"/>
      <c r="D71" s="304"/>
      <c r="E71" s="363" t="s">
        <v>43</v>
      </c>
      <c r="F71" s="363"/>
      <c r="G71" s="363"/>
      <c r="H71" s="341" t="s">
        <v>39</v>
      </c>
      <c r="I71" s="341"/>
      <c r="J71" s="341"/>
      <c r="K71" s="341"/>
      <c r="L71" s="341"/>
      <c r="M71" s="341"/>
      <c r="N71" s="341"/>
      <c r="O71" s="341"/>
      <c r="P71" s="342"/>
      <c r="Q71" s="291">
        <v>3052</v>
      </c>
      <c r="R71" s="292"/>
      <c r="S71" s="292"/>
      <c r="T71" s="292"/>
      <c r="U71" s="292"/>
      <c r="V71" s="292"/>
      <c r="W71" s="339" t="s">
        <v>98</v>
      </c>
      <c r="X71" s="339"/>
      <c r="Y71" s="340"/>
      <c r="Z71" s="291">
        <v>4902</v>
      </c>
      <c r="AA71" s="292"/>
      <c r="AB71" s="292"/>
      <c r="AC71" s="292"/>
      <c r="AD71" s="292"/>
      <c r="AE71" s="292"/>
      <c r="AF71" s="339" t="s">
        <v>99</v>
      </c>
      <c r="AG71" s="339"/>
      <c r="AH71" s="340"/>
      <c r="AI71" s="291">
        <f t="shared" si="4"/>
        <v>-1850</v>
      </c>
      <c r="AJ71" s="292"/>
      <c r="AK71" s="292"/>
      <c r="AL71" s="292"/>
      <c r="AM71" s="292"/>
      <c r="AN71" s="292"/>
      <c r="AO71" s="339" t="s">
        <v>100</v>
      </c>
      <c r="AP71" s="339"/>
      <c r="AQ71" s="340"/>
      <c r="AR71" s="288">
        <f t="shared" si="5"/>
        <v>-37.739698082415337</v>
      </c>
      <c r="AS71" s="288"/>
      <c r="AT71" s="288"/>
      <c r="AU71" s="288"/>
      <c r="AV71" s="289"/>
      <c r="AW71" s="343" t="s">
        <v>95</v>
      </c>
      <c r="AX71" s="344"/>
    </row>
    <row r="72" spans="1:50" ht="30" customHeight="1" x14ac:dyDescent="0.15">
      <c r="A72" s="148"/>
      <c r="B72" s="303"/>
      <c r="C72" s="352"/>
      <c r="D72" s="304"/>
      <c r="E72" s="360" t="s">
        <v>44</v>
      </c>
      <c r="F72" s="361"/>
      <c r="G72" s="362"/>
      <c r="H72" s="341" t="s">
        <v>39</v>
      </c>
      <c r="I72" s="341"/>
      <c r="J72" s="341"/>
      <c r="K72" s="341"/>
      <c r="L72" s="341"/>
      <c r="M72" s="341"/>
      <c r="N72" s="341"/>
      <c r="O72" s="341"/>
      <c r="P72" s="342"/>
      <c r="Q72" s="291">
        <v>987271</v>
      </c>
      <c r="R72" s="292"/>
      <c r="S72" s="292"/>
      <c r="T72" s="292"/>
      <c r="U72" s="292"/>
      <c r="V72" s="292"/>
      <c r="W72" s="339" t="s">
        <v>99</v>
      </c>
      <c r="X72" s="339"/>
      <c r="Y72" s="340"/>
      <c r="Z72" s="291">
        <v>985421</v>
      </c>
      <c r="AA72" s="292"/>
      <c r="AB72" s="292"/>
      <c r="AC72" s="292"/>
      <c r="AD72" s="292"/>
      <c r="AE72" s="292"/>
      <c r="AF72" s="339" t="s">
        <v>107</v>
      </c>
      <c r="AG72" s="339"/>
      <c r="AH72" s="340"/>
      <c r="AI72" s="291">
        <f t="shared" si="4"/>
        <v>1850</v>
      </c>
      <c r="AJ72" s="292"/>
      <c r="AK72" s="292"/>
      <c r="AL72" s="292"/>
      <c r="AM72" s="292"/>
      <c r="AN72" s="292"/>
      <c r="AO72" s="339" t="s">
        <v>98</v>
      </c>
      <c r="AP72" s="339"/>
      <c r="AQ72" s="340"/>
      <c r="AR72" s="288">
        <f t="shared" si="5"/>
        <v>0.18773701798520634</v>
      </c>
      <c r="AS72" s="288"/>
      <c r="AT72" s="288"/>
      <c r="AU72" s="288"/>
      <c r="AV72" s="289"/>
      <c r="AW72" s="343" t="s">
        <v>96</v>
      </c>
      <c r="AX72" s="344"/>
    </row>
    <row r="73" spans="1:50" ht="30" customHeight="1" x14ac:dyDescent="0.15">
      <c r="A73" s="148"/>
      <c r="B73" s="305"/>
      <c r="C73" s="353"/>
      <c r="D73" s="306"/>
      <c r="E73" s="342" t="s">
        <v>45</v>
      </c>
      <c r="F73" s="345"/>
      <c r="G73" s="345"/>
      <c r="H73" s="345"/>
      <c r="I73" s="345"/>
      <c r="J73" s="345"/>
      <c r="K73" s="345"/>
      <c r="L73" s="345"/>
      <c r="M73" s="345"/>
      <c r="N73" s="345"/>
      <c r="O73" s="345"/>
      <c r="P73" s="345"/>
      <c r="Q73" s="291">
        <v>3666</v>
      </c>
      <c r="R73" s="292"/>
      <c r="S73" s="292"/>
      <c r="T73" s="292"/>
      <c r="U73" s="292"/>
      <c r="V73" s="292"/>
      <c r="W73" s="339" t="s">
        <v>35</v>
      </c>
      <c r="X73" s="339"/>
      <c r="Y73" s="340"/>
      <c r="Z73" s="291">
        <v>3663</v>
      </c>
      <c r="AA73" s="292"/>
      <c r="AB73" s="292"/>
      <c r="AC73" s="292"/>
      <c r="AD73" s="292"/>
      <c r="AE73" s="292"/>
      <c r="AF73" s="339" t="s">
        <v>35</v>
      </c>
      <c r="AG73" s="339"/>
      <c r="AH73" s="340"/>
      <c r="AI73" s="291">
        <f t="shared" si="4"/>
        <v>3</v>
      </c>
      <c r="AJ73" s="292"/>
      <c r="AK73" s="292"/>
      <c r="AL73" s="292"/>
      <c r="AM73" s="292"/>
      <c r="AN73" s="292"/>
      <c r="AO73" s="339" t="s">
        <v>35</v>
      </c>
      <c r="AP73" s="339"/>
      <c r="AQ73" s="340"/>
      <c r="AR73" s="288">
        <f t="shared" si="5"/>
        <v>8.1900081900081911E-2</v>
      </c>
      <c r="AS73" s="288"/>
      <c r="AT73" s="288"/>
      <c r="AU73" s="288"/>
      <c r="AV73" s="289"/>
      <c r="AW73" s="343" t="s">
        <v>97</v>
      </c>
      <c r="AX73" s="344"/>
    </row>
    <row r="74" spans="1:50" ht="20.100000000000001" customHeight="1" x14ac:dyDescent="0.15">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row>
    <row r="75" spans="1:50" ht="24" customHeight="1" x14ac:dyDescent="0.15">
      <c r="A75" s="148"/>
      <c r="B75" s="122"/>
      <c r="C75" s="328" t="str">
        <f>"  "&amp;Q20&amp;"度の港湾施設提供事業については、荷役機械"&amp;Q64&amp;"基、上屋"&amp;Q67&amp;"棟などをもって港湾機能の充実"</f>
        <v xml:space="preserve">  令和元年度の港湾施設提供事業については、荷役機械2基、上屋80棟などをもって港湾機能の充実</v>
      </c>
      <c r="D75" s="328"/>
      <c r="E75" s="328"/>
      <c r="F75" s="328"/>
      <c r="G75" s="328"/>
      <c r="H75" s="328"/>
      <c r="I75" s="328"/>
      <c r="J75" s="328"/>
      <c r="K75" s="328"/>
      <c r="L75" s="328"/>
      <c r="M75" s="328"/>
      <c r="N75" s="328"/>
      <c r="O75" s="328"/>
      <c r="P75" s="328"/>
      <c r="Q75" s="328"/>
      <c r="R75" s="328"/>
      <c r="S75" s="328"/>
      <c r="T75" s="328"/>
      <c r="U75" s="328"/>
      <c r="V75" s="328"/>
      <c r="W75" s="328"/>
      <c r="X75" s="328"/>
      <c r="Y75" s="328"/>
      <c r="Z75" s="328"/>
      <c r="AA75" s="328"/>
      <c r="AB75" s="328"/>
      <c r="AC75" s="328"/>
      <c r="AD75" s="328"/>
      <c r="AE75" s="328"/>
      <c r="AF75" s="328"/>
      <c r="AG75" s="328"/>
      <c r="AH75" s="328"/>
      <c r="AI75" s="328"/>
      <c r="AJ75" s="328"/>
      <c r="AK75" s="328"/>
      <c r="AL75" s="328"/>
      <c r="AM75" s="328"/>
      <c r="AN75" s="328"/>
      <c r="AO75" s="328"/>
      <c r="AP75" s="328"/>
      <c r="AQ75" s="328"/>
      <c r="AR75" s="328"/>
      <c r="AS75" s="328"/>
      <c r="AT75" s="328"/>
      <c r="AU75" s="328"/>
      <c r="AV75" s="328"/>
      <c r="AW75" s="328"/>
      <c r="AX75" s="328"/>
    </row>
    <row r="76" spans="1:50" ht="24" customHeight="1" x14ac:dyDescent="0.15">
      <c r="A76" s="148"/>
      <c r="B76" s="148"/>
      <c r="C76" s="329" t="s">
        <v>119</v>
      </c>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row>
    <row r="77" spans="1:50" ht="20.100000000000001" customHeight="1" x14ac:dyDescent="0.15">
      <c r="A77" s="148"/>
      <c r="B77" s="148"/>
      <c r="C77" s="326"/>
      <c r="D77" s="326"/>
      <c r="E77" s="326"/>
      <c r="F77" s="326"/>
      <c r="G77" s="326"/>
      <c r="H77" s="326"/>
      <c r="I77" s="326"/>
      <c r="J77" s="326"/>
      <c r="K77" s="326"/>
      <c r="L77" s="326"/>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row>
    <row r="78" spans="1:50" ht="20.100000000000001" customHeight="1" x14ac:dyDescent="0.15">
      <c r="A78" s="148"/>
      <c r="B78" s="148"/>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4"/>
    </row>
    <row r="79" spans="1:50" ht="20.100000000000001" customHeight="1" x14ac:dyDescent="0.15">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8"/>
      <c r="AW79" s="148"/>
      <c r="AX79" s="148"/>
    </row>
    <row r="80" spans="1:50" ht="20.100000000000001" customHeight="1" x14ac:dyDescent="0.15">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c r="AK80" s="148"/>
      <c r="AL80" s="148"/>
      <c r="AM80" s="148"/>
      <c r="AN80" s="148"/>
      <c r="AO80" s="148"/>
      <c r="AP80" s="148"/>
      <c r="AQ80" s="148"/>
      <c r="AR80" s="148"/>
      <c r="AS80" s="148"/>
      <c r="AT80" s="148"/>
      <c r="AU80" s="148"/>
      <c r="AV80" s="148"/>
      <c r="AW80" s="148"/>
      <c r="AX80" s="148"/>
    </row>
    <row r="81" spans="1:50" ht="20.100000000000001" customHeight="1" x14ac:dyDescent="0.15">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8"/>
      <c r="AW81" s="148"/>
      <c r="AX81" s="148"/>
    </row>
    <row r="82" spans="1:50" ht="20.100000000000001" customHeight="1" x14ac:dyDescent="0.15">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c r="AK82" s="148"/>
      <c r="AL82" s="148"/>
      <c r="AM82" s="148"/>
      <c r="AN82" s="148"/>
      <c r="AO82" s="148"/>
      <c r="AP82" s="148"/>
      <c r="AQ82" s="148"/>
      <c r="AR82" s="148"/>
      <c r="AS82" s="148"/>
      <c r="AT82" s="148"/>
      <c r="AU82" s="148"/>
      <c r="AV82" s="148"/>
      <c r="AW82" s="148"/>
      <c r="AX82" s="148"/>
    </row>
  </sheetData>
  <mergeCells count="422">
    <mergeCell ref="AR35:AV35"/>
    <mergeCell ref="AW49:AX49"/>
    <mergeCell ref="AW48:AX48"/>
    <mergeCell ref="AR50:AV50"/>
    <mergeCell ref="AW42:AX42"/>
    <mergeCell ref="AW43:AX43"/>
    <mergeCell ref="AO41:AQ41"/>
    <mergeCell ref="AR42:AV42"/>
    <mergeCell ref="AO43:AQ43"/>
    <mergeCell ref="AW35:AX35"/>
    <mergeCell ref="AW39:AX39"/>
    <mergeCell ref="AW40:AX40"/>
    <mergeCell ref="AO40:AQ40"/>
    <mergeCell ref="AW37:AX37"/>
    <mergeCell ref="AW38:AX38"/>
    <mergeCell ref="AO36:AQ36"/>
    <mergeCell ref="AR40:AV40"/>
    <mergeCell ref="AR41:AV41"/>
    <mergeCell ref="AO42:AQ42"/>
    <mergeCell ref="AL3:AW3"/>
    <mergeCell ref="AL4:AW4"/>
    <mergeCell ref="AL1:AW1"/>
    <mergeCell ref="AL5:AW5"/>
    <mergeCell ref="Q50:V50"/>
    <mergeCell ref="W50:Y50"/>
    <mergeCell ref="Z50:AE50"/>
    <mergeCell ref="AR47:AV47"/>
    <mergeCell ref="J47:P47"/>
    <mergeCell ref="AR48:AV48"/>
    <mergeCell ref="AI43:AN43"/>
    <mergeCell ref="AR43:AV43"/>
    <mergeCell ref="AW45:AX45"/>
    <mergeCell ref="AI44:AN44"/>
    <mergeCell ref="AO44:AQ44"/>
    <mergeCell ref="AR44:AV44"/>
    <mergeCell ref="AW44:AX44"/>
    <mergeCell ref="AF44:AH44"/>
    <mergeCell ref="AF45:AH45"/>
    <mergeCell ref="AI45:AN45"/>
    <mergeCell ref="AR45:AV45"/>
    <mergeCell ref="AO46:AQ46"/>
    <mergeCell ref="J45:P45"/>
    <mergeCell ref="Q45:V45"/>
    <mergeCell ref="H47:I48"/>
    <mergeCell ref="F46:G51"/>
    <mergeCell ref="J51:P51"/>
    <mergeCell ref="Q51:V51"/>
    <mergeCell ref="H49:P49"/>
    <mergeCell ref="AI49:AN49"/>
    <mergeCell ref="Z48:AE48"/>
    <mergeCell ref="AI47:AN47"/>
    <mergeCell ref="J50:P50"/>
    <mergeCell ref="AF48:AH48"/>
    <mergeCell ref="H46:P46"/>
    <mergeCell ref="Q49:V49"/>
    <mergeCell ref="W47:Y47"/>
    <mergeCell ref="Z47:AE47"/>
    <mergeCell ref="AF50:AH50"/>
    <mergeCell ref="AI50:AN50"/>
    <mergeCell ref="Q46:V46"/>
    <mergeCell ref="W46:Y46"/>
    <mergeCell ref="AI48:AN48"/>
    <mergeCell ref="H50:I51"/>
    <mergeCell ref="W49:Y49"/>
    <mergeCell ref="Z49:AE49"/>
    <mergeCell ref="AF46:AH46"/>
    <mergeCell ref="AI46:AN46"/>
    <mergeCell ref="C78:AX78"/>
    <mergeCell ref="AW73:AX73"/>
    <mergeCell ref="W73:Y73"/>
    <mergeCell ref="AW71:AX71"/>
    <mergeCell ref="B67:D73"/>
    <mergeCell ref="E69:G70"/>
    <mergeCell ref="H69:P69"/>
    <mergeCell ref="Q69:V69"/>
    <mergeCell ref="W69:Y69"/>
    <mergeCell ref="Z69:AE69"/>
    <mergeCell ref="AF69:AH69"/>
    <mergeCell ref="E72:G72"/>
    <mergeCell ref="C75:AX75"/>
    <mergeCell ref="AO71:AQ71"/>
    <mergeCell ref="C76:AX76"/>
    <mergeCell ref="E71:G71"/>
    <mergeCell ref="H71:P71"/>
    <mergeCell ref="Q71:V71"/>
    <mergeCell ref="AW72:AX72"/>
    <mergeCell ref="E73:P73"/>
    <mergeCell ref="C77:AX77"/>
    <mergeCell ref="AR73:AV73"/>
    <mergeCell ref="AR71:AV71"/>
    <mergeCell ref="Z73:AE73"/>
    <mergeCell ref="AR72:AV72"/>
    <mergeCell ref="AR65:AV65"/>
    <mergeCell ref="AR67:AV67"/>
    <mergeCell ref="AW67:AX67"/>
    <mergeCell ref="AW65:AX65"/>
    <mergeCell ref="AI70:AN70"/>
    <mergeCell ref="AO70:AQ70"/>
    <mergeCell ref="AR70:AV70"/>
    <mergeCell ref="AO65:AQ65"/>
    <mergeCell ref="AW70:AX70"/>
    <mergeCell ref="AW68:AX68"/>
    <mergeCell ref="AW69:AX69"/>
    <mergeCell ref="AR69:AV69"/>
    <mergeCell ref="AR68:AV68"/>
    <mergeCell ref="AO66:AQ66"/>
    <mergeCell ref="AI69:AN69"/>
    <mergeCell ref="AI68:AN68"/>
    <mergeCell ref="AO68:AQ68"/>
    <mergeCell ref="AO72:AQ72"/>
    <mergeCell ref="H70:P70"/>
    <mergeCell ref="W65:Y65"/>
    <mergeCell ref="Z65:AE65"/>
    <mergeCell ref="W71:Y71"/>
    <mergeCell ref="AI71:AN71"/>
    <mergeCell ref="AI73:AN73"/>
    <mergeCell ref="AO73:AQ73"/>
    <mergeCell ref="H67:P67"/>
    <mergeCell ref="Z72:AE72"/>
    <mergeCell ref="Z68:AE68"/>
    <mergeCell ref="AF68:AH68"/>
    <mergeCell ref="AO69:AQ69"/>
    <mergeCell ref="AO67:AQ67"/>
    <mergeCell ref="Z70:AE70"/>
    <mergeCell ref="AF70:AH70"/>
    <mergeCell ref="AI65:AN65"/>
    <mergeCell ref="AI67:AN67"/>
    <mergeCell ref="H72:P72"/>
    <mergeCell ref="AF67:AH67"/>
    <mergeCell ref="W68:Y68"/>
    <mergeCell ref="Q72:V72"/>
    <mergeCell ref="Q70:V70"/>
    <mergeCell ref="W70:Y70"/>
    <mergeCell ref="Q73:V73"/>
    <mergeCell ref="W72:Y72"/>
    <mergeCell ref="AI66:AN66"/>
    <mergeCell ref="Q67:V67"/>
    <mergeCell ref="W67:Y67"/>
    <mergeCell ref="Z67:AE67"/>
    <mergeCell ref="Z71:AE71"/>
    <mergeCell ref="AF71:AH71"/>
    <mergeCell ref="AI72:AN72"/>
    <mergeCell ref="AF73:AH73"/>
    <mergeCell ref="AF72:AH72"/>
    <mergeCell ref="E67:G68"/>
    <mergeCell ref="AR64:AV64"/>
    <mergeCell ref="AW64:AX64"/>
    <mergeCell ref="E66:P66"/>
    <mergeCell ref="W66:Y66"/>
    <mergeCell ref="Z66:AE66"/>
    <mergeCell ref="R63:X63"/>
    <mergeCell ref="AA63:AG63"/>
    <mergeCell ref="Q65:V65"/>
    <mergeCell ref="H68:P68"/>
    <mergeCell ref="Q68:V68"/>
    <mergeCell ref="AO64:AQ64"/>
    <mergeCell ref="Q64:V64"/>
    <mergeCell ref="W64:Y64"/>
    <mergeCell ref="B62:P63"/>
    <mergeCell ref="R62:X62"/>
    <mergeCell ref="AA62:AG62"/>
    <mergeCell ref="Z64:AE64"/>
    <mergeCell ref="AF64:AH64"/>
    <mergeCell ref="AJ62:AP63"/>
    <mergeCell ref="AR62:AX63"/>
    <mergeCell ref="C57:AX57"/>
    <mergeCell ref="C58:AX58"/>
    <mergeCell ref="B64:D66"/>
    <mergeCell ref="AF65:AH65"/>
    <mergeCell ref="AF66:AH66"/>
    <mergeCell ref="AI64:AN64"/>
    <mergeCell ref="AW51:AX51"/>
    <mergeCell ref="Q66:V66"/>
    <mergeCell ref="C53:AX53"/>
    <mergeCell ref="W51:Y51"/>
    <mergeCell ref="AF51:AH51"/>
    <mergeCell ref="C54:AX54"/>
    <mergeCell ref="C55:AX55"/>
    <mergeCell ref="H65:P65"/>
    <mergeCell ref="H64:P64"/>
    <mergeCell ref="C56:AX56"/>
    <mergeCell ref="AR66:AV66"/>
    <mergeCell ref="AW66:AX66"/>
    <mergeCell ref="E64:G65"/>
    <mergeCell ref="B60:C60"/>
    <mergeCell ref="D60:J60"/>
    <mergeCell ref="B33:C51"/>
    <mergeCell ref="AF43:AH43"/>
    <mergeCell ref="D43:E51"/>
    <mergeCell ref="W45:Y45"/>
    <mergeCell ref="J44:P44"/>
    <mergeCell ref="Q48:V48"/>
    <mergeCell ref="W48:Y48"/>
    <mergeCell ref="J48:P48"/>
    <mergeCell ref="AW50:AX50"/>
    <mergeCell ref="AO51:AQ51"/>
    <mergeCell ref="AO45:AQ45"/>
    <mergeCell ref="AO47:AQ47"/>
    <mergeCell ref="AR46:AV46"/>
    <mergeCell ref="AW46:AX46"/>
    <mergeCell ref="AW47:AX47"/>
    <mergeCell ref="AF47:AH47"/>
    <mergeCell ref="AO49:AQ49"/>
    <mergeCell ref="AO48:AQ48"/>
    <mergeCell ref="AO50:AQ50"/>
    <mergeCell ref="Z51:AE51"/>
    <mergeCell ref="Q47:V47"/>
    <mergeCell ref="Z45:AE45"/>
    <mergeCell ref="AI51:AN51"/>
    <mergeCell ref="AF49:AH49"/>
    <mergeCell ref="AR49:AV49"/>
    <mergeCell ref="AR51:AV51"/>
    <mergeCell ref="AF39:AH39"/>
    <mergeCell ref="AI39:AN39"/>
    <mergeCell ref="AO39:AQ39"/>
    <mergeCell ref="AR39:AV39"/>
    <mergeCell ref="H37:P37"/>
    <mergeCell ref="Q37:V37"/>
    <mergeCell ref="W37:Y37"/>
    <mergeCell ref="Z37:AE37"/>
    <mergeCell ref="Q39:V39"/>
    <mergeCell ref="AR37:AV37"/>
    <mergeCell ref="AR38:AV38"/>
    <mergeCell ref="AO37:AQ37"/>
    <mergeCell ref="W38:Y38"/>
    <mergeCell ref="Z38:AE38"/>
    <mergeCell ref="AO38:AQ38"/>
    <mergeCell ref="AI37:AN37"/>
    <mergeCell ref="AF37:AH37"/>
    <mergeCell ref="AI38:AN38"/>
    <mergeCell ref="AF38:AH38"/>
    <mergeCell ref="H40:P40"/>
    <mergeCell ref="Q40:V40"/>
    <mergeCell ref="W40:Y40"/>
    <mergeCell ref="Z40:AE40"/>
    <mergeCell ref="W39:Y39"/>
    <mergeCell ref="Z42:AE42"/>
    <mergeCell ref="Q41:V41"/>
    <mergeCell ref="W41:Y41"/>
    <mergeCell ref="Z41:AE41"/>
    <mergeCell ref="AF42:AH42"/>
    <mergeCell ref="AI42:AN42"/>
    <mergeCell ref="AF41:AH41"/>
    <mergeCell ref="AI41:AN41"/>
    <mergeCell ref="AI40:AN40"/>
    <mergeCell ref="AF40:AH40"/>
    <mergeCell ref="A7:AX7"/>
    <mergeCell ref="C11:AX11"/>
    <mergeCell ref="C9:AX9"/>
    <mergeCell ref="C10:AX10"/>
    <mergeCell ref="Z21:AE21"/>
    <mergeCell ref="AF21:AH21"/>
    <mergeCell ref="AI21:AN21"/>
    <mergeCell ref="AO21:AQ21"/>
    <mergeCell ref="AR21:AV21"/>
    <mergeCell ref="AW21:AX21"/>
    <mergeCell ref="B18:C18"/>
    <mergeCell ref="D18:M18"/>
    <mergeCell ref="C12:AX12"/>
    <mergeCell ref="C13:AX13"/>
    <mergeCell ref="C14:AX14"/>
    <mergeCell ref="C15:AX15"/>
    <mergeCell ref="W26:Y26"/>
    <mergeCell ref="Z25:AE25"/>
    <mergeCell ref="AF25:AH25"/>
    <mergeCell ref="M25:P25"/>
    <mergeCell ref="AW24:AX24"/>
    <mergeCell ref="AO25:AQ25"/>
    <mergeCell ref="AR25:AV25"/>
    <mergeCell ref="AW25:AX25"/>
    <mergeCell ref="AO23:AQ23"/>
    <mergeCell ref="AI23:AN23"/>
    <mergeCell ref="AR23:AV23"/>
    <mergeCell ref="AO24:AQ24"/>
    <mergeCell ref="AR24:AV24"/>
    <mergeCell ref="AI24:AN24"/>
    <mergeCell ref="AI25:AN25"/>
    <mergeCell ref="AW23:AX23"/>
    <mergeCell ref="Q32:Y32"/>
    <mergeCell ref="C16:AX16"/>
    <mergeCell ref="AF22:AH22"/>
    <mergeCell ref="Q21:V21"/>
    <mergeCell ref="W21:Y21"/>
    <mergeCell ref="Q22:V22"/>
    <mergeCell ref="W22:Y22"/>
    <mergeCell ref="Z22:AE22"/>
    <mergeCell ref="D21:L22"/>
    <mergeCell ref="M21:P21"/>
    <mergeCell ref="AO22:AQ22"/>
    <mergeCell ref="AR22:AV22"/>
    <mergeCell ref="AW22:AX22"/>
    <mergeCell ref="M22:P22"/>
    <mergeCell ref="AI22:AN22"/>
    <mergeCell ref="B20:P20"/>
    <mergeCell ref="Q20:Y20"/>
    <mergeCell ref="Z20:AH20"/>
    <mergeCell ref="AI20:AQ20"/>
    <mergeCell ref="AR20:AX20"/>
    <mergeCell ref="B21:C30"/>
    <mergeCell ref="AW29:AX29"/>
    <mergeCell ref="Z30:AE30"/>
    <mergeCell ref="AF30:AH30"/>
    <mergeCell ref="D23:D30"/>
    <mergeCell ref="Z24:AE24"/>
    <mergeCell ref="AF24:AH24"/>
    <mergeCell ref="Z26:AE26"/>
    <mergeCell ref="AF26:AH26"/>
    <mergeCell ref="E23:L24"/>
    <mergeCell ref="Q25:V25"/>
    <mergeCell ref="M24:P24"/>
    <mergeCell ref="M28:P28"/>
    <mergeCell ref="Q28:V28"/>
    <mergeCell ref="W28:Y28"/>
    <mergeCell ref="W24:Y24"/>
    <mergeCell ref="E25:E26"/>
    <mergeCell ref="F25:L26"/>
    <mergeCell ref="W25:Y25"/>
    <mergeCell ref="M23:P23"/>
    <mergeCell ref="Q23:V23"/>
    <mergeCell ref="W23:Y23"/>
    <mergeCell ref="Z23:AE23"/>
    <mergeCell ref="AF23:AH23"/>
    <mergeCell ref="Q26:V26"/>
    <mergeCell ref="F29:L30"/>
    <mergeCell ref="M26:P26"/>
    <mergeCell ref="Q24:V24"/>
    <mergeCell ref="AR34:AV34"/>
    <mergeCell ref="AW34:AX34"/>
    <mergeCell ref="AO26:AQ26"/>
    <mergeCell ref="AR26:AV26"/>
    <mergeCell ref="AW33:AX33"/>
    <mergeCell ref="Z34:AE34"/>
    <mergeCell ref="AI34:AN34"/>
    <mergeCell ref="AR32:AX32"/>
    <mergeCell ref="AO28:AQ28"/>
    <mergeCell ref="AO30:AQ30"/>
    <mergeCell ref="AR29:AV29"/>
    <mergeCell ref="Z33:AE33"/>
    <mergeCell ref="AF33:AH33"/>
    <mergeCell ref="AR33:AV33"/>
    <mergeCell ref="Z28:AE28"/>
    <mergeCell ref="AI28:AN28"/>
    <mergeCell ref="AI33:AN33"/>
    <mergeCell ref="AO33:AQ33"/>
    <mergeCell ref="AI30:AN30"/>
    <mergeCell ref="AO29:AQ29"/>
    <mergeCell ref="AI26:AN26"/>
    <mergeCell ref="AW26:AX26"/>
    <mergeCell ref="AW27:AX27"/>
    <mergeCell ref="AF28:AH28"/>
    <mergeCell ref="F37:G42"/>
    <mergeCell ref="Q36:V36"/>
    <mergeCell ref="W36:Y36"/>
    <mergeCell ref="Z36:AE36"/>
    <mergeCell ref="W42:Y42"/>
    <mergeCell ref="Z39:AE39"/>
    <mergeCell ref="Z46:AE46"/>
    <mergeCell ref="W34:Y34"/>
    <mergeCell ref="Q44:V44"/>
    <mergeCell ref="W44:Y44"/>
    <mergeCell ref="J35:P35"/>
    <mergeCell ref="Q35:V35"/>
    <mergeCell ref="W35:Y35"/>
    <mergeCell ref="Q38:V38"/>
    <mergeCell ref="J38:P38"/>
    <mergeCell ref="J39:P39"/>
    <mergeCell ref="Z44:AE44"/>
    <mergeCell ref="Q42:V42"/>
    <mergeCell ref="F44:I45"/>
    <mergeCell ref="J42:P42"/>
    <mergeCell ref="F43:P43"/>
    <mergeCell ref="Q43:V43"/>
    <mergeCell ref="W43:Y43"/>
    <mergeCell ref="Z43:AE43"/>
    <mergeCell ref="AI27:AN27"/>
    <mergeCell ref="Q27:V27"/>
    <mergeCell ref="W27:Y27"/>
    <mergeCell ref="Z27:AE27"/>
    <mergeCell ref="AF27:AH27"/>
    <mergeCell ref="Q33:V33"/>
    <mergeCell ref="F35:I36"/>
    <mergeCell ref="J36:P36"/>
    <mergeCell ref="AF36:AH36"/>
    <mergeCell ref="AI36:AN36"/>
    <mergeCell ref="W29:Y29"/>
    <mergeCell ref="Z29:AE29"/>
    <mergeCell ref="AF29:AH29"/>
    <mergeCell ref="M30:P30"/>
    <mergeCell ref="Q30:V30"/>
    <mergeCell ref="W30:Y30"/>
    <mergeCell ref="M29:P29"/>
    <mergeCell ref="Q29:V29"/>
    <mergeCell ref="E27:L28"/>
    <mergeCell ref="M27:P27"/>
    <mergeCell ref="Z32:AH32"/>
    <mergeCell ref="AI32:AQ32"/>
    <mergeCell ref="E29:E30"/>
    <mergeCell ref="B32:P32"/>
    <mergeCell ref="AW28:AX28"/>
    <mergeCell ref="AR28:AV28"/>
    <mergeCell ref="J41:P41"/>
    <mergeCell ref="Z35:AE35"/>
    <mergeCell ref="AF34:AH34"/>
    <mergeCell ref="AO35:AQ35"/>
    <mergeCell ref="AI29:AN29"/>
    <mergeCell ref="AW30:AX30"/>
    <mergeCell ref="AO27:AQ27"/>
    <mergeCell ref="AR30:AV30"/>
    <mergeCell ref="AR27:AV27"/>
    <mergeCell ref="AR36:AV36"/>
    <mergeCell ref="AW36:AX36"/>
    <mergeCell ref="AF35:AH35"/>
    <mergeCell ref="AI35:AN35"/>
    <mergeCell ref="AW41:AX41"/>
    <mergeCell ref="D33:P33"/>
    <mergeCell ref="AO34:AQ34"/>
    <mergeCell ref="W33:Y33"/>
    <mergeCell ref="D34:E42"/>
    <mergeCell ref="H41:I42"/>
    <mergeCell ref="F34:P34"/>
    <mergeCell ref="Q34:V34"/>
    <mergeCell ref="H38:I39"/>
  </mergeCells>
  <phoneticPr fontId="1"/>
  <pageMargins left="0.59055118110236227" right="0.59055118110236227" top="0.78740157480314965" bottom="0.78740157480314965" header="0.51181102362204722" footer="0.51181102362204722"/>
  <pageSetup paperSize="9" orientation="portrait" cellComments="asDisplayed" r:id="rId1"/>
  <headerFooter scaleWithDoc="0" alignWithMargins="0">
    <oddFooter>&amp;C&amp;P</oddFooter>
  </headerFooter>
  <rowBreaks count="2" manualBreakCount="2">
    <brk id="30" max="49" man="1"/>
    <brk id="59" max="4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6"/>
  <sheetViews>
    <sheetView view="pageBreakPreview" zoomScaleNormal="100" zoomScaleSheetLayoutView="100" workbookViewId="0">
      <selection activeCell="C68" sqref="C68"/>
    </sheetView>
  </sheetViews>
  <sheetFormatPr defaultRowHeight="13.5" x14ac:dyDescent="0.15"/>
  <cols>
    <col min="1" max="2" width="1.625" style="272" customWidth="1"/>
    <col min="3" max="4" width="2.125" style="272" customWidth="1"/>
    <col min="5" max="5" width="19.625" style="272" customWidth="1"/>
    <col min="6" max="6" width="2.125" style="272" customWidth="1"/>
    <col min="7" max="9" width="16.625" style="272" customWidth="1"/>
    <col min="10" max="10" width="11.125" style="272" customWidth="1"/>
    <col min="11" max="11" width="1.625" style="272" customWidth="1"/>
    <col min="12" max="30" width="2.125" style="272" customWidth="1"/>
    <col min="31" max="16384" width="9" style="272"/>
  </cols>
  <sheetData>
    <row r="1" spans="2:11" ht="20.100000000000001" customHeight="1" x14ac:dyDescent="0.15">
      <c r="B1" s="366" t="s">
        <v>391</v>
      </c>
      <c r="C1" s="366"/>
      <c r="D1" s="366"/>
      <c r="E1" s="366"/>
      <c r="F1" s="366"/>
      <c r="G1" s="366"/>
      <c r="H1" s="366"/>
      <c r="I1" s="366"/>
      <c r="J1" s="366"/>
      <c r="K1" s="366"/>
    </row>
    <row r="2" spans="2:11" ht="80.099999999999994" customHeight="1" x14ac:dyDescent="0.15">
      <c r="B2" s="367" t="s">
        <v>425</v>
      </c>
      <c r="C2" s="326"/>
      <c r="D2" s="326"/>
      <c r="E2" s="326"/>
      <c r="F2" s="326"/>
      <c r="G2" s="326"/>
      <c r="H2" s="326"/>
      <c r="I2" s="326"/>
      <c r="J2" s="326"/>
    </row>
    <row r="3" spans="2:11" ht="20.100000000000001" customHeight="1" x14ac:dyDescent="0.15">
      <c r="C3" s="368" t="s">
        <v>426</v>
      </c>
      <c r="D3" s="368"/>
      <c r="E3" s="368"/>
      <c r="F3" s="368"/>
      <c r="G3" s="368"/>
      <c r="H3" s="368"/>
      <c r="I3" s="368"/>
      <c r="J3" s="368"/>
    </row>
    <row r="4" spans="2:11" ht="20.100000000000001" customHeight="1" x14ac:dyDescent="0.15">
      <c r="C4" s="275"/>
      <c r="H4" s="369" t="s">
        <v>392</v>
      </c>
      <c r="I4" s="369"/>
      <c r="J4" s="369"/>
    </row>
    <row r="5" spans="2:11" ht="39.950000000000003" customHeight="1" x14ac:dyDescent="0.15">
      <c r="C5" s="370"/>
      <c r="D5" s="370"/>
      <c r="E5" s="370"/>
      <c r="F5" s="370"/>
      <c r="G5" s="225" t="s">
        <v>389</v>
      </c>
      <c r="H5" s="225" t="s">
        <v>388</v>
      </c>
      <c r="I5" s="225" t="s">
        <v>328</v>
      </c>
      <c r="J5" s="226" t="s">
        <v>46</v>
      </c>
    </row>
    <row r="6" spans="2:11" ht="21.95" customHeight="1" x14ac:dyDescent="0.15">
      <c r="C6" s="342" t="s">
        <v>131</v>
      </c>
      <c r="D6" s="345"/>
      <c r="E6" s="345"/>
      <c r="F6" s="371"/>
      <c r="G6" s="227">
        <v>5810</v>
      </c>
      <c r="H6" s="228">
        <v>4841</v>
      </c>
      <c r="I6" s="228">
        <v>969</v>
      </c>
      <c r="J6" s="229">
        <v>20.022715779157775</v>
      </c>
    </row>
    <row r="7" spans="2:11" ht="21.95" customHeight="1" x14ac:dyDescent="0.15">
      <c r="C7" s="285"/>
      <c r="D7" s="329" t="s">
        <v>70</v>
      </c>
      <c r="E7" s="329"/>
      <c r="F7" s="372"/>
      <c r="G7" s="230">
        <v>4614</v>
      </c>
      <c r="H7" s="230">
        <v>4611</v>
      </c>
      <c r="I7" s="230">
        <v>3</v>
      </c>
      <c r="J7" s="231">
        <v>7.5084077632133414E-2</v>
      </c>
    </row>
    <row r="8" spans="2:11" ht="21.95" customHeight="1" x14ac:dyDescent="0.15">
      <c r="C8" s="365"/>
      <c r="D8" s="311"/>
      <c r="E8" s="269" t="s">
        <v>146</v>
      </c>
      <c r="F8" s="277"/>
      <c r="G8" s="230">
        <v>39</v>
      </c>
      <c r="H8" s="230">
        <v>37</v>
      </c>
      <c r="I8" s="230">
        <v>2</v>
      </c>
      <c r="J8" s="231">
        <v>4.2668839943689463</v>
      </c>
    </row>
    <row r="9" spans="2:11" ht="21.95" customHeight="1" x14ac:dyDescent="0.15">
      <c r="C9" s="365"/>
      <c r="D9" s="311"/>
      <c r="E9" s="269" t="s">
        <v>147</v>
      </c>
      <c r="F9" s="277"/>
      <c r="G9" s="230">
        <v>4575</v>
      </c>
      <c r="H9" s="230">
        <v>4573</v>
      </c>
      <c r="I9" s="230">
        <v>2</v>
      </c>
      <c r="J9" s="231">
        <v>4.0716390816153636E-2</v>
      </c>
    </row>
    <row r="10" spans="2:11" ht="21.95" customHeight="1" x14ac:dyDescent="0.15">
      <c r="C10" s="285"/>
      <c r="D10" s="329" t="s">
        <v>71</v>
      </c>
      <c r="E10" s="329"/>
      <c r="F10" s="277"/>
      <c r="G10" s="230">
        <v>132</v>
      </c>
      <c r="H10" s="230">
        <v>228</v>
      </c>
      <c r="I10" s="230">
        <v>-95</v>
      </c>
      <c r="J10" s="231">
        <v>-41.902906402879374</v>
      </c>
    </row>
    <row r="11" spans="2:11" ht="21.95" customHeight="1" x14ac:dyDescent="0.15">
      <c r="C11" s="365"/>
      <c r="D11" s="311"/>
      <c r="E11" s="269" t="s">
        <v>141</v>
      </c>
      <c r="F11" s="277"/>
      <c r="G11" s="230">
        <v>126</v>
      </c>
      <c r="H11" s="230">
        <v>153</v>
      </c>
      <c r="I11" s="230">
        <v>-27</v>
      </c>
      <c r="J11" s="231">
        <v>-17.537222857516255</v>
      </c>
    </row>
    <row r="12" spans="2:11" ht="21.95" customHeight="1" x14ac:dyDescent="0.15">
      <c r="C12" s="365"/>
      <c r="D12" s="311"/>
      <c r="E12" s="269" t="s">
        <v>148</v>
      </c>
      <c r="F12" s="277"/>
      <c r="G12" s="230">
        <v>2</v>
      </c>
      <c r="H12" s="230">
        <v>4</v>
      </c>
      <c r="I12" s="230">
        <v>-2</v>
      </c>
      <c r="J12" s="231">
        <v>-41.210407258197726</v>
      </c>
    </row>
    <row r="13" spans="2:11" ht="21.95" customHeight="1" x14ac:dyDescent="0.15">
      <c r="C13" s="365"/>
      <c r="D13" s="311"/>
      <c r="E13" s="269" t="s">
        <v>149</v>
      </c>
      <c r="F13" s="277"/>
      <c r="G13" s="230">
        <v>4</v>
      </c>
      <c r="H13" s="230">
        <v>0</v>
      </c>
      <c r="I13" s="230">
        <v>4</v>
      </c>
      <c r="J13" s="231" t="s">
        <v>410</v>
      </c>
    </row>
    <row r="14" spans="2:11" ht="21.95" customHeight="1" x14ac:dyDescent="0.15">
      <c r="C14" s="365"/>
      <c r="D14" s="311"/>
      <c r="E14" s="269" t="s">
        <v>142</v>
      </c>
      <c r="F14" s="277"/>
      <c r="G14" s="230">
        <v>0</v>
      </c>
      <c r="H14" s="230">
        <v>71</v>
      </c>
      <c r="I14" s="230">
        <v>-71</v>
      </c>
      <c r="J14" s="231" t="s">
        <v>411</v>
      </c>
    </row>
    <row r="15" spans="2:11" ht="21.95" customHeight="1" x14ac:dyDescent="0.15">
      <c r="C15" s="285"/>
      <c r="D15" s="329" t="s">
        <v>81</v>
      </c>
      <c r="E15" s="329"/>
      <c r="F15" s="277"/>
      <c r="G15" s="230">
        <v>1064</v>
      </c>
      <c r="H15" s="230">
        <v>3</v>
      </c>
      <c r="I15" s="230">
        <v>1061</v>
      </c>
      <c r="J15" s="231">
        <v>37902.136357142859</v>
      </c>
    </row>
    <row r="16" spans="2:11" ht="21.95" customHeight="1" x14ac:dyDescent="0.15">
      <c r="C16" s="342" t="s">
        <v>132</v>
      </c>
      <c r="D16" s="345"/>
      <c r="E16" s="345"/>
      <c r="F16" s="371"/>
      <c r="G16" s="227">
        <v>3951</v>
      </c>
      <c r="H16" s="228">
        <v>4602</v>
      </c>
      <c r="I16" s="228">
        <v>-652</v>
      </c>
      <c r="J16" s="229">
        <v>-14.159830697893844</v>
      </c>
    </row>
    <row r="17" spans="1:15" ht="21.95" customHeight="1" x14ac:dyDescent="0.15">
      <c r="C17" s="285"/>
      <c r="D17" s="329" t="s">
        <v>74</v>
      </c>
      <c r="E17" s="329"/>
      <c r="F17" s="372"/>
      <c r="G17" s="230">
        <v>3611</v>
      </c>
      <c r="H17" s="230">
        <v>3611</v>
      </c>
      <c r="I17" s="230">
        <v>1</v>
      </c>
      <c r="J17" s="231">
        <v>1.8293377210039052E-2</v>
      </c>
    </row>
    <row r="18" spans="1:15" ht="21.95" customHeight="1" x14ac:dyDescent="0.15">
      <c r="C18" s="365"/>
      <c r="D18" s="311"/>
      <c r="E18" s="269" t="s">
        <v>47</v>
      </c>
      <c r="F18" s="277"/>
      <c r="G18" s="230">
        <v>209</v>
      </c>
      <c r="H18" s="230">
        <v>191</v>
      </c>
      <c r="I18" s="230">
        <v>18</v>
      </c>
      <c r="J18" s="231">
        <v>9.244656877642047</v>
      </c>
    </row>
    <row r="19" spans="1:15" ht="21.95" customHeight="1" x14ac:dyDescent="0.15">
      <c r="C19" s="365"/>
      <c r="D19" s="311"/>
      <c r="E19" s="269" t="s">
        <v>48</v>
      </c>
      <c r="F19" s="277"/>
      <c r="G19" s="230">
        <v>2871</v>
      </c>
      <c r="H19" s="230">
        <v>2792</v>
      </c>
      <c r="I19" s="230">
        <v>79</v>
      </c>
      <c r="J19" s="231">
        <v>2.8246027617671303</v>
      </c>
    </row>
    <row r="20" spans="1:15" ht="21.95" customHeight="1" x14ac:dyDescent="0.15">
      <c r="C20" s="365"/>
      <c r="D20" s="311"/>
      <c r="E20" s="269" t="s">
        <v>91</v>
      </c>
      <c r="F20" s="277"/>
      <c r="G20" s="230">
        <v>532</v>
      </c>
      <c r="H20" s="230">
        <v>627</v>
      </c>
      <c r="I20" s="230">
        <v>-96</v>
      </c>
      <c r="J20" s="231">
        <v>-15.281256301592652</v>
      </c>
    </row>
    <row r="21" spans="1:15" ht="21.95" customHeight="1" x14ac:dyDescent="0.15">
      <c r="C21" s="285"/>
      <c r="D21" s="329" t="s">
        <v>75</v>
      </c>
      <c r="E21" s="329"/>
      <c r="F21" s="372"/>
      <c r="G21" s="230">
        <v>87</v>
      </c>
      <c r="H21" s="230">
        <v>109</v>
      </c>
      <c r="I21" s="230">
        <v>-22</v>
      </c>
      <c r="J21" s="231">
        <v>-20.187532042702376</v>
      </c>
    </row>
    <row r="22" spans="1:15" ht="21.95" customHeight="1" x14ac:dyDescent="0.15">
      <c r="C22" s="365"/>
      <c r="D22" s="311"/>
      <c r="E22" s="269" t="s">
        <v>49</v>
      </c>
      <c r="F22" s="277"/>
      <c r="G22" s="230">
        <v>86</v>
      </c>
      <c r="H22" s="230">
        <v>108</v>
      </c>
      <c r="I22" s="230">
        <v>-23</v>
      </c>
      <c r="J22" s="231">
        <v>-21.06846064553697</v>
      </c>
    </row>
    <row r="23" spans="1:15" ht="21.95" customHeight="1" x14ac:dyDescent="0.15">
      <c r="C23" s="365"/>
      <c r="D23" s="311"/>
      <c r="E23" s="269" t="s">
        <v>50</v>
      </c>
      <c r="F23" s="277"/>
      <c r="G23" s="230">
        <v>1</v>
      </c>
      <c r="H23" s="230">
        <v>1</v>
      </c>
      <c r="I23" s="230">
        <v>1</v>
      </c>
      <c r="J23" s="231">
        <v>127.81869732275656</v>
      </c>
    </row>
    <row r="24" spans="1:15" ht="21.95" customHeight="1" x14ac:dyDescent="0.15">
      <c r="C24" s="266"/>
      <c r="D24" s="373" t="s">
        <v>77</v>
      </c>
      <c r="E24" s="373"/>
      <c r="F24" s="374"/>
      <c r="G24" s="230">
        <v>252</v>
      </c>
      <c r="H24" s="232">
        <v>882</v>
      </c>
      <c r="I24" s="230">
        <v>-630</v>
      </c>
      <c r="J24" s="231">
        <v>-71.435523950117329</v>
      </c>
    </row>
    <row r="25" spans="1:15" ht="21.95" customHeight="1" x14ac:dyDescent="0.15">
      <c r="A25" s="274"/>
      <c r="B25" s="267"/>
      <c r="C25" s="342" t="s">
        <v>393</v>
      </c>
      <c r="D25" s="345"/>
      <c r="E25" s="345"/>
      <c r="F25" s="371"/>
      <c r="G25" s="227">
        <v>1860</v>
      </c>
      <c r="H25" s="227">
        <v>239</v>
      </c>
      <c r="I25" s="228">
        <v>1621</v>
      </c>
      <c r="J25" s="229">
        <v>678.44642424656092</v>
      </c>
    </row>
    <row r="26" spans="1:15" ht="21.95" customHeight="1" x14ac:dyDescent="0.15">
      <c r="A26" s="274"/>
      <c r="B26" s="267"/>
      <c r="C26" s="342" t="s">
        <v>156</v>
      </c>
      <c r="D26" s="345"/>
      <c r="E26" s="345"/>
      <c r="F26" s="371"/>
      <c r="G26" s="227">
        <v>1003</v>
      </c>
      <c r="H26" s="227">
        <v>1000</v>
      </c>
      <c r="I26" s="228">
        <v>3</v>
      </c>
      <c r="J26" s="229">
        <v>0.28016731362985353</v>
      </c>
    </row>
    <row r="27" spans="1:15" ht="21.95" customHeight="1" x14ac:dyDescent="0.15">
      <c r="A27" s="375"/>
      <c r="B27" s="278"/>
      <c r="C27" s="342" t="s">
        <v>68</v>
      </c>
      <c r="D27" s="345"/>
      <c r="E27" s="345"/>
      <c r="F27" s="371"/>
      <c r="G27" s="227">
        <v>1048</v>
      </c>
      <c r="H27" s="227">
        <v>1118</v>
      </c>
      <c r="I27" s="228">
        <v>-71</v>
      </c>
      <c r="J27" s="229">
        <v>-6.310240999793959</v>
      </c>
    </row>
    <row r="28" spans="1:15" ht="35.1" customHeight="1" x14ac:dyDescent="0.15">
      <c r="A28" s="375"/>
      <c r="B28" s="278"/>
      <c r="C28" s="376" t="s">
        <v>394</v>
      </c>
      <c r="D28" s="376"/>
      <c r="E28" s="376"/>
      <c r="F28" s="376"/>
      <c r="G28" s="376"/>
      <c r="H28" s="376"/>
      <c r="I28" s="376"/>
      <c r="J28" s="376"/>
      <c r="K28" s="233"/>
    </row>
    <row r="29" spans="1:15" ht="30" customHeight="1" x14ac:dyDescent="0.15">
      <c r="A29" s="375"/>
      <c r="B29" s="278"/>
      <c r="C29" s="279"/>
      <c r="D29" s="279"/>
      <c r="E29" s="279"/>
      <c r="F29" s="279"/>
      <c r="G29" s="279"/>
      <c r="H29" s="279"/>
      <c r="I29" s="279"/>
      <c r="J29" s="279"/>
      <c r="K29" s="233"/>
    </row>
    <row r="30" spans="1:15" ht="20.100000000000001" customHeight="1" x14ac:dyDescent="0.15">
      <c r="A30" s="375"/>
      <c r="C30" s="377" t="s">
        <v>395</v>
      </c>
      <c r="D30" s="377"/>
      <c r="E30" s="377"/>
      <c r="F30" s="377"/>
      <c r="G30" s="377"/>
      <c r="H30" s="377"/>
      <c r="I30" s="377"/>
      <c r="J30" s="377"/>
      <c r="K30" s="234"/>
      <c r="L30" s="224"/>
      <c r="M30" s="224"/>
      <c r="N30" s="224"/>
      <c r="O30" s="224"/>
    </row>
    <row r="31" spans="1:15" ht="20.100000000000001" customHeight="1" x14ac:dyDescent="0.15">
      <c r="A31" s="375"/>
      <c r="C31" s="377" t="s">
        <v>396</v>
      </c>
      <c r="D31" s="377"/>
      <c r="E31" s="377"/>
      <c r="F31" s="377"/>
      <c r="G31" s="377"/>
      <c r="H31" s="377"/>
      <c r="I31" s="377"/>
      <c r="J31" s="377"/>
      <c r="K31" s="234"/>
      <c r="L31" s="224"/>
      <c r="M31" s="224"/>
      <c r="N31" s="224"/>
      <c r="O31" s="224"/>
    </row>
    <row r="32" spans="1:15" ht="20.100000000000001" customHeight="1" x14ac:dyDescent="0.15">
      <c r="A32" s="375"/>
      <c r="C32" s="377" t="s">
        <v>397</v>
      </c>
      <c r="D32" s="377"/>
      <c r="E32" s="377"/>
      <c r="F32" s="377"/>
      <c r="G32" s="377"/>
      <c r="H32" s="377"/>
      <c r="I32" s="377"/>
      <c r="J32" s="377"/>
      <c r="K32" s="234"/>
      <c r="L32" s="224"/>
      <c r="M32" s="224"/>
      <c r="N32" s="224"/>
      <c r="O32" s="224"/>
    </row>
    <row r="33" spans="1:10" ht="17.100000000000001" customHeight="1" x14ac:dyDescent="0.15">
      <c r="A33" s="375"/>
      <c r="B33" s="278"/>
      <c r="D33" s="270"/>
      <c r="E33" s="270"/>
      <c r="F33" s="270"/>
      <c r="G33" s="280"/>
    </row>
    <row r="34" spans="1:10" ht="20.100000000000001" customHeight="1" x14ac:dyDescent="0.15">
      <c r="A34" s="278"/>
      <c r="B34" s="278"/>
      <c r="C34" s="378" t="s">
        <v>427</v>
      </c>
      <c r="D34" s="378"/>
      <c r="E34" s="378"/>
      <c r="F34" s="378"/>
      <c r="G34" s="378"/>
      <c r="H34" s="378"/>
      <c r="I34" s="378"/>
      <c r="J34" s="378"/>
    </row>
    <row r="35" spans="1:10" ht="20.100000000000001" customHeight="1" x14ac:dyDescent="0.15">
      <c r="A35" s="278"/>
      <c r="B35" s="278"/>
      <c r="C35" s="280"/>
      <c r="D35" s="270"/>
      <c r="E35" s="270"/>
      <c r="F35" s="270"/>
      <c r="G35" s="280"/>
      <c r="H35" s="369" t="s">
        <v>392</v>
      </c>
      <c r="I35" s="369"/>
      <c r="J35" s="369"/>
    </row>
    <row r="36" spans="1:10" ht="39.950000000000003" customHeight="1" x14ac:dyDescent="0.15">
      <c r="C36" s="370"/>
      <c r="D36" s="370"/>
      <c r="E36" s="370"/>
      <c r="F36" s="370"/>
      <c r="G36" s="225" t="s">
        <v>389</v>
      </c>
      <c r="H36" s="225" t="s">
        <v>388</v>
      </c>
      <c r="I36" s="225" t="s">
        <v>328</v>
      </c>
      <c r="J36" s="226" t="s">
        <v>46</v>
      </c>
    </row>
    <row r="37" spans="1:10" ht="21.95" customHeight="1" x14ac:dyDescent="0.15">
      <c r="C37" s="342" t="s">
        <v>131</v>
      </c>
      <c r="D37" s="345"/>
      <c r="E37" s="345"/>
      <c r="F37" s="371"/>
      <c r="G37" s="227">
        <v>10884</v>
      </c>
      <c r="H37" s="228">
        <v>9911</v>
      </c>
      <c r="I37" s="227">
        <v>973</v>
      </c>
      <c r="J37" s="229">
        <v>9.8219395566862477</v>
      </c>
    </row>
    <row r="38" spans="1:10" ht="21.95" customHeight="1" x14ac:dyDescent="0.15">
      <c r="C38" s="285"/>
      <c r="D38" s="329" t="s">
        <v>70</v>
      </c>
      <c r="E38" s="329"/>
      <c r="F38" s="372"/>
      <c r="G38" s="230">
        <v>10688</v>
      </c>
      <c r="H38" s="230">
        <v>9685</v>
      </c>
      <c r="I38" s="230">
        <v>1003</v>
      </c>
      <c r="J38" s="231">
        <v>10.357817111863184</v>
      </c>
    </row>
    <row r="39" spans="1:10" ht="21.95" customHeight="1" x14ac:dyDescent="0.15">
      <c r="C39" s="365"/>
      <c r="D39" s="311"/>
      <c r="E39" s="269" t="s">
        <v>72</v>
      </c>
      <c r="F39" s="277"/>
      <c r="G39" s="230">
        <v>5402</v>
      </c>
      <c r="H39" s="230">
        <v>4568</v>
      </c>
      <c r="I39" s="230">
        <v>834</v>
      </c>
      <c r="J39" s="231">
        <v>18.264601589910455</v>
      </c>
    </row>
    <row r="40" spans="1:10" ht="21.95" customHeight="1" x14ac:dyDescent="0.15">
      <c r="C40" s="365"/>
      <c r="D40" s="311"/>
      <c r="E40" s="269" t="s">
        <v>73</v>
      </c>
      <c r="F40" s="277"/>
      <c r="G40" s="230">
        <v>4673</v>
      </c>
      <c r="H40" s="230">
        <v>4509</v>
      </c>
      <c r="I40" s="230">
        <v>164</v>
      </c>
      <c r="J40" s="231">
        <v>3.6340108043261439</v>
      </c>
    </row>
    <row r="41" spans="1:10" ht="21.95" customHeight="1" x14ac:dyDescent="0.15">
      <c r="C41" s="365"/>
      <c r="D41" s="311"/>
      <c r="E41" s="269" t="s">
        <v>145</v>
      </c>
      <c r="F41" s="277"/>
      <c r="G41" s="230">
        <v>613</v>
      </c>
      <c r="H41" s="230">
        <v>608</v>
      </c>
      <c r="I41" s="230">
        <v>5</v>
      </c>
      <c r="J41" s="231">
        <v>0.82621598747733094</v>
      </c>
    </row>
    <row r="42" spans="1:10" ht="21.95" customHeight="1" x14ac:dyDescent="0.15">
      <c r="C42" s="285"/>
      <c r="D42" s="329" t="s">
        <v>71</v>
      </c>
      <c r="E42" s="329"/>
      <c r="F42" s="277"/>
      <c r="G42" s="230">
        <v>181</v>
      </c>
      <c r="H42" s="230">
        <v>226</v>
      </c>
      <c r="I42" s="230">
        <v>-45</v>
      </c>
      <c r="J42" s="231">
        <v>-19.956073681468343</v>
      </c>
    </row>
    <row r="43" spans="1:10" ht="21.95" customHeight="1" x14ac:dyDescent="0.15">
      <c r="C43" s="365"/>
      <c r="D43" s="311"/>
      <c r="E43" s="235" t="s">
        <v>150</v>
      </c>
      <c r="F43" s="277"/>
      <c r="G43" s="230">
        <v>81</v>
      </c>
      <c r="H43" s="230">
        <v>81</v>
      </c>
      <c r="I43" s="230">
        <v>0</v>
      </c>
      <c r="J43" s="231">
        <v>-2.6971729541151668E-2</v>
      </c>
    </row>
    <row r="44" spans="1:10" ht="21.95" customHeight="1" x14ac:dyDescent="0.15">
      <c r="C44" s="365"/>
      <c r="D44" s="311"/>
      <c r="E44" s="269" t="s">
        <v>149</v>
      </c>
      <c r="F44" s="277"/>
      <c r="G44" s="230">
        <v>0</v>
      </c>
      <c r="H44" s="230">
        <v>0</v>
      </c>
      <c r="I44" s="230">
        <v>0</v>
      </c>
      <c r="J44" s="231">
        <v>19.833565165974402</v>
      </c>
    </row>
    <row r="45" spans="1:10" ht="21.95" customHeight="1" x14ac:dyDescent="0.15">
      <c r="C45" s="365"/>
      <c r="D45" s="311"/>
      <c r="E45" s="269" t="s">
        <v>148</v>
      </c>
      <c r="F45" s="277"/>
      <c r="G45" s="230">
        <v>100</v>
      </c>
      <c r="H45" s="230">
        <v>82</v>
      </c>
      <c r="I45" s="230">
        <v>18</v>
      </c>
      <c r="J45" s="231">
        <v>21.519319359800033</v>
      </c>
    </row>
    <row r="46" spans="1:10" ht="21.95" customHeight="1" x14ac:dyDescent="0.15">
      <c r="C46" s="365"/>
      <c r="D46" s="311"/>
      <c r="E46" s="269" t="s">
        <v>142</v>
      </c>
      <c r="F46" s="277"/>
      <c r="G46" s="230">
        <v>0</v>
      </c>
      <c r="H46" s="230">
        <v>63</v>
      </c>
      <c r="I46" s="230">
        <v>-63</v>
      </c>
      <c r="J46" s="231">
        <v>-99.754088915340589</v>
      </c>
    </row>
    <row r="47" spans="1:10" ht="21.95" customHeight="1" x14ac:dyDescent="0.15">
      <c r="C47" s="285"/>
      <c r="D47" s="329" t="s">
        <v>81</v>
      </c>
      <c r="E47" s="329"/>
      <c r="F47" s="277"/>
      <c r="G47" s="230">
        <v>15</v>
      </c>
      <c r="H47" s="230">
        <v>0</v>
      </c>
      <c r="I47" s="230">
        <v>15</v>
      </c>
      <c r="J47" s="231" t="s">
        <v>410</v>
      </c>
    </row>
    <row r="48" spans="1:10" ht="21.95" customHeight="1" x14ac:dyDescent="0.15">
      <c r="C48" s="342" t="s">
        <v>132</v>
      </c>
      <c r="D48" s="345"/>
      <c r="E48" s="345"/>
      <c r="F48" s="371"/>
      <c r="G48" s="227">
        <v>10293</v>
      </c>
      <c r="H48" s="228">
        <v>7244</v>
      </c>
      <c r="I48" s="227">
        <v>3049</v>
      </c>
      <c r="J48" s="229">
        <v>42.091056354986478</v>
      </c>
    </row>
    <row r="49" spans="1:15" ht="21.95" customHeight="1" x14ac:dyDescent="0.15">
      <c r="C49" s="285"/>
      <c r="D49" s="329" t="s">
        <v>74</v>
      </c>
      <c r="E49" s="329"/>
      <c r="F49" s="372"/>
      <c r="G49" s="230">
        <v>3753</v>
      </c>
      <c r="H49" s="230">
        <v>3802</v>
      </c>
      <c r="I49" s="230">
        <v>-49</v>
      </c>
      <c r="J49" s="231">
        <v>-1.2772079891382131</v>
      </c>
    </row>
    <row r="50" spans="1:15" ht="21.95" customHeight="1" x14ac:dyDescent="0.15">
      <c r="C50" s="285"/>
      <c r="D50" s="270"/>
      <c r="E50" s="269" t="s">
        <v>76</v>
      </c>
      <c r="F50" s="277"/>
      <c r="G50" s="230">
        <v>2706</v>
      </c>
      <c r="H50" s="230">
        <v>2904</v>
      </c>
      <c r="I50" s="230">
        <v>-198</v>
      </c>
      <c r="J50" s="231">
        <v>-6.8306463502140398</v>
      </c>
    </row>
    <row r="51" spans="1:15" ht="21.95" customHeight="1" x14ac:dyDescent="0.15">
      <c r="C51" s="365"/>
      <c r="D51" s="311"/>
      <c r="E51" s="269" t="s">
        <v>80</v>
      </c>
      <c r="F51" s="277"/>
      <c r="G51" s="230">
        <v>930</v>
      </c>
      <c r="H51" s="230">
        <v>793</v>
      </c>
      <c r="I51" s="230">
        <v>137</v>
      </c>
      <c r="J51" s="231">
        <v>17.28559864168373</v>
      </c>
    </row>
    <row r="52" spans="1:15" ht="21.95" customHeight="1" x14ac:dyDescent="0.15">
      <c r="C52" s="365"/>
      <c r="D52" s="311"/>
      <c r="E52" s="269" t="s">
        <v>143</v>
      </c>
      <c r="F52" s="277"/>
      <c r="G52" s="230">
        <v>117</v>
      </c>
      <c r="H52" s="230">
        <v>104</v>
      </c>
      <c r="I52" s="230">
        <v>13</v>
      </c>
      <c r="J52" s="231">
        <v>12.215026247267369</v>
      </c>
    </row>
    <row r="53" spans="1:15" ht="21.95" customHeight="1" x14ac:dyDescent="0.15">
      <c r="C53" s="285"/>
      <c r="D53" s="329" t="s">
        <v>75</v>
      </c>
      <c r="E53" s="329"/>
      <c r="F53" s="372"/>
      <c r="G53" s="230">
        <v>3279</v>
      </c>
      <c r="H53" s="230">
        <v>3239</v>
      </c>
      <c r="I53" s="230">
        <v>40</v>
      </c>
      <c r="J53" s="231">
        <v>1.2444582296236124</v>
      </c>
    </row>
    <row r="54" spans="1:15" ht="21.95" customHeight="1" x14ac:dyDescent="0.15">
      <c r="C54" s="365"/>
      <c r="D54" s="311"/>
      <c r="E54" s="269" t="s">
        <v>49</v>
      </c>
      <c r="F54" s="277"/>
      <c r="G54" s="230">
        <v>468</v>
      </c>
      <c r="H54" s="230">
        <v>582</v>
      </c>
      <c r="I54" s="230">
        <v>-115</v>
      </c>
      <c r="J54" s="231">
        <v>-19.660065569946244</v>
      </c>
    </row>
    <row r="55" spans="1:15" ht="21.95" customHeight="1" x14ac:dyDescent="0.15">
      <c r="C55" s="365"/>
      <c r="D55" s="311"/>
      <c r="E55" s="269" t="s">
        <v>50</v>
      </c>
      <c r="F55" s="277"/>
      <c r="G55" s="230">
        <v>250</v>
      </c>
      <c r="H55" s="230">
        <v>85</v>
      </c>
      <c r="I55" s="230">
        <v>165</v>
      </c>
      <c r="J55" s="231">
        <v>193.1282676413694</v>
      </c>
    </row>
    <row r="56" spans="1:15" ht="21.95" customHeight="1" x14ac:dyDescent="0.15">
      <c r="C56" s="365"/>
      <c r="D56" s="311"/>
      <c r="E56" s="269" t="s">
        <v>85</v>
      </c>
      <c r="F56" s="277"/>
      <c r="G56" s="230">
        <v>2560</v>
      </c>
      <c r="H56" s="230">
        <v>2571</v>
      </c>
      <c r="I56" s="230">
        <v>-10</v>
      </c>
      <c r="J56" s="231">
        <v>-0.39523016321916526</v>
      </c>
    </row>
    <row r="57" spans="1:15" ht="21.95" customHeight="1" x14ac:dyDescent="0.15">
      <c r="C57" s="266"/>
      <c r="D57" s="373" t="s">
        <v>77</v>
      </c>
      <c r="E57" s="373"/>
      <c r="F57" s="374"/>
      <c r="G57" s="230">
        <v>3261</v>
      </c>
      <c r="H57" s="232">
        <v>204</v>
      </c>
      <c r="I57" s="230">
        <v>3057</v>
      </c>
      <c r="J57" s="231">
        <v>1502.1226487436036</v>
      </c>
    </row>
    <row r="58" spans="1:15" ht="21.95" customHeight="1" x14ac:dyDescent="0.15">
      <c r="A58" s="274"/>
      <c r="B58" s="267"/>
      <c r="C58" s="342" t="s">
        <v>393</v>
      </c>
      <c r="D58" s="345"/>
      <c r="E58" s="345"/>
      <c r="F58" s="371"/>
      <c r="G58" s="227">
        <v>591</v>
      </c>
      <c r="H58" s="228">
        <v>2667</v>
      </c>
      <c r="I58" s="228">
        <v>-2076</v>
      </c>
      <c r="J58" s="229">
        <v>-77.827846652727544</v>
      </c>
    </row>
    <row r="59" spans="1:15" ht="21.95" customHeight="1" x14ac:dyDescent="0.15">
      <c r="A59" s="274"/>
      <c r="B59" s="267"/>
      <c r="C59" s="342" t="s">
        <v>156</v>
      </c>
      <c r="D59" s="345"/>
      <c r="E59" s="345"/>
      <c r="F59" s="371"/>
      <c r="G59" s="227">
        <v>6935</v>
      </c>
      <c r="H59" s="227">
        <v>5883</v>
      </c>
      <c r="I59" s="228">
        <v>1052</v>
      </c>
      <c r="J59" s="229">
        <v>17.877332070109826</v>
      </c>
    </row>
    <row r="60" spans="1:15" ht="21.95" customHeight="1" x14ac:dyDescent="0.15">
      <c r="A60" s="278"/>
      <c r="B60" s="278"/>
      <c r="C60" s="342" t="s">
        <v>68</v>
      </c>
      <c r="D60" s="345"/>
      <c r="E60" s="345"/>
      <c r="F60" s="371"/>
      <c r="G60" s="227">
        <v>3837</v>
      </c>
      <c r="H60" s="227">
        <v>2870</v>
      </c>
      <c r="I60" s="228">
        <v>966</v>
      </c>
      <c r="J60" s="229">
        <v>33.66161133939567</v>
      </c>
    </row>
    <row r="61" spans="1:15" ht="35.1" customHeight="1" x14ac:dyDescent="0.15">
      <c r="A61" s="278"/>
      <c r="B61" s="278"/>
      <c r="C61" s="376" t="s">
        <v>394</v>
      </c>
      <c r="D61" s="376"/>
      <c r="E61" s="376"/>
      <c r="F61" s="376"/>
      <c r="G61" s="376"/>
      <c r="H61" s="376"/>
      <c r="I61" s="376"/>
      <c r="J61" s="376"/>
      <c r="K61" s="233"/>
    </row>
    <row r="62" spans="1:15" ht="30" customHeight="1" x14ac:dyDescent="0.15">
      <c r="A62" s="278"/>
      <c r="B62" s="278"/>
      <c r="C62" s="279"/>
      <c r="D62" s="279"/>
      <c r="E62" s="279"/>
      <c r="F62" s="279"/>
      <c r="G62" s="279"/>
      <c r="H62" s="279"/>
      <c r="I62" s="279"/>
      <c r="J62" s="279"/>
      <c r="K62" s="233"/>
    </row>
    <row r="63" spans="1:15" ht="20.100000000000001" customHeight="1" x14ac:dyDescent="0.15">
      <c r="A63" s="278"/>
      <c r="C63" s="377" t="s">
        <v>398</v>
      </c>
      <c r="D63" s="377"/>
      <c r="E63" s="377"/>
      <c r="F63" s="377"/>
      <c r="G63" s="377"/>
      <c r="H63" s="377"/>
      <c r="I63" s="377"/>
      <c r="J63" s="377"/>
      <c r="K63" s="234"/>
      <c r="L63" s="224"/>
      <c r="M63" s="224"/>
      <c r="N63" s="224"/>
      <c r="O63" s="224"/>
    </row>
    <row r="64" spans="1:15" ht="20.100000000000001" customHeight="1" x14ac:dyDescent="0.15">
      <c r="A64" s="278"/>
      <c r="C64" s="377" t="s">
        <v>399</v>
      </c>
      <c r="D64" s="377"/>
      <c r="E64" s="377"/>
      <c r="F64" s="377"/>
      <c r="G64" s="377"/>
      <c r="H64" s="377"/>
      <c r="I64" s="377"/>
      <c r="J64" s="377"/>
      <c r="K64" s="234"/>
      <c r="L64" s="224"/>
      <c r="M64" s="224"/>
      <c r="N64" s="224"/>
      <c r="O64" s="224"/>
    </row>
    <row r="65" spans="1:15" ht="20.100000000000001" customHeight="1" x14ac:dyDescent="0.15">
      <c r="A65" s="278"/>
      <c r="C65" s="377" t="s">
        <v>400</v>
      </c>
      <c r="D65" s="377"/>
      <c r="E65" s="377"/>
      <c r="F65" s="377"/>
      <c r="G65" s="377"/>
      <c r="H65" s="377"/>
      <c r="I65" s="377"/>
      <c r="J65" s="377"/>
      <c r="K65" s="234"/>
      <c r="L65" s="224"/>
      <c r="M65" s="224"/>
      <c r="N65" s="224"/>
      <c r="O65" s="224"/>
    </row>
    <row r="66" spans="1:15" ht="17.100000000000001" customHeight="1" x14ac:dyDescent="0.15">
      <c r="A66" s="278"/>
      <c r="B66" s="278"/>
      <c r="D66" s="270"/>
      <c r="E66" s="270"/>
      <c r="F66" s="270"/>
      <c r="G66" s="280"/>
    </row>
    <row r="67" spans="1:15" ht="20.100000000000001" customHeight="1" x14ac:dyDescent="0.15">
      <c r="C67" s="378" t="s">
        <v>428</v>
      </c>
      <c r="D67" s="378"/>
      <c r="E67" s="378"/>
      <c r="F67" s="378"/>
      <c r="G67" s="378"/>
      <c r="H67" s="378"/>
      <c r="I67" s="378"/>
      <c r="J67" s="378"/>
    </row>
    <row r="68" spans="1:15" ht="20.100000000000001" customHeight="1" x14ac:dyDescent="0.15">
      <c r="A68" s="270"/>
      <c r="B68" s="270"/>
      <c r="C68" s="280"/>
      <c r="D68" s="270"/>
      <c r="E68" s="270"/>
      <c r="F68" s="270"/>
      <c r="G68" s="270"/>
      <c r="H68" s="369" t="s">
        <v>392</v>
      </c>
      <c r="I68" s="369"/>
      <c r="J68" s="369"/>
      <c r="K68" s="270"/>
    </row>
    <row r="69" spans="1:15" ht="39.950000000000003" customHeight="1" x14ac:dyDescent="0.15">
      <c r="C69" s="379"/>
      <c r="D69" s="347"/>
      <c r="E69" s="347"/>
      <c r="F69" s="348"/>
      <c r="G69" s="226" t="s">
        <v>417</v>
      </c>
      <c r="H69" s="226" t="s">
        <v>418</v>
      </c>
      <c r="I69" s="225" t="s">
        <v>328</v>
      </c>
      <c r="J69" s="226" t="s">
        <v>46</v>
      </c>
    </row>
    <row r="70" spans="1:15" ht="21.95" customHeight="1" x14ac:dyDescent="0.15">
      <c r="C70" s="342" t="s">
        <v>57</v>
      </c>
      <c r="D70" s="345"/>
      <c r="E70" s="345"/>
      <c r="F70" s="371"/>
      <c r="G70" s="227">
        <v>14152</v>
      </c>
      <c r="H70" s="227">
        <v>12234</v>
      </c>
      <c r="I70" s="227">
        <v>1919</v>
      </c>
      <c r="J70" s="229">
        <v>15.683086613052936</v>
      </c>
    </row>
    <row r="71" spans="1:15" ht="21.95" customHeight="1" x14ac:dyDescent="0.15">
      <c r="C71" s="268"/>
      <c r="D71" s="345" t="s">
        <v>401</v>
      </c>
      <c r="E71" s="345"/>
      <c r="F71" s="276"/>
      <c r="G71" s="236">
        <v>5810</v>
      </c>
      <c r="H71" s="228">
        <v>4841</v>
      </c>
      <c r="I71" s="228">
        <v>969</v>
      </c>
      <c r="J71" s="229">
        <v>20.022715779157775</v>
      </c>
    </row>
    <row r="72" spans="1:15" ht="21.95" customHeight="1" x14ac:dyDescent="0.15">
      <c r="C72" s="268"/>
      <c r="D72" s="345" t="s">
        <v>402</v>
      </c>
      <c r="E72" s="345"/>
      <c r="F72" s="276"/>
      <c r="G72" s="236">
        <v>10884</v>
      </c>
      <c r="H72" s="228">
        <v>9911</v>
      </c>
      <c r="I72" s="228">
        <v>973</v>
      </c>
      <c r="J72" s="229">
        <v>9.8219395566862477</v>
      </c>
    </row>
    <row r="73" spans="1:15" ht="21.95" customHeight="1" x14ac:dyDescent="0.15">
      <c r="C73" s="268"/>
      <c r="D73" s="345" t="s">
        <v>403</v>
      </c>
      <c r="E73" s="345"/>
      <c r="F73" s="276"/>
      <c r="G73" s="236">
        <v>-2542</v>
      </c>
      <c r="H73" s="228">
        <v>-2518</v>
      </c>
      <c r="I73" s="228">
        <v>-24</v>
      </c>
      <c r="J73" s="229">
        <v>0.95862721260387385</v>
      </c>
    </row>
    <row r="74" spans="1:15" ht="21.95" customHeight="1" x14ac:dyDescent="0.15">
      <c r="C74" s="268"/>
      <c r="D74" s="271"/>
      <c r="E74" s="271" t="s">
        <v>183</v>
      </c>
      <c r="F74" s="276"/>
      <c r="G74" s="236">
        <v>-2507</v>
      </c>
      <c r="H74" s="228">
        <v>-2476</v>
      </c>
      <c r="I74" s="228">
        <v>-31</v>
      </c>
      <c r="J74" s="229">
        <v>1.2587816999026775</v>
      </c>
    </row>
    <row r="75" spans="1:15" ht="21.95" customHeight="1" x14ac:dyDescent="0.15">
      <c r="C75" s="268"/>
      <c r="D75" s="271"/>
      <c r="E75" s="271" t="s">
        <v>277</v>
      </c>
      <c r="F75" s="276"/>
      <c r="G75" s="236">
        <v>-35</v>
      </c>
      <c r="H75" s="228">
        <v>-42</v>
      </c>
      <c r="I75" s="228">
        <v>7</v>
      </c>
      <c r="J75" s="229">
        <v>-16.666665876187313</v>
      </c>
    </row>
    <row r="76" spans="1:15" ht="21.95" customHeight="1" x14ac:dyDescent="0.15">
      <c r="C76" s="268"/>
      <c r="D76" s="271"/>
      <c r="E76" s="271" t="s">
        <v>196</v>
      </c>
      <c r="F76" s="276"/>
      <c r="G76" s="236">
        <v>0</v>
      </c>
      <c r="H76" s="228">
        <v>0</v>
      </c>
      <c r="I76" s="228">
        <v>0</v>
      </c>
      <c r="J76" s="229" t="s">
        <v>412</v>
      </c>
    </row>
    <row r="77" spans="1:15" ht="21.95" customHeight="1" x14ac:dyDescent="0.15">
      <c r="C77" s="342" t="s">
        <v>58</v>
      </c>
      <c r="D77" s="345"/>
      <c r="E77" s="345"/>
      <c r="F77" s="371"/>
      <c r="G77" s="227">
        <v>12053</v>
      </c>
      <c r="H77" s="228">
        <v>10590</v>
      </c>
      <c r="I77" s="228">
        <v>1462</v>
      </c>
      <c r="J77" s="229">
        <v>13.807839517442256</v>
      </c>
    </row>
    <row r="78" spans="1:15" ht="21.95" customHeight="1" x14ac:dyDescent="0.15">
      <c r="C78" s="268"/>
      <c r="D78" s="345" t="s">
        <v>404</v>
      </c>
      <c r="E78" s="345"/>
      <c r="F78" s="276"/>
      <c r="G78" s="236">
        <v>3951</v>
      </c>
      <c r="H78" s="228">
        <v>4602</v>
      </c>
      <c r="I78" s="228">
        <v>-652</v>
      </c>
      <c r="J78" s="229">
        <v>-14.159830697893844</v>
      </c>
    </row>
    <row r="79" spans="1:15" ht="21.95" customHeight="1" x14ac:dyDescent="0.15">
      <c r="C79" s="268"/>
      <c r="D79" s="345" t="s">
        <v>405</v>
      </c>
      <c r="E79" s="345"/>
      <c r="F79" s="276"/>
      <c r="G79" s="236">
        <v>10293</v>
      </c>
      <c r="H79" s="228">
        <v>7244</v>
      </c>
      <c r="I79" s="228">
        <v>3049</v>
      </c>
      <c r="J79" s="229">
        <v>42.091056354986478</v>
      </c>
    </row>
    <row r="80" spans="1:15" ht="21.95" customHeight="1" x14ac:dyDescent="0.15">
      <c r="C80" s="268"/>
      <c r="D80" s="345" t="s">
        <v>403</v>
      </c>
      <c r="E80" s="345"/>
      <c r="F80" s="276"/>
      <c r="G80" s="228">
        <v>-2191</v>
      </c>
      <c r="H80" s="228">
        <v>-1256</v>
      </c>
      <c r="I80" s="228">
        <v>-935</v>
      </c>
      <c r="J80" s="229">
        <v>74.462951347300461</v>
      </c>
    </row>
    <row r="81" spans="1:15" ht="21.95" customHeight="1" x14ac:dyDescent="0.15">
      <c r="C81" s="283"/>
      <c r="D81" s="273"/>
      <c r="E81" s="273" t="s">
        <v>202</v>
      </c>
      <c r="F81" s="284"/>
      <c r="G81" s="237">
        <v>-2191</v>
      </c>
      <c r="H81" s="237">
        <v>-2191</v>
      </c>
      <c r="I81" s="237">
        <v>0</v>
      </c>
      <c r="J81" s="238">
        <v>0</v>
      </c>
    </row>
    <row r="82" spans="1:15" ht="21.95" customHeight="1" x14ac:dyDescent="0.15">
      <c r="C82" s="283"/>
      <c r="D82" s="273"/>
      <c r="E82" s="273" t="s">
        <v>279</v>
      </c>
      <c r="F82" s="284"/>
      <c r="G82" s="237">
        <v>0</v>
      </c>
      <c r="H82" s="237">
        <v>0</v>
      </c>
      <c r="I82" s="237">
        <v>0</v>
      </c>
      <c r="J82" s="238" t="s">
        <v>412</v>
      </c>
    </row>
    <row r="83" spans="1:15" ht="21.95" customHeight="1" thickBot="1" x14ac:dyDescent="0.2">
      <c r="C83" s="281"/>
      <c r="D83" s="269"/>
      <c r="E83" s="269" t="s">
        <v>216</v>
      </c>
      <c r="F83" s="282"/>
      <c r="G83" s="232">
        <v>0</v>
      </c>
      <c r="H83" s="232">
        <v>935</v>
      </c>
      <c r="I83" s="232">
        <v>-935</v>
      </c>
      <c r="J83" s="231" t="s">
        <v>411</v>
      </c>
    </row>
    <row r="84" spans="1:15" ht="21.95" customHeight="1" thickTop="1" thickBot="1" x14ac:dyDescent="0.2">
      <c r="C84" s="383" t="s">
        <v>406</v>
      </c>
      <c r="D84" s="383"/>
      <c r="E84" s="383"/>
      <c r="F84" s="383"/>
      <c r="G84" s="239">
        <v>2100</v>
      </c>
      <c r="H84" s="240">
        <v>1643</v>
      </c>
      <c r="I84" s="240">
        <v>456</v>
      </c>
      <c r="J84" s="380"/>
    </row>
    <row r="85" spans="1:15" ht="21.95" customHeight="1" thickTop="1" thickBot="1" x14ac:dyDescent="0.2">
      <c r="C85" s="383" t="s">
        <v>156</v>
      </c>
      <c r="D85" s="383"/>
      <c r="E85" s="383"/>
      <c r="F85" s="383"/>
      <c r="G85" s="239">
        <v>7621</v>
      </c>
      <c r="H85" s="240">
        <v>6597</v>
      </c>
      <c r="I85" s="240">
        <v>1023</v>
      </c>
      <c r="J85" s="381"/>
    </row>
    <row r="86" spans="1:15" ht="21.95" customHeight="1" thickTop="1" thickBot="1" x14ac:dyDescent="0.2">
      <c r="C86" s="383" t="s">
        <v>68</v>
      </c>
      <c r="D86" s="383"/>
      <c r="E86" s="383"/>
      <c r="F86" s="383"/>
      <c r="G86" s="239">
        <v>4533</v>
      </c>
      <c r="H86" s="240">
        <v>3662</v>
      </c>
      <c r="I86" s="239">
        <v>872</v>
      </c>
      <c r="J86" s="381"/>
    </row>
    <row r="87" spans="1:15" ht="21.95" customHeight="1" thickTop="1" thickBot="1" x14ac:dyDescent="0.2">
      <c r="C87" s="383" t="s">
        <v>151</v>
      </c>
      <c r="D87" s="383"/>
      <c r="E87" s="383"/>
      <c r="F87" s="383"/>
      <c r="G87" s="239">
        <v>147276</v>
      </c>
      <c r="H87" s="240">
        <v>149375</v>
      </c>
      <c r="I87" s="240">
        <v>-2100</v>
      </c>
      <c r="J87" s="381"/>
    </row>
    <row r="88" spans="1:15" ht="21.95" customHeight="1" thickTop="1" thickBot="1" x14ac:dyDescent="0.2">
      <c r="C88" s="383" t="s">
        <v>82</v>
      </c>
      <c r="D88" s="383"/>
      <c r="E88" s="383"/>
      <c r="F88" s="383"/>
      <c r="G88" s="239">
        <v>15914</v>
      </c>
      <c r="H88" s="240">
        <v>19749</v>
      </c>
      <c r="I88" s="240">
        <v>-3834</v>
      </c>
      <c r="J88" s="382"/>
    </row>
    <row r="89" spans="1:15" ht="21.95" customHeight="1" thickTop="1" x14ac:dyDescent="0.15">
      <c r="C89" s="384" t="s">
        <v>83</v>
      </c>
      <c r="D89" s="384"/>
      <c r="E89" s="384"/>
      <c r="F89" s="384"/>
      <c r="G89" s="241" t="s">
        <v>413</v>
      </c>
      <c r="H89" s="241" t="s">
        <v>413</v>
      </c>
      <c r="I89" s="385"/>
      <c r="J89" s="386"/>
    </row>
    <row r="90" spans="1:15" ht="35.1" customHeight="1" x14ac:dyDescent="0.15">
      <c r="A90" s="278"/>
      <c r="B90" s="278"/>
      <c r="C90" s="376" t="s">
        <v>394</v>
      </c>
      <c r="D90" s="376"/>
      <c r="E90" s="376"/>
      <c r="F90" s="376"/>
      <c r="G90" s="376"/>
      <c r="H90" s="376"/>
      <c r="I90" s="376"/>
      <c r="J90" s="376"/>
      <c r="K90" s="233"/>
    </row>
    <row r="91" spans="1:15" ht="30" customHeight="1" x14ac:dyDescent="0.15">
      <c r="A91" s="278"/>
      <c r="B91" s="278"/>
      <c r="C91" s="279"/>
      <c r="D91" s="279"/>
      <c r="E91" s="279"/>
      <c r="F91" s="279"/>
      <c r="G91" s="279"/>
      <c r="H91" s="279"/>
      <c r="I91" s="279"/>
      <c r="J91" s="279"/>
      <c r="K91" s="233"/>
    </row>
    <row r="92" spans="1:15" ht="20.100000000000001" customHeight="1" x14ac:dyDescent="0.15">
      <c r="A92" s="278"/>
      <c r="C92" s="377" t="s">
        <v>407</v>
      </c>
      <c r="D92" s="377"/>
      <c r="E92" s="377"/>
      <c r="F92" s="377"/>
      <c r="G92" s="377"/>
      <c r="H92" s="377"/>
      <c r="I92" s="377"/>
      <c r="J92" s="377"/>
      <c r="K92" s="234"/>
      <c r="L92" s="224"/>
      <c r="M92" s="224"/>
      <c r="N92" s="224"/>
      <c r="O92" s="224"/>
    </row>
    <row r="93" spans="1:15" ht="20.100000000000001" customHeight="1" x14ac:dyDescent="0.15">
      <c r="A93" s="278"/>
      <c r="C93" s="377" t="s">
        <v>419</v>
      </c>
      <c r="D93" s="377"/>
      <c r="E93" s="377"/>
      <c r="F93" s="377"/>
      <c r="G93" s="377"/>
      <c r="H93" s="377"/>
      <c r="I93" s="377"/>
      <c r="J93" s="377"/>
      <c r="K93" s="234"/>
      <c r="L93" s="224"/>
      <c r="M93" s="224"/>
      <c r="N93" s="224"/>
      <c r="O93" s="224"/>
    </row>
    <row r="94" spans="1:15" ht="20.100000000000001" customHeight="1" x14ac:dyDescent="0.15">
      <c r="A94" s="278"/>
      <c r="C94" s="377" t="s">
        <v>420</v>
      </c>
      <c r="D94" s="377"/>
      <c r="E94" s="377"/>
      <c r="F94" s="377"/>
      <c r="G94" s="377"/>
      <c r="H94" s="377"/>
      <c r="I94" s="377"/>
      <c r="J94" s="377"/>
      <c r="K94" s="234"/>
      <c r="L94" s="224"/>
      <c r="M94" s="224"/>
      <c r="N94" s="224"/>
      <c r="O94" s="224"/>
    </row>
    <row r="95" spans="1:15" ht="20.100000000000001" customHeight="1" x14ac:dyDescent="0.15">
      <c r="A95" s="278"/>
      <c r="C95" s="377" t="s">
        <v>408</v>
      </c>
      <c r="D95" s="377"/>
      <c r="E95" s="377"/>
      <c r="F95" s="377"/>
      <c r="G95" s="377"/>
      <c r="H95" s="377"/>
      <c r="I95" s="377"/>
      <c r="J95" s="377"/>
      <c r="K95" s="234"/>
      <c r="L95" s="224"/>
      <c r="M95" s="224"/>
      <c r="N95" s="224"/>
      <c r="O95" s="224"/>
    </row>
    <row r="96" spans="1:15" ht="20.100000000000001" customHeight="1" x14ac:dyDescent="0.15">
      <c r="A96" s="278"/>
      <c r="C96" s="377" t="s">
        <v>409</v>
      </c>
      <c r="D96" s="377"/>
      <c r="E96" s="377"/>
      <c r="F96" s="377"/>
      <c r="G96" s="377"/>
      <c r="H96" s="377"/>
      <c r="I96" s="377"/>
      <c r="J96" s="377"/>
      <c r="K96" s="234"/>
      <c r="L96" s="224"/>
      <c r="M96" s="224"/>
      <c r="N96" s="224"/>
      <c r="O96" s="224"/>
    </row>
  </sheetData>
  <mergeCells count="87">
    <mergeCell ref="C96:J96"/>
    <mergeCell ref="J84:J88"/>
    <mergeCell ref="C85:F85"/>
    <mergeCell ref="C86:F86"/>
    <mergeCell ref="C87:F87"/>
    <mergeCell ref="C88:F88"/>
    <mergeCell ref="C89:F89"/>
    <mergeCell ref="I89:J89"/>
    <mergeCell ref="C84:F84"/>
    <mergeCell ref="C90:J90"/>
    <mergeCell ref="C92:J92"/>
    <mergeCell ref="C93:J93"/>
    <mergeCell ref="C94:J94"/>
    <mergeCell ref="C95:J95"/>
    <mergeCell ref="D73:E73"/>
    <mergeCell ref="C77:F77"/>
    <mergeCell ref="D78:E78"/>
    <mergeCell ref="D79:E79"/>
    <mergeCell ref="D80:E80"/>
    <mergeCell ref="D72:E72"/>
    <mergeCell ref="C59:F59"/>
    <mergeCell ref="C60:F60"/>
    <mergeCell ref="C61:J61"/>
    <mergeCell ref="C63:J63"/>
    <mergeCell ref="C64:J64"/>
    <mergeCell ref="C65:J65"/>
    <mergeCell ref="C67:J67"/>
    <mergeCell ref="H68:J68"/>
    <mergeCell ref="C69:F69"/>
    <mergeCell ref="C70:F70"/>
    <mergeCell ref="D71:E71"/>
    <mergeCell ref="C58:F58"/>
    <mergeCell ref="C46:D46"/>
    <mergeCell ref="D47:E47"/>
    <mergeCell ref="C48:F48"/>
    <mergeCell ref="D49:F49"/>
    <mergeCell ref="C51:D51"/>
    <mergeCell ref="C52:D52"/>
    <mergeCell ref="D53:F53"/>
    <mergeCell ref="C54:D54"/>
    <mergeCell ref="C55:D55"/>
    <mergeCell ref="C56:D56"/>
    <mergeCell ref="D57:F57"/>
    <mergeCell ref="C45:D45"/>
    <mergeCell ref="C34:J34"/>
    <mergeCell ref="H35:J35"/>
    <mergeCell ref="C36:F36"/>
    <mergeCell ref="C37:F37"/>
    <mergeCell ref="D38:F38"/>
    <mergeCell ref="C39:D39"/>
    <mergeCell ref="C40:D40"/>
    <mergeCell ref="C41:D41"/>
    <mergeCell ref="D42:E42"/>
    <mergeCell ref="C43:D43"/>
    <mergeCell ref="C44:D44"/>
    <mergeCell ref="C25:F25"/>
    <mergeCell ref="C26:F26"/>
    <mergeCell ref="A27:A33"/>
    <mergeCell ref="C27:F27"/>
    <mergeCell ref="C28:J28"/>
    <mergeCell ref="C30:J30"/>
    <mergeCell ref="C31:J31"/>
    <mergeCell ref="C32:J32"/>
    <mergeCell ref="D24:F24"/>
    <mergeCell ref="C13:D13"/>
    <mergeCell ref="C14:D14"/>
    <mergeCell ref="D15:E15"/>
    <mergeCell ref="C16:F16"/>
    <mergeCell ref="D17:F17"/>
    <mergeCell ref="C18:D18"/>
    <mergeCell ref="C19:D19"/>
    <mergeCell ref="C20:D20"/>
    <mergeCell ref="D21:F21"/>
    <mergeCell ref="C22:D22"/>
    <mergeCell ref="C23:D23"/>
    <mergeCell ref="C12:D12"/>
    <mergeCell ref="B1:K1"/>
    <mergeCell ref="B2:J2"/>
    <mergeCell ref="C3:J3"/>
    <mergeCell ref="H4:J4"/>
    <mergeCell ref="C5:F5"/>
    <mergeCell ref="C6:F6"/>
    <mergeCell ref="D7:F7"/>
    <mergeCell ref="C8:D8"/>
    <mergeCell ref="C9:D9"/>
    <mergeCell ref="D10:E10"/>
    <mergeCell ref="C11:D11"/>
  </mergeCells>
  <phoneticPr fontId="1"/>
  <printOptions horizontalCentered="1"/>
  <pageMargins left="0.59055118110236227" right="0.59055118110236227" top="0.78740157480314965" bottom="0.78740157480314965" header="0.51181102362204722" footer="0.51181102362204722"/>
  <pageSetup paperSize="9" firstPageNumber="4" fitToWidth="0" fitToHeight="0" orientation="portrait" cellComments="asDisplayed" useFirstPageNumber="1" r:id="rId1"/>
  <headerFooter alignWithMargins="0">
    <oddFooter>&amp;C&amp;P</oddFooter>
  </headerFooter>
  <rowBreaks count="2" manualBreakCount="2">
    <brk id="33" max="10" man="1"/>
    <brk id="66" max="10"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27"/>
  <sheetViews>
    <sheetView view="pageBreakPreview" topLeftCell="A3" zoomScaleNormal="100" zoomScaleSheetLayoutView="100" workbookViewId="0">
      <selection activeCell="AZ3" sqref="AZ3"/>
    </sheetView>
  </sheetViews>
  <sheetFormatPr defaultRowHeight="13.5" x14ac:dyDescent="0.15"/>
  <cols>
    <col min="1" max="4" width="1.625" style="242" customWidth="1"/>
    <col min="5" max="5" width="1.375" style="242" customWidth="1"/>
    <col min="6" max="12" width="1.625" style="242" customWidth="1"/>
    <col min="13" max="14" width="2.125" style="242" customWidth="1"/>
    <col min="15" max="15" width="2.5" style="242" customWidth="1"/>
    <col min="16" max="16" width="2.125" style="242" customWidth="1"/>
    <col min="17" max="22" width="1.625" style="242" customWidth="1"/>
    <col min="23" max="25" width="2.125" style="242" customWidth="1"/>
    <col min="26" max="31" width="1.625" style="242" customWidth="1"/>
    <col min="32" max="34" width="2.125" style="242" customWidth="1"/>
    <col min="35" max="35" width="2.625" style="242" customWidth="1"/>
    <col min="36" max="40" width="1.625" style="242" customWidth="1"/>
    <col min="41" max="49" width="2.125" style="242" customWidth="1"/>
    <col min="50" max="50" width="1.375" style="242" customWidth="1"/>
    <col min="51" max="51" width="2.375" style="242" customWidth="1"/>
    <col min="52" max="69" width="2.125" style="242" customWidth="1"/>
    <col min="70" max="16384" width="9" style="242"/>
  </cols>
  <sheetData>
    <row r="1" spans="2:50" s="243" customFormat="1" ht="24" customHeight="1" x14ac:dyDescent="0.15">
      <c r="B1" s="327" t="s">
        <v>94</v>
      </c>
      <c r="C1" s="327"/>
      <c r="D1" s="325" t="s">
        <v>51</v>
      </c>
      <c r="E1" s="325"/>
      <c r="F1" s="325"/>
      <c r="G1" s="325"/>
      <c r="H1" s="325"/>
      <c r="I1" s="325"/>
      <c r="J1" s="325"/>
      <c r="K1" s="325"/>
      <c r="L1" s="325"/>
      <c r="M1" s="325"/>
      <c r="N1" s="325"/>
    </row>
    <row r="3" spans="2:50" ht="24" customHeight="1" x14ac:dyDescent="0.15">
      <c r="E3" s="242" t="s">
        <v>52</v>
      </c>
      <c r="AO3" s="387" t="s">
        <v>337</v>
      </c>
      <c r="AP3" s="387"/>
      <c r="AQ3" s="387"/>
      <c r="AR3" s="387"/>
      <c r="AS3" s="387"/>
      <c r="AT3" s="387"/>
      <c r="AU3" s="387"/>
      <c r="AV3" s="387"/>
      <c r="AW3" s="387"/>
    </row>
    <row r="4" spans="2:50" ht="24" customHeight="1" x14ac:dyDescent="0.15"/>
    <row r="5" spans="2:50" ht="24" customHeight="1" x14ac:dyDescent="0.15">
      <c r="G5" s="325" t="s">
        <v>87</v>
      </c>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row>
    <row r="6" spans="2:50" ht="24" customHeight="1" x14ac:dyDescent="0.15">
      <c r="G6" s="326" t="s">
        <v>92</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row>
    <row r="7" spans="2:50" ht="24" customHeight="1" x14ac:dyDescent="0.15"/>
    <row r="8" spans="2:50" ht="27" customHeight="1" x14ac:dyDescent="0.15">
      <c r="H8" s="242" t="s">
        <v>86</v>
      </c>
      <c r="J8" s="242" t="s">
        <v>120</v>
      </c>
      <c r="K8" s="123"/>
      <c r="L8" s="123"/>
      <c r="P8" s="123"/>
      <c r="Q8" s="123"/>
      <c r="R8" s="123"/>
      <c r="S8" s="123"/>
      <c r="T8" s="123"/>
      <c r="U8" s="123"/>
      <c r="V8" s="123"/>
      <c r="W8" s="123"/>
      <c r="X8" s="123"/>
      <c r="AF8" s="242" t="s">
        <v>121</v>
      </c>
    </row>
    <row r="9" spans="2:50" ht="27" customHeight="1" x14ac:dyDescent="0.15">
      <c r="H9" s="242" t="s">
        <v>86</v>
      </c>
      <c r="J9" s="242" t="s">
        <v>154</v>
      </c>
      <c r="K9" s="123"/>
      <c r="L9" s="123"/>
      <c r="P9" s="123"/>
      <c r="Q9" s="123"/>
      <c r="R9" s="123"/>
      <c r="S9" s="123"/>
      <c r="T9" s="123"/>
      <c r="U9" s="123"/>
      <c r="V9" s="123"/>
      <c r="W9" s="123"/>
      <c r="X9" s="123"/>
      <c r="Y9" s="123"/>
      <c r="Z9" s="123"/>
      <c r="AA9" s="123"/>
      <c r="AB9" s="123"/>
      <c r="AE9" s="123"/>
      <c r="AF9" s="242" t="s">
        <v>345</v>
      </c>
      <c r="AG9" s="123"/>
      <c r="AH9" s="123"/>
      <c r="AI9" s="123"/>
    </row>
    <row r="10" spans="2:50" ht="27" customHeight="1" x14ac:dyDescent="0.15">
      <c r="H10" s="242" t="s">
        <v>86</v>
      </c>
      <c r="J10" s="242" t="s">
        <v>153</v>
      </c>
      <c r="K10" s="123"/>
      <c r="L10" s="123"/>
      <c r="P10" s="123"/>
      <c r="Q10" s="123"/>
      <c r="R10" s="123"/>
      <c r="S10" s="123"/>
      <c r="T10" s="123"/>
      <c r="U10" s="123"/>
      <c r="V10" s="123"/>
      <c r="W10" s="123"/>
      <c r="X10" s="123"/>
      <c r="Y10" s="123"/>
      <c r="Z10" s="123"/>
      <c r="AA10" s="123"/>
      <c r="AB10" s="123"/>
      <c r="AD10" s="123"/>
      <c r="AE10" s="123"/>
      <c r="AF10" s="242" t="s">
        <v>144</v>
      </c>
      <c r="AG10" s="123"/>
      <c r="AH10" s="123"/>
      <c r="AI10" s="123"/>
    </row>
    <row r="11" spans="2:50" ht="27" customHeight="1" x14ac:dyDescent="0.15">
      <c r="H11" s="242" t="s">
        <v>86</v>
      </c>
      <c r="J11" s="242" t="s">
        <v>341</v>
      </c>
      <c r="K11" s="123"/>
      <c r="L11" s="123"/>
      <c r="P11" s="123"/>
      <c r="Q11" s="123"/>
      <c r="R11" s="123"/>
      <c r="S11" s="123"/>
      <c r="T11" s="123"/>
      <c r="U11" s="123"/>
      <c r="V11" s="123"/>
      <c r="W11" s="123"/>
      <c r="X11" s="123"/>
      <c r="Y11" s="123"/>
      <c r="Z11" s="123"/>
      <c r="AA11" s="123"/>
      <c r="AB11" s="123"/>
      <c r="AD11" s="123"/>
      <c r="AE11" s="123"/>
      <c r="AF11" s="242" t="s">
        <v>344</v>
      </c>
      <c r="AG11" s="123"/>
      <c r="AH11" s="123"/>
      <c r="AI11" s="123"/>
    </row>
    <row r="12" spans="2:50" ht="27" customHeight="1" x14ac:dyDescent="0.15">
      <c r="H12" s="242" t="s">
        <v>86</v>
      </c>
      <c r="J12" s="242" t="s">
        <v>342</v>
      </c>
      <c r="K12" s="123"/>
      <c r="L12" s="123"/>
      <c r="P12" s="123"/>
      <c r="Q12" s="123"/>
      <c r="R12" s="123"/>
      <c r="S12" s="123"/>
      <c r="T12" s="123"/>
      <c r="U12" s="123"/>
      <c r="V12" s="123"/>
      <c r="W12" s="123"/>
      <c r="X12" s="123"/>
      <c r="Y12" s="123"/>
      <c r="Z12" s="123"/>
      <c r="AA12" s="123"/>
      <c r="AB12" s="123"/>
      <c r="AD12" s="123"/>
      <c r="AE12" s="123"/>
      <c r="AF12" s="242" t="s">
        <v>144</v>
      </c>
      <c r="AG12" s="123"/>
      <c r="AH12" s="123"/>
      <c r="AI12" s="123"/>
    </row>
    <row r="13" spans="2:50" ht="27" customHeight="1" x14ac:dyDescent="0.15">
      <c r="H13" s="242" t="s">
        <v>86</v>
      </c>
      <c r="J13" s="242" t="s">
        <v>343</v>
      </c>
      <c r="K13" s="123"/>
      <c r="L13" s="123"/>
      <c r="P13" s="123"/>
      <c r="Q13" s="123"/>
      <c r="R13" s="123"/>
      <c r="S13" s="123"/>
      <c r="T13" s="123"/>
      <c r="U13" s="123"/>
      <c r="V13" s="123"/>
      <c r="W13" s="123"/>
      <c r="X13" s="123"/>
      <c r="Y13" s="123"/>
      <c r="Z13" s="123"/>
      <c r="AA13" s="123"/>
      <c r="AB13" s="123"/>
      <c r="AD13" s="123"/>
      <c r="AE13" s="123"/>
      <c r="AF13" s="242" t="s">
        <v>346</v>
      </c>
      <c r="AG13" s="123"/>
      <c r="AH13" s="123"/>
      <c r="AI13" s="123"/>
    </row>
    <row r="14" spans="2:50" ht="27" customHeight="1" x14ac:dyDescent="0.15">
      <c r="H14" s="242" t="s">
        <v>86</v>
      </c>
      <c r="J14" s="242" t="s">
        <v>155</v>
      </c>
      <c r="K14" s="123"/>
      <c r="L14" s="123"/>
      <c r="P14" s="123"/>
      <c r="Q14" s="123"/>
      <c r="R14" s="123"/>
      <c r="S14" s="123"/>
      <c r="T14" s="123"/>
      <c r="U14" s="123"/>
      <c r="V14" s="123"/>
      <c r="W14" s="123"/>
      <c r="X14" s="123"/>
      <c r="Y14" s="123"/>
      <c r="Z14" s="123"/>
      <c r="AA14" s="123"/>
      <c r="AB14" s="123"/>
      <c r="AD14" s="123"/>
      <c r="AE14" s="123"/>
      <c r="AF14" s="242" t="s">
        <v>339</v>
      </c>
      <c r="AG14" s="123"/>
      <c r="AH14" s="123"/>
      <c r="AI14" s="123"/>
    </row>
    <row r="15" spans="2:50" ht="27" customHeight="1" x14ac:dyDescent="0.15">
      <c r="N15" s="123"/>
      <c r="O15" s="123"/>
      <c r="P15" s="123"/>
      <c r="Q15" s="123"/>
      <c r="R15" s="123"/>
      <c r="S15" s="123"/>
      <c r="T15" s="123"/>
      <c r="U15" s="123"/>
      <c r="V15" s="123"/>
      <c r="W15" s="123"/>
      <c r="X15" s="123"/>
      <c r="Y15" s="123"/>
      <c r="Z15" s="123"/>
      <c r="AA15" s="123"/>
      <c r="AB15" s="123"/>
      <c r="AD15" s="123"/>
      <c r="AE15" s="123"/>
      <c r="AF15" s="123"/>
      <c r="AG15" s="123"/>
      <c r="AH15" s="123"/>
      <c r="AI15" s="123"/>
    </row>
    <row r="16" spans="2:50" ht="24" customHeight="1" x14ac:dyDescent="0.15"/>
    <row r="17" spans="5:50" ht="24" customHeight="1" x14ac:dyDescent="0.15">
      <c r="E17" s="242" t="s">
        <v>53</v>
      </c>
      <c r="AO17" s="387" t="s">
        <v>338</v>
      </c>
      <c r="AP17" s="387"/>
      <c r="AQ17" s="387"/>
      <c r="AR17" s="387"/>
      <c r="AS17" s="387"/>
      <c r="AT17" s="387"/>
      <c r="AU17" s="387"/>
      <c r="AV17" s="387"/>
      <c r="AW17" s="387"/>
    </row>
    <row r="18" spans="5:50" ht="24" customHeight="1" x14ac:dyDescent="0.15"/>
    <row r="19" spans="5:50" ht="24" customHeight="1" x14ac:dyDescent="0.15">
      <c r="G19" s="325" t="s">
        <v>88</v>
      </c>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c r="AN19" s="325"/>
      <c r="AO19" s="325"/>
      <c r="AP19" s="325"/>
      <c r="AQ19" s="325"/>
      <c r="AR19" s="325"/>
      <c r="AS19" s="325"/>
      <c r="AT19" s="325"/>
      <c r="AU19" s="325"/>
      <c r="AV19" s="325"/>
      <c r="AW19" s="325"/>
      <c r="AX19" s="325"/>
    </row>
    <row r="20" spans="5:50" ht="24" customHeight="1" x14ac:dyDescent="0.15">
      <c r="G20" s="322" t="s">
        <v>93</v>
      </c>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row>
    <row r="21" spans="5:50" ht="24" customHeight="1" x14ac:dyDescent="0.15"/>
    <row r="22" spans="5:50" ht="27" customHeight="1" x14ac:dyDescent="0.15">
      <c r="H22" s="242" t="s">
        <v>86</v>
      </c>
      <c r="J22" s="242" t="s">
        <v>134</v>
      </c>
      <c r="R22" s="242" t="s">
        <v>340</v>
      </c>
      <c r="AE22" s="242" t="s">
        <v>135</v>
      </c>
    </row>
    <row r="23" spans="5:50" ht="27" customHeight="1" x14ac:dyDescent="0.15">
      <c r="H23" s="242" t="s">
        <v>86</v>
      </c>
      <c r="J23" s="242" t="s">
        <v>69</v>
      </c>
      <c r="R23" s="242" t="s">
        <v>421</v>
      </c>
      <c r="AE23" s="242" t="s">
        <v>133</v>
      </c>
    </row>
    <row r="24" spans="5:50" ht="27" customHeight="1" x14ac:dyDescent="0.15"/>
    <row r="25" spans="5:50" ht="27" customHeight="1" x14ac:dyDescent="0.15"/>
    <row r="26" spans="5:50" ht="24" customHeight="1" x14ac:dyDescent="0.15"/>
    <row r="27" spans="5:50" ht="24" customHeight="1" x14ac:dyDescent="0.15"/>
  </sheetData>
  <mergeCells count="8">
    <mergeCell ref="AO17:AW17"/>
    <mergeCell ref="G19:AX19"/>
    <mergeCell ref="G20:AX20"/>
    <mergeCell ref="D1:N1"/>
    <mergeCell ref="B1:C1"/>
    <mergeCell ref="AO3:AW3"/>
    <mergeCell ref="G5:AX5"/>
    <mergeCell ref="G6:AX6"/>
  </mergeCells>
  <phoneticPr fontId="1"/>
  <pageMargins left="0.59055118110236227" right="0.59055118110236227" top="0.78740157480314965" bottom="0.78740157480314965" header="0.51181102362204722" footer="0.51181102362204722"/>
  <pageSetup paperSize="9" firstPageNumber="7" orientation="portrait" cellComments="asDisplayed"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62"/>
  <sheetViews>
    <sheetView view="pageBreakPreview" topLeftCell="A3" zoomScaleNormal="100" zoomScaleSheetLayoutView="100" workbookViewId="0">
      <selection activeCell="AR38" sqref="AR38"/>
    </sheetView>
  </sheetViews>
  <sheetFormatPr defaultRowHeight="13.5" x14ac:dyDescent="0.15"/>
  <cols>
    <col min="1" max="1" width="2.125" style="137" customWidth="1"/>
    <col min="2" max="4" width="1.625" style="137" customWidth="1"/>
    <col min="5" max="5" width="1.375" style="137" customWidth="1"/>
    <col min="6" max="12" width="1.625" style="137" customWidth="1"/>
    <col min="13" max="14" width="2.125" style="137" customWidth="1"/>
    <col min="15" max="15" width="2.5" style="137" customWidth="1"/>
    <col min="16" max="16" width="2.125" style="137" customWidth="1"/>
    <col min="17" max="22" width="1.625" style="137" customWidth="1"/>
    <col min="23" max="23" width="7" style="137" bestFit="1" customWidth="1"/>
    <col min="24" max="29" width="1.625" style="137" customWidth="1"/>
    <col min="30" max="32" width="2.125" style="137" customWidth="1"/>
    <col min="33" max="33" width="7" style="137" bestFit="1" customWidth="1"/>
    <col min="34" max="35" width="1.625" style="137" customWidth="1"/>
    <col min="36" max="41" width="2.125" style="137" customWidth="1"/>
    <col min="42" max="42" width="7" style="137" customWidth="1"/>
    <col min="43" max="62" width="2.125" style="137" customWidth="1"/>
    <col min="63" max="16384" width="9" style="137"/>
  </cols>
  <sheetData>
    <row r="1" spans="2:42" s="67" customFormat="1" ht="24" customHeight="1" x14ac:dyDescent="0.15">
      <c r="B1" s="124" t="s">
        <v>54</v>
      </c>
      <c r="C1" s="124"/>
      <c r="D1" s="116"/>
      <c r="E1" s="116"/>
      <c r="F1" s="116"/>
      <c r="G1" s="116"/>
      <c r="H1" s="116"/>
      <c r="I1" s="116"/>
      <c r="J1" s="116"/>
      <c r="K1" s="116"/>
      <c r="L1" s="116"/>
      <c r="M1" s="116"/>
      <c r="N1" s="116"/>
    </row>
    <row r="2" spans="2:42" s="115" customFormat="1" ht="24" customHeight="1" x14ac:dyDescent="0.15">
      <c r="C2" s="115" t="s">
        <v>55</v>
      </c>
      <c r="U2" s="115" t="s">
        <v>424</v>
      </c>
    </row>
    <row r="3" spans="2:42" s="115" customFormat="1" ht="11.25" customHeight="1" x14ac:dyDescent="0.15"/>
    <row r="4" spans="2:42" s="115" customFormat="1" ht="21" customHeight="1" x14ac:dyDescent="0.15">
      <c r="C4" s="115" t="s">
        <v>78</v>
      </c>
    </row>
    <row r="5" spans="2:42" s="115" customFormat="1" ht="31.5" customHeight="1" x14ac:dyDescent="0.15">
      <c r="C5" s="310" t="s">
        <v>56</v>
      </c>
      <c r="D5" s="315"/>
      <c r="E5" s="315"/>
      <c r="F5" s="315"/>
      <c r="G5" s="315"/>
      <c r="H5" s="315"/>
      <c r="I5" s="315"/>
      <c r="J5" s="315"/>
      <c r="K5" s="315"/>
      <c r="L5" s="315"/>
      <c r="M5" s="316"/>
      <c r="N5" s="290" t="s">
        <v>57</v>
      </c>
      <c r="O5" s="290"/>
      <c r="P5" s="290"/>
      <c r="Q5" s="290"/>
      <c r="R5" s="290"/>
      <c r="S5" s="290"/>
      <c r="T5" s="290"/>
      <c r="U5" s="290"/>
      <c r="V5" s="290"/>
      <c r="W5" s="290"/>
      <c r="X5" s="290" t="s">
        <v>58</v>
      </c>
      <c r="Y5" s="290"/>
      <c r="Z5" s="290"/>
      <c r="AA5" s="290"/>
      <c r="AB5" s="290"/>
      <c r="AC5" s="290"/>
      <c r="AD5" s="290"/>
      <c r="AE5" s="290"/>
      <c r="AF5" s="290"/>
      <c r="AG5" s="290"/>
      <c r="AH5" s="310" t="s">
        <v>59</v>
      </c>
      <c r="AI5" s="315"/>
      <c r="AJ5" s="315"/>
      <c r="AK5" s="315"/>
      <c r="AL5" s="315"/>
      <c r="AM5" s="315"/>
      <c r="AN5" s="315"/>
      <c r="AO5" s="315"/>
      <c r="AP5" s="316"/>
    </row>
    <row r="6" spans="2:42" s="115" customFormat="1" ht="30" customHeight="1" x14ac:dyDescent="0.15">
      <c r="C6" s="125"/>
      <c r="D6" s="345" t="s">
        <v>123</v>
      </c>
      <c r="E6" s="345"/>
      <c r="F6" s="345"/>
      <c r="G6" s="345"/>
      <c r="H6" s="345"/>
      <c r="I6" s="345"/>
      <c r="J6" s="345"/>
      <c r="K6" s="345"/>
      <c r="L6" s="345"/>
      <c r="M6" s="126"/>
      <c r="N6" s="401">
        <v>5796</v>
      </c>
      <c r="O6" s="401"/>
      <c r="P6" s="401"/>
      <c r="Q6" s="401"/>
      <c r="R6" s="401"/>
      <c r="S6" s="401"/>
      <c r="T6" s="401"/>
      <c r="U6" s="401"/>
      <c r="V6" s="388"/>
      <c r="W6" s="129" t="s">
        <v>35</v>
      </c>
      <c r="X6" s="388">
        <v>5979</v>
      </c>
      <c r="Y6" s="389"/>
      <c r="Z6" s="389"/>
      <c r="AA6" s="389"/>
      <c r="AB6" s="389"/>
      <c r="AC6" s="389"/>
      <c r="AD6" s="389"/>
      <c r="AE6" s="389"/>
      <c r="AF6" s="389"/>
      <c r="AG6" s="130" t="s">
        <v>35</v>
      </c>
      <c r="AH6" s="402">
        <v>-184</v>
      </c>
      <c r="AI6" s="402"/>
      <c r="AJ6" s="402"/>
      <c r="AK6" s="402"/>
      <c r="AL6" s="402"/>
      <c r="AM6" s="402"/>
      <c r="AN6" s="402"/>
      <c r="AO6" s="291"/>
      <c r="AP6" s="128" t="s">
        <v>35</v>
      </c>
    </row>
    <row r="7" spans="2:42" s="115" customFormat="1" ht="30" customHeight="1" x14ac:dyDescent="0.15">
      <c r="C7" s="125"/>
      <c r="D7" s="345" t="s">
        <v>124</v>
      </c>
      <c r="E7" s="345"/>
      <c r="F7" s="345"/>
      <c r="G7" s="345"/>
      <c r="H7" s="345"/>
      <c r="I7" s="345"/>
      <c r="J7" s="345"/>
      <c r="K7" s="345"/>
      <c r="L7" s="345"/>
      <c r="M7" s="126"/>
      <c r="N7" s="401">
        <v>5578</v>
      </c>
      <c r="O7" s="401"/>
      <c r="P7" s="401"/>
      <c r="Q7" s="401"/>
      <c r="R7" s="401"/>
      <c r="S7" s="401"/>
      <c r="T7" s="401"/>
      <c r="U7" s="401"/>
      <c r="V7" s="388"/>
      <c r="W7" s="108"/>
      <c r="X7" s="388">
        <v>6316</v>
      </c>
      <c r="Y7" s="389"/>
      <c r="Z7" s="389"/>
      <c r="AA7" s="389"/>
      <c r="AB7" s="389"/>
      <c r="AC7" s="389"/>
      <c r="AD7" s="389"/>
      <c r="AE7" s="389"/>
      <c r="AF7" s="389"/>
      <c r="AG7" s="126"/>
      <c r="AH7" s="402">
        <v>-738</v>
      </c>
      <c r="AI7" s="402"/>
      <c r="AJ7" s="402"/>
      <c r="AK7" s="402"/>
      <c r="AL7" s="402"/>
      <c r="AM7" s="402"/>
      <c r="AN7" s="402"/>
      <c r="AO7" s="291"/>
      <c r="AP7" s="126"/>
    </row>
    <row r="8" spans="2:42" s="115" customFormat="1" ht="30" customHeight="1" x14ac:dyDescent="0.15">
      <c r="C8" s="125"/>
      <c r="D8" s="345" t="s">
        <v>125</v>
      </c>
      <c r="E8" s="345"/>
      <c r="F8" s="345"/>
      <c r="G8" s="345"/>
      <c r="H8" s="345"/>
      <c r="I8" s="345"/>
      <c r="J8" s="345"/>
      <c r="K8" s="345"/>
      <c r="L8" s="345"/>
      <c r="M8" s="126"/>
      <c r="N8" s="401">
        <v>5208</v>
      </c>
      <c r="O8" s="401"/>
      <c r="P8" s="401"/>
      <c r="Q8" s="401"/>
      <c r="R8" s="401"/>
      <c r="S8" s="401"/>
      <c r="T8" s="401"/>
      <c r="U8" s="401"/>
      <c r="V8" s="388"/>
      <c r="W8" s="108"/>
      <c r="X8" s="388">
        <v>5881</v>
      </c>
      <c r="Y8" s="389"/>
      <c r="Z8" s="389"/>
      <c r="AA8" s="389"/>
      <c r="AB8" s="389"/>
      <c r="AC8" s="389"/>
      <c r="AD8" s="389"/>
      <c r="AE8" s="389"/>
      <c r="AF8" s="389"/>
      <c r="AG8" s="126"/>
      <c r="AH8" s="402">
        <v>-673</v>
      </c>
      <c r="AI8" s="402"/>
      <c r="AJ8" s="402"/>
      <c r="AK8" s="402"/>
      <c r="AL8" s="402"/>
      <c r="AM8" s="402"/>
      <c r="AN8" s="402"/>
      <c r="AO8" s="291"/>
      <c r="AP8" s="126"/>
    </row>
    <row r="9" spans="2:42" s="115" customFormat="1" ht="30" customHeight="1" x14ac:dyDescent="0.15">
      <c r="C9" s="125"/>
      <c r="D9" s="345" t="s">
        <v>126</v>
      </c>
      <c r="E9" s="345"/>
      <c r="F9" s="345"/>
      <c r="G9" s="345"/>
      <c r="H9" s="345"/>
      <c r="I9" s="345"/>
      <c r="J9" s="345"/>
      <c r="K9" s="345"/>
      <c r="L9" s="345"/>
      <c r="M9" s="126"/>
      <c r="N9" s="388">
        <v>5622</v>
      </c>
      <c r="O9" s="389"/>
      <c r="P9" s="389"/>
      <c r="Q9" s="389"/>
      <c r="R9" s="389"/>
      <c r="S9" s="389"/>
      <c r="T9" s="389"/>
      <c r="U9" s="389"/>
      <c r="V9" s="389"/>
      <c r="W9" s="108"/>
      <c r="X9" s="388">
        <v>4567</v>
      </c>
      <c r="Y9" s="389"/>
      <c r="Z9" s="389"/>
      <c r="AA9" s="389"/>
      <c r="AB9" s="389"/>
      <c r="AC9" s="389"/>
      <c r="AD9" s="389"/>
      <c r="AE9" s="389"/>
      <c r="AF9" s="389"/>
      <c r="AG9" s="126"/>
      <c r="AH9" s="402">
        <v>1055</v>
      </c>
      <c r="AI9" s="402"/>
      <c r="AJ9" s="402"/>
      <c r="AK9" s="402"/>
      <c r="AL9" s="402"/>
      <c r="AM9" s="402"/>
      <c r="AN9" s="402"/>
      <c r="AO9" s="291"/>
      <c r="AP9" s="126"/>
    </row>
    <row r="10" spans="2:42" s="115" customFormat="1" ht="30" customHeight="1" x14ac:dyDescent="0.15">
      <c r="C10" s="125"/>
      <c r="D10" s="345" t="s">
        <v>117</v>
      </c>
      <c r="E10" s="345"/>
      <c r="F10" s="345"/>
      <c r="G10" s="345"/>
      <c r="H10" s="345"/>
      <c r="I10" s="345"/>
      <c r="J10" s="345"/>
      <c r="K10" s="345"/>
      <c r="L10" s="345"/>
      <c r="M10" s="126"/>
      <c r="N10" s="388">
        <v>6094</v>
      </c>
      <c r="O10" s="389"/>
      <c r="P10" s="389"/>
      <c r="Q10" s="389"/>
      <c r="R10" s="389"/>
      <c r="S10" s="389"/>
      <c r="T10" s="389"/>
      <c r="U10" s="389"/>
      <c r="V10" s="389"/>
      <c r="W10" s="108"/>
      <c r="X10" s="388">
        <v>4493</v>
      </c>
      <c r="Y10" s="389"/>
      <c r="Z10" s="389"/>
      <c r="AA10" s="389"/>
      <c r="AB10" s="389"/>
      <c r="AC10" s="389"/>
      <c r="AD10" s="389"/>
      <c r="AE10" s="389"/>
      <c r="AF10" s="389"/>
      <c r="AG10" s="126"/>
      <c r="AH10" s="402">
        <v>1602</v>
      </c>
      <c r="AI10" s="402"/>
      <c r="AJ10" s="402"/>
      <c r="AK10" s="402"/>
      <c r="AL10" s="402"/>
      <c r="AM10" s="402"/>
      <c r="AN10" s="402"/>
      <c r="AO10" s="291"/>
      <c r="AP10" s="126"/>
    </row>
    <row r="11" spans="2:42" s="115" customFormat="1" ht="30" customHeight="1" x14ac:dyDescent="0.15">
      <c r="C11" s="125"/>
      <c r="D11" s="345" t="s">
        <v>136</v>
      </c>
      <c r="E11" s="345"/>
      <c r="F11" s="345"/>
      <c r="G11" s="345"/>
      <c r="H11" s="345"/>
      <c r="I11" s="345"/>
      <c r="J11" s="345"/>
      <c r="K11" s="345"/>
      <c r="L11" s="345"/>
      <c r="M11" s="126"/>
      <c r="N11" s="388">
        <v>4791</v>
      </c>
      <c r="O11" s="389"/>
      <c r="P11" s="389"/>
      <c r="Q11" s="389"/>
      <c r="R11" s="389"/>
      <c r="S11" s="389"/>
      <c r="T11" s="389"/>
      <c r="U11" s="389"/>
      <c r="V11" s="389"/>
      <c r="W11" s="127"/>
      <c r="X11" s="388">
        <v>4915</v>
      </c>
      <c r="Y11" s="389"/>
      <c r="Z11" s="389"/>
      <c r="AA11" s="389"/>
      <c r="AB11" s="389"/>
      <c r="AC11" s="389"/>
      <c r="AD11" s="389"/>
      <c r="AE11" s="389"/>
      <c r="AF11" s="389"/>
      <c r="AG11" s="126"/>
      <c r="AH11" s="291">
        <v>-125</v>
      </c>
      <c r="AI11" s="292"/>
      <c r="AJ11" s="292"/>
      <c r="AK11" s="292"/>
      <c r="AL11" s="292"/>
      <c r="AM11" s="292"/>
      <c r="AN11" s="292"/>
      <c r="AO11" s="292"/>
      <c r="AP11" s="126"/>
    </row>
    <row r="12" spans="2:42" s="115" customFormat="1" ht="30" customHeight="1" x14ac:dyDescent="0.15">
      <c r="C12" s="125"/>
      <c r="D12" s="345" t="s">
        <v>122</v>
      </c>
      <c r="E12" s="345"/>
      <c r="F12" s="345"/>
      <c r="G12" s="345"/>
      <c r="H12" s="345"/>
      <c r="I12" s="345"/>
      <c r="J12" s="345"/>
      <c r="K12" s="345"/>
      <c r="L12" s="345"/>
      <c r="M12" s="126"/>
      <c r="N12" s="388">
        <v>5083</v>
      </c>
      <c r="O12" s="389"/>
      <c r="P12" s="389"/>
      <c r="Q12" s="389"/>
      <c r="R12" s="389"/>
      <c r="S12" s="389"/>
      <c r="T12" s="389"/>
      <c r="U12" s="389"/>
      <c r="V12" s="389"/>
      <c r="W12" s="127"/>
      <c r="X12" s="388">
        <v>5145</v>
      </c>
      <c r="Y12" s="389"/>
      <c r="Z12" s="389"/>
      <c r="AA12" s="389"/>
      <c r="AB12" s="389"/>
      <c r="AC12" s="389"/>
      <c r="AD12" s="389"/>
      <c r="AE12" s="389"/>
      <c r="AF12" s="389"/>
      <c r="AG12" s="126"/>
      <c r="AH12" s="402">
        <v>-62</v>
      </c>
      <c r="AI12" s="402"/>
      <c r="AJ12" s="402"/>
      <c r="AK12" s="402"/>
      <c r="AL12" s="402"/>
      <c r="AM12" s="402"/>
      <c r="AN12" s="402"/>
      <c r="AO12" s="291"/>
      <c r="AP12" s="128"/>
    </row>
    <row r="13" spans="2:42" s="115" customFormat="1" ht="30" customHeight="1" x14ac:dyDescent="0.15">
      <c r="C13" s="125"/>
      <c r="D13" s="345" t="s">
        <v>137</v>
      </c>
      <c r="E13" s="345"/>
      <c r="F13" s="345"/>
      <c r="G13" s="345"/>
      <c r="H13" s="345"/>
      <c r="I13" s="345"/>
      <c r="J13" s="345"/>
      <c r="K13" s="345"/>
      <c r="L13" s="345"/>
      <c r="M13" s="126"/>
      <c r="N13" s="388">
        <v>4768</v>
      </c>
      <c r="O13" s="389"/>
      <c r="P13" s="389"/>
      <c r="Q13" s="389"/>
      <c r="R13" s="389"/>
      <c r="S13" s="389"/>
      <c r="T13" s="389"/>
      <c r="U13" s="389"/>
      <c r="V13" s="389"/>
      <c r="W13" s="127"/>
      <c r="X13" s="388">
        <v>4446</v>
      </c>
      <c r="Y13" s="389"/>
      <c r="Z13" s="389"/>
      <c r="AA13" s="389"/>
      <c r="AB13" s="389"/>
      <c r="AC13" s="389"/>
      <c r="AD13" s="389"/>
      <c r="AE13" s="389"/>
      <c r="AF13" s="389"/>
      <c r="AG13" s="126"/>
      <c r="AH13" s="402">
        <v>322</v>
      </c>
      <c r="AI13" s="402"/>
      <c r="AJ13" s="402"/>
      <c r="AK13" s="402"/>
      <c r="AL13" s="402"/>
      <c r="AM13" s="402"/>
      <c r="AN13" s="402"/>
      <c r="AO13" s="291"/>
      <c r="AP13" s="128"/>
    </row>
    <row r="14" spans="2:42" s="115" customFormat="1" ht="30" customHeight="1" x14ac:dyDescent="0.15">
      <c r="C14" s="125"/>
      <c r="D14" s="345" t="s">
        <v>140</v>
      </c>
      <c r="E14" s="345"/>
      <c r="F14" s="345"/>
      <c r="G14" s="345"/>
      <c r="H14" s="345"/>
      <c r="I14" s="345"/>
      <c r="J14" s="345"/>
      <c r="K14" s="345"/>
      <c r="L14" s="345"/>
      <c r="M14" s="126"/>
      <c r="N14" s="403">
        <v>4841</v>
      </c>
      <c r="O14" s="404"/>
      <c r="P14" s="404"/>
      <c r="Q14" s="404"/>
      <c r="R14" s="404"/>
      <c r="S14" s="404"/>
      <c r="T14" s="404"/>
      <c r="U14" s="404"/>
      <c r="V14" s="404"/>
      <c r="W14" s="127"/>
      <c r="X14" s="403">
        <v>4602</v>
      </c>
      <c r="Y14" s="404"/>
      <c r="Z14" s="404"/>
      <c r="AA14" s="404"/>
      <c r="AB14" s="404"/>
      <c r="AC14" s="404"/>
      <c r="AD14" s="404"/>
      <c r="AE14" s="404"/>
      <c r="AF14" s="404"/>
      <c r="AG14" s="126"/>
      <c r="AH14" s="402">
        <v>239</v>
      </c>
      <c r="AI14" s="402"/>
      <c r="AJ14" s="402"/>
      <c r="AK14" s="402"/>
      <c r="AL14" s="402"/>
      <c r="AM14" s="402"/>
      <c r="AN14" s="402"/>
      <c r="AO14" s="291"/>
      <c r="AP14" s="128"/>
    </row>
    <row r="15" spans="2:42" s="115" customFormat="1" ht="30" customHeight="1" x14ac:dyDescent="0.15">
      <c r="C15" s="125"/>
      <c r="D15" s="345" t="s">
        <v>347</v>
      </c>
      <c r="E15" s="345"/>
      <c r="F15" s="345"/>
      <c r="G15" s="345"/>
      <c r="H15" s="345"/>
      <c r="I15" s="345"/>
      <c r="J15" s="345"/>
      <c r="K15" s="345"/>
      <c r="L15" s="345"/>
      <c r="M15" s="126"/>
      <c r="N15" s="403">
        <v>5810</v>
      </c>
      <c r="O15" s="404"/>
      <c r="P15" s="404"/>
      <c r="Q15" s="404"/>
      <c r="R15" s="404"/>
      <c r="S15" s="404"/>
      <c r="T15" s="404"/>
      <c r="U15" s="404"/>
      <c r="V15" s="404"/>
      <c r="W15" s="127"/>
      <c r="X15" s="403">
        <v>3951</v>
      </c>
      <c r="Y15" s="404"/>
      <c r="Z15" s="404"/>
      <c r="AA15" s="404"/>
      <c r="AB15" s="404"/>
      <c r="AC15" s="404"/>
      <c r="AD15" s="404"/>
      <c r="AE15" s="404"/>
      <c r="AF15" s="404"/>
      <c r="AG15" s="126"/>
      <c r="AH15" s="402">
        <v>1860</v>
      </c>
      <c r="AI15" s="402"/>
      <c r="AJ15" s="402"/>
      <c r="AK15" s="402"/>
      <c r="AL15" s="402"/>
      <c r="AM15" s="402"/>
      <c r="AN15" s="402"/>
      <c r="AO15" s="291"/>
      <c r="AP15" s="128"/>
    </row>
    <row r="16" spans="2:42" s="115" customFormat="1" ht="11.25" customHeight="1" x14ac:dyDescent="0.15"/>
    <row r="17" spans="3:42" s="115" customFormat="1" ht="21" customHeight="1" x14ac:dyDescent="0.15">
      <c r="C17" s="115" t="s">
        <v>79</v>
      </c>
    </row>
    <row r="18" spans="3:42" s="115" customFormat="1" ht="31.5" customHeight="1" x14ac:dyDescent="0.15">
      <c r="C18" s="310" t="s">
        <v>56</v>
      </c>
      <c r="D18" s="315"/>
      <c r="E18" s="315"/>
      <c r="F18" s="315"/>
      <c r="G18" s="315"/>
      <c r="H18" s="315"/>
      <c r="I18" s="315"/>
      <c r="J18" s="315"/>
      <c r="K18" s="315"/>
      <c r="L18" s="315"/>
      <c r="M18" s="316"/>
      <c r="N18" s="290" t="s">
        <v>57</v>
      </c>
      <c r="O18" s="290"/>
      <c r="P18" s="290"/>
      <c r="Q18" s="290"/>
      <c r="R18" s="290"/>
      <c r="S18" s="290"/>
      <c r="T18" s="290"/>
      <c r="U18" s="290"/>
      <c r="V18" s="290"/>
      <c r="W18" s="290"/>
      <c r="X18" s="290" t="s">
        <v>58</v>
      </c>
      <c r="Y18" s="290"/>
      <c r="Z18" s="290"/>
      <c r="AA18" s="290"/>
      <c r="AB18" s="290"/>
      <c r="AC18" s="290"/>
      <c r="AD18" s="290"/>
      <c r="AE18" s="290"/>
      <c r="AF18" s="290"/>
      <c r="AG18" s="290"/>
      <c r="AH18" s="310" t="s">
        <v>59</v>
      </c>
      <c r="AI18" s="315"/>
      <c r="AJ18" s="315"/>
      <c r="AK18" s="315"/>
      <c r="AL18" s="315"/>
      <c r="AM18" s="315"/>
      <c r="AN18" s="315"/>
      <c r="AO18" s="315"/>
      <c r="AP18" s="316"/>
    </row>
    <row r="19" spans="3:42" s="115" customFormat="1" ht="30" customHeight="1" x14ac:dyDescent="0.15">
      <c r="C19" s="109"/>
      <c r="D19" s="345" t="str">
        <f>D6</f>
        <v>平成22年度</v>
      </c>
      <c r="E19" s="345"/>
      <c r="F19" s="345"/>
      <c r="G19" s="345"/>
      <c r="H19" s="345"/>
      <c r="I19" s="345"/>
      <c r="J19" s="345"/>
      <c r="K19" s="345"/>
      <c r="L19" s="345"/>
      <c r="M19" s="126"/>
      <c r="N19" s="388">
        <v>6946</v>
      </c>
      <c r="O19" s="389"/>
      <c r="P19" s="389"/>
      <c r="Q19" s="389"/>
      <c r="R19" s="389"/>
      <c r="S19" s="389"/>
      <c r="T19" s="389"/>
      <c r="U19" s="389"/>
      <c r="V19" s="389"/>
      <c r="W19" s="133" t="s">
        <v>35</v>
      </c>
      <c r="X19" s="388">
        <v>7623</v>
      </c>
      <c r="Y19" s="389"/>
      <c r="Z19" s="389"/>
      <c r="AA19" s="389"/>
      <c r="AB19" s="389"/>
      <c r="AC19" s="389"/>
      <c r="AD19" s="389"/>
      <c r="AE19" s="389"/>
      <c r="AF19" s="389"/>
      <c r="AG19" s="127" t="s">
        <v>35</v>
      </c>
      <c r="AH19" s="402">
        <v>-677</v>
      </c>
      <c r="AI19" s="402"/>
      <c r="AJ19" s="402"/>
      <c r="AK19" s="402"/>
      <c r="AL19" s="402"/>
      <c r="AM19" s="402"/>
      <c r="AN19" s="402"/>
      <c r="AO19" s="291"/>
      <c r="AP19" s="128" t="s">
        <v>35</v>
      </c>
    </row>
    <row r="20" spans="3:42" s="115" customFormat="1" ht="30" customHeight="1" x14ac:dyDescent="0.15">
      <c r="C20" s="125"/>
      <c r="D20" s="345" t="str">
        <f t="shared" ref="D20:D28" si="0">D7</f>
        <v>平成23年度</v>
      </c>
      <c r="E20" s="345"/>
      <c r="F20" s="345"/>
      <c r="G20" s="345"/>
      <c r="H20" s="345"/>
      <c r="I20" s="345"/>
      <c r="J20" s="345"/>
      <c r="K20" s="345"/>
      <c r="L20" s="345"/>
      <c r="M20" s="126"/>
      <c r="N20" s="388">
        <v>8683</v>
      </c>
      <c r="O20" s="389"/>
      <c r="P20" s="389"/>
      <c r="Q20" s="389"/>
      <c r="R20" s="389"/>
      <c r="S20" s="389"/>
      <c r="T20" s="389"/>
      <c r="U20" s="389"/>
      <c r="V20" s="389"/>
      <c r="W20" s="134"/>
      <c r="X20" s="388">
        <v>12227</v>
      </c>
      <c r="Y20" s="389"/>
      <c r="Z20" s="389"/>
      <c r="AA20" s="389"/>
      <c r="AB20" s="389"/>
      <c r="AC20" s="389"/>
      <c r="AD20" s="389"/>
      <c r="AE20" s="389"/>
      <c r="AF20" s="389"/>
      <c r="AG20" s="131"/>
      <c r="AH20" s="402">
        <v>-3544</v>
      </c>
      <c r="AI20" s="402"/>
      <c r="AJ20" s="402"/>
      <c r="AK20" s="402"/>
      <c r="AL20" s="402"/>
      <c r="AM20" s="402"/>
      <c r="AN20" s="402"/>
      <c r="AO20" s="291"/>
      <c r="AP20" s="132"/>
    </row>
    <row r="21" spans="3:42" s="115" customFormat="1" ht="30" customHeight="1" x14ac:dyDescent="0.15">
      <c r="C21" s="125"/>
      <c r="D21" s="345" t="str">
        <f t="shared" si="0"/>
        <v>平成24年度</v>
      </c>
      <c r="E21" s="345"/>
      <c r="F21" s="345"/>
      <c r="G21" s="345"/>
      <c r="H21" s="345"/>
      <c r="I21" s="345"/>
      <c r="J21" s="345"/>
      <c r="K21" s="345"/>
      <c r="L21" s="345"/>
      <c r="M21" s="126"/>
      <c r="N21" s="388">
        <v>13472</v>
      </c>
      <c r="O21" s="389"/>
      <c r="P21" s="389"/>
      <c r="Q21" s="389"/>
      <c r="R21" s="389"/>
      <c r="S21" s="389"/>
      <c r="T21" s="389"/>
      <c r="U21" s="389"/>
      <c r="V21" s="389"/>
      <c r="W21" s="134"/>
      <c r="X21" s="388">
        <v>14310</v>
      </c>
      <c r="Y21" s="389"/>
      <c r="Z21" s="389"/>
      <c r="AA21" s="389"/>
      <c r="AB21" s="389"/>
      <c r="AC21" s="389"/>
      <c r="AD21" s="389"/>
      <c r="AE21" s="389"/>
      <c r="AF21" s="389"/>
      <c r="AG21" s="128"/>
      <c r="AH21" s="402">
        <v>-838</v>
      </c>
      <c r="AI21" s="402"/>
      <c r="AJ21" s="402"/>
      <c r="AK21" s="402"/>
      <c r="AL21" s="402"/>
      <c r="AM21" s="402"/>
      <c r="AN21" s="402"/>
      <c r="AO21" s="291"/>
      <c r="AP21" s="128"/>
    </row>
    <row r="22" spans="3:42" s="115" customFormat="1" ht="30" customHeight="1" x14ac:dyDescent="0.15">
      <c r="C22" s="125"/>
      <c r="D22" s="345" t="str">
        <f t="shared" si="0"/>
        <v>平成25年度</v>
      </c>
      <c r="E22" s="345"/>
      <c r="F22" s="345"/>
      <c r="G22" s="345"/>
      <c r="H22" s="345"/>
      <c r="I22" s="345"/>
      <c r="J22" s="345"/>
      <c r="K22" s="345"/>
      <c r="L22" s="345"/>
      <c r="M22" s="126"/>
      <c r="N22" s="388">
        <v>12978</v>
      </c>
      <c r="O22" s="389"/>
      <c r="P22" s="389"/>
      <c r="Q22" s="389"/>
      <c r="R22" s="389"/>
      <c r="S22" s="389"/>
      <c r="T22" s="389"/>
      <c r="U22" s="389"/>
      <c r="V22" s="389"/>
      <c r="W22" s="134"/>
      <c r="X22" s="388">
        <v>15869</v>
      </c>
      <c r="Y22" s="389"/>
      <c r="Z22" s="389"/>
      <c r="AA22" s="389"/>
      <c r="AB22" s="389"/>
      <c r="AC22" s="389"/>
      <c r="AD22" s="389"/>
      <c r="AE22" s="389"/>
      <c r="AF22" s="389"/>
      <c r="AG22" s="128"/>
      <c r="AH22" s="402">
        <v>-2890</v>
      </c>
      <c r="AI22" s="402"/>
      <c r="AJ22" s="402"/>
      <c r="AK22" s="402"/>
      <c r="AL22" s="402"/>
      <c r="AM22" s="402"/>
      <c r="AN22" s="402"/>
      <c r="AO22" s="291"/>
      <c r="AP22" s="128"/>
    </row>
    <row r="23" spans="3:42" s="115" customFormat="1" ht="30" customHeight="1" x14ac:dyDescent="0.15">
      <c r="C23" s="125"/>
      <c r="D23" s="345" t="str">
        <f t="shared" si="0"/>
        <v>平成26年度</v>
      </c>
      <c r="E23" s="345"/>
      <c r="F23" s="345"/>
      <c r="G23" s="345"/>
      <c r="H23" s="345"/>
      <c r="I23" s="345"/>
      <c r="J23" s="345"/>
      <c r="K23" s="345"/>
      <c r="L23" s="345"/>
      <c r="M23" s="126"/>
      <c r="N23" s="388">
        <v>12460</v>
      </c>
      <c r="O23" s="389"/>
      <c r="P23" s="389"/>
      <c r="Q23" s="389"/>
      <c r="R23" s="389"/>
      <c r="S23" s="389"/>
      <c r="T23" s="389"/>
      <c r="U23" s="389"/>
      <c r="V23" s="389"/>
      <c r="W23" s="134"/>
      <c r="X23" s="388">
        <v>116789</v>
      </c>
      <c r="Y23" s="389"/>
      <c r="Z23" s="389"/>
      <c r="AA23" s="389"/>
      <c r="AB23" s="389"/>
      <c r="AC23" s="389"/>
      <c r="AD23" s="389"/>
      <c r="AE23" s="389"/>
      <c r="AF23" s="389"/>
      <c r="AG23" s="128"/>
      <c r="AH23" s="402">
        <v>-104329</v>
      </c>
      <c r="AI23" s="402"/>
      <c r="AJ23" s="402"/>
      <c r="AK23" s="402"/>
      <c r="AL23" s="402"/>
      <c r="AM23" s="402"/>
      <c r="AN23" s="402"/>
      <c r="AO23" s="291"/>
      <c r="AP23" s="128"/>
    </row>
    <row r="24" spans="3:42" s="115" customFormat="1" ht="30" customHeight="1" x14ac:dyDescent="0.15">
      <c r="C24" s="125"/>
      <c r="D24" s="345" t="str">
        <f t="shared" si="0"/>
        <v>平成27年度</v>
      </c>
      <c r="E24" s="345"/>
      <c r="F24" s="345"/>
      <c r="G24" s="345"/>
      <c r="H24" s="345"/>
      <c r="I24" s="345"/>
      <c r="J24" s="345"/>
      <c r="K24" s="345"/>
      <c r="L24" s="345"/>
      <c r="M24" s="126"/>
      <c r="N24" s="388">
        <v>9573</v>
      </c>
      <c r="O24" s="389"/>
      <c r="P24" s="389"/>
      <c r="Q24" s="389"/>
      <c r="R24" s="389"/>
      <c r="S24" s="389"/>
      <c r="T24" s="389"/>
      <c r="U24" s="389"/>
      <c r="V24" s="389"/>
      <c r="W24" s="134"/>
      <c r="X24" s="388">
        <v>6983</v>
      </c>
      <c r="Y24" s="389"/>
      <c r="Z24" s="389"/>
      <c r="AA24" s="389"/>
      <c r="AB24" s="389"/>
      <c r="AC24" s="389"/>
      <c r="AD24" s="389"/>
      <c r="AE24" s="389"/>
      <c r="AF24" s="389"/>
      <c r="AG24" s="128"/>
      <c r="AH24" s="402">
        <v>2589</v>
      </c>
      <c r="AI24" s="402"/>
      <c r="AJ24" s="402"/>
      <c r="AK24" s="402"/>
      <c r="AL24" s="402"/>
      <c r="AM24" s="402"/>
      <c r="AN24" s="402"/>
      <c r="AO24" s="291"/>
      <c r="AP24" s="128"/>
    </row>
    <row r="25" spans="3:42" s="115" customFormat="1" ht="30" customHeight="1" x14ac:dyDescent="0.15">
      <c r="C25" s="125"/>
      <c r="D25" s="345" t="str">
        <f t="shared" si="0"/>
        <v>平成28年度</v>
      </c>
      <c r="E25" s="345"/>
      <c r="F25" s="345"/>
      <c r="G25" s="345"/>
      <c r="H25" s="345"/>
      <c r="I25" s="345"/>
      <c r="J25" s="345"/>
      <c r="K25" s="345"/>
      <c r="L25" s="345"/>
      <c r="M25" s="126"/>
      <c r="N25" s="388">
        <v>10241</v>
      </c>
      <c r="O25" s="389"/>
      <c r="P25" s="389"/>
      <c r="Q25" s="389"/>
      <c r="R25" s="389"/>
      <c r="S25" s="389"/>
      <c r="T25" s="389"/>
      <c r="U25" s="389"/>
      <c r="V25" s="389"/>
      <c r="W25" s="134"/>
      <c r="X25" s="388">
        <v>8018</v>
      </c>
      <c r="Y25" s="389"/>
      <c r="Z25" s="389"/>
      <c r="AA25" s="389"/>
      <c r="AB25" s="389"/>
      <c r="AC25" s="389"/>
      <c r="AD25" s="389"/>
      <c r="AE25" s="389"/>
      <c r="AF25" s="389"/>
      <c r="AG25" s="128"/>
      <c r="AH25" s="402">
        <v>2223</v>
      </c>
      <c r="AI25" s="402"/>
      <c r="AJ25" s="402"/>
      <c r="AK25" s="402"/>
      <c r="AL25" s="402"/>
      <c r="AM25" s="402"/>
      <c r="AN25" s="402"/>
      <c r="AO25" s="291"/>
      <c r="AP25" s="128"/>
    </row>
    <row r="26" spans="3:42" s="115" customFormat="1" ht="30" customHeight="1" x14ac:dyDescent="0.15">
      <c r="C26" s="125"/>
      <c r="D26" s="345" t="str">
        <f t="shared" si="0"/>
        <v>平成29年度</v>
      </c>
      <c r="E26" s="345"/>
      <c r="F26" s="345"/>
      <c r="G26" s="345"/>
      <c r="H26" s="345"/>
      <c r="I26" s="345"/>
      <c r="J26" s="345"/>
      <c r="K26" s="345"/>
      <c r="L26" s="345"/>
      <c r="M26" s="126"/>
      <c r="N26" s="388">
        <v>18567</v>
      </c>
      <c r="O26" s="389"/>
      <c r="P26" s="389"/>
      <c r="Q26" s="389"/>
      <c r="R26" s="389"/>
      <c r="S26" s="389"/>
      <c r="T26" s="389"/>
      <c r="U26" s="389"/>
      <c r="V26" s="389"/>
      <c r="W26" s="134"/>
      <c r="X26" s="388">
        <v>10966</v>
      </c>
      <c r="Y26" s="389"/>
      <c r="Z26" s="389"/>
      <c r="AA26" s="389"/>
      <c r="AB26" s="389"/>
      <c r="AC26" s="389"/>
      <c r="AD26" s="389"/>
      <c r="AE26" s="389"/>
      <c r="AF26" s="389"/>
      <c r="AG26" s="128"/>
      <c r="AH26" s="402">
        <v>7601</v>
      </c>
      <c r="AI26" s="402"/>
      <c r="AJ26" s="402"/>
      <c r="AK26" s="402"/>
      <c r="AL26" s="402"/>
      <c r="AM26" s="402"/>
      <c r="AN26" s="402"/>
      <c r="AO26" s="291"/>
      <c r="AP26" s="128"/>
    </row>
    <row r="27" spans="3:42" s="115" customFormat="1" ht="30" customHeight="1" x14ac:dyDescent="0.15">
      <c r="C27" s="125"/>
      <c r="D27" s="345" t="str">
        <f t="shared" si="0"/>
        <v>平成30年度</v>
      </c>
      <c r="E27" s="345"/>
      <c r="F27" s="345"/>
      <c r="G27" s="345"/>
      <c r="H27" s="345"/>
      <c r="I27" s="345"/>
      <c r="J27" s="345"/>
      <c r="K27" s="345"/>
      <c r="L27" s="345"/>
      <c r="M27" s="126"/>
      <c r="N27" s="403">
        <v>9911</v>
      </c>
      <c r="O27" s="404"/>
      <c r="P27" s="404"/>
      <c r="Q27" s="404"/>
      <c r="R27" s="404"/>
      <c r="S27" s="404"/>
      <c r="T27" s="404"/>
      <c r="U27" s="404"/>
      <c r="V27" s="404"/>
      <c r="W27" s="134"/>
      <c r="X27" s="403">
        <v>7244</v>
      </c>
      <c r="Y27" s="404"/>
      <c r="Z27" s="404"/>
      <c r="AA27" s="404"/>
      <c r="AB27" s="404"/>
      <c r="AC27" s="404"/>
      <c r="AD27" s="404"/>
      <c r="AE27" s="404"/>
      <c r="AF27" s="404"/>
      <c r="AG27" s="128"/>
      <c r="AH27" s="402">
        <v>2667</v>
      </c>
      <c r="AI27" s="402"/>
      <c r="AJ27" s="402"/>
      <c r="AK27" s="402"/>
      <c r="AL27" s="402"/>
      <c r="AM27" s="402"/>
      <c r="AN27" s="402"/>
      <c r="AO27" s="291"/>
      <c r="AP27" s="128"/>
    </row>
    <row r="28" spans="3:42" s="115" customFormat="1" ht="30" customHeight="1" x14ac:dyDescent="0.15">
      <c r="C28" s="125"/>
      <c r="D28" s="345" t="str">
        <f t="shared" si="0"/>
        <v>令和元年度</v>
      </c>
      <c r="E28" s="345"/>
      <c r="F28" s="345"/>
      <c r="G28" s="345"/>
      <c r="H28" s="345"/>
      <c r="I28" s="345"/>
      <c r="J28" s="345"/>
      <c r="K28" s="345"/>
      <c r="L28" s="345"/>
      <c r="M28" s="126"/>
      <c r="N28" s="403">
        <v>10884</v>
      </c>
      <c r="O28" s="404"/>
      <c r="P28" s="404"/>
      <c r="Q28" s="404"/>
      <c r="R28" s="404"/>
      <c r="S28" s="404"/>
      <c r="T28" s="404"/>
      <c r="U28" s="404"/>
      <c r="V28" s="404"/>
      <c r="W28" s="134"/>
      <c r="X28" s="403">
        <v>10293</v>
      </c>
      <c r="Y28" s="404"/>
      <c r="Z28" s="404"/>
      <c r="AA28" s="404"/>
      <c r="AB28" s="404"/>
      <c r="AC28" s="404"/>
      <c r="AD28" s="404"/>
      <c r="AE28" s="404"/>
      <c r="AF28" s="404"/>
      <c r="AG28" s="128"/>
      <c r="AH28" s="402">
        <v>591</v>
      </c>
      <c r="AI28" s="402"/>
      <c r="AJ28" s="402"/>
      <c r="AK28" s="402"/>
      <c r="AL28" s="402"/>
      <c r="AM28" s="402"/>
      <c r="AN28" s="402"/>
      <c r="AO28" s="291"/>
      <c r="AP28" s="128"/>
    </row>
    <row r="29" spans="3:42" s="115" customFormat="1" ht="24" customHeight="1" x14ac:dyDescent="0.15">
      <c r="C29" s="115" t="s">
        <v>84</v>
      </c>
    </row>
    <row r="30" spans="3:42" s="115" customFormat="1" ht="24" customHeight="1" x14ac:dyDescent="0.15">
      <c r="C30" s="369" t="s">
        <v>274</v>
      </c>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row>
    <row r="31" spans="3:42" s="115" customFormat="1" ht="24" customHeight="1" x14ac:dyDescent="0.15">
      <c r="C31" s="310"/>
      <c r="D31" s="315"/>
      <c r="E31" s="315"/>
      <c r="F31" s="315"/>
      <c r="G31" s="315"/>
      <c r="H31" s="315"/>
      <c r="I31" s="315"/>
      <c r="J31" s="315"/>
      <c r="K31" s="315"/>
      <c r="L31" s="315"/>
      <c r="M31" s="315"/>
      <c r="N31" s="315"/>
      <c r="O31" s="315"/>
      <c r="P31" s="316"/>
      <c r="Q31" s="370"/>
      <c r="R31" s="370"/>
      <c r="S31" s="370"/>
      <c r="T31" s="370"/>
      <c r="U31" s="370"/>
      <c r="V31" s="370"/>
      <c r="W31" s="370"/>
      <c r="X31" s="370"/>
      <c r="Y31" s="370"/>
      <c r="Z31" s="370"/>
      <c r="AA31" s="392" t="s">
        <v>422</v>
      </c>
      <c r="AB31" s="393"/>
      <c r="AC31" s="393"/>
      <c r="AD31" s="393"/>
      <c r="AE31" s="393"/>
      <c r="AF31" s="393"/>
      <c r="AG31" s="393"/>
      <c r="AH31" s="393"/>
      <c r="AI31" s="394"/>
      <c r="AJ31" s="310" t="s">
        <v>423</v>
      </c>
      <c r="AK31" s="315"/>
      <c r="AL31" s="315"/>
      <c r="AM31" s="315"/>
      <c r="AN31" s="315"/>
      <c r="AO31" s="315"/>
      <c r="AP31" s="316"/>
    </row>
    <row r="32" spans="3:42" s="115" customFormat="1" ht="24" customHeight="1" x14ac:dyDescent="0.15">
      <c r="C32" s="395" t="s">
        <v>60</v>
      </c>
      <c r="D32" s="349"/>
      <c r="E32" s="349"/>
      <c r="F32" s="349"/>
      <c r="G32" s="349"/>
      <c r="H32" s="349"/>
      <c r="I32" s="349"/>
      <c r="J32" s="349"/>
      <c r="K32" s="349"/>
      <c r="L32" s="349"/>
      <c r="M32" s="349"/>
      <c r="N32" s="349"/>
      <c r="O32" s="349"/>
      <c r="P32" s="396"/>
      <c r="Q32" s="341" t="s">
        <v>61</v>
      </c>
      <c r="R32" s="341"/>
      <c r="S32" s="341"/>
      <c r="T32" s="341"/>
      <c r="U32" s="341"/>
      <c r="V32" s="341"/>
      <c r="W32" s="341"/>
      <c r="X32" s="341"/>
      <c r="Y32" s="341"/>
      <c r="Z32" s="341"/>
      <c r="AA32" s="291">
        <v>9369</v>
      </c>
      <c r="AB32" s="292"/>
      <c r="AC32" s="292"/>
      <c r="AD32" s="292"/>
      <c r="AE32" s="292"/>
      <c r="AF32" s="292"/>
      <c r="AG32" s="292"/>
      <c r="AH32" s="292"/>
      <c r="AI32" s="391"/>
      <c r="AJ32" s="291">
        <v>9913</v>
      </c>
      <c r="AK32" s="292"/>
      <c r="AL32" s="292"/>
      <c r="AM32" s="292"/>
      <c r="AN32" s="292"/>
      <c r="AO32" s="292"/>
      <c r="AP32" s="391"/>
    </row>
    <row r="33" spans="2:43" s="115" customFormat="1" ht="24" customHeight="1" x14ac:dyDescent="0.15">
      <c r="C33" s="397"/>
      <c r="D33" s="328"/>
      <c r="E33" s="328"/>
      <c r="F33" s="328"/>
      <c r="G33" s="328"/>
      <c r="H33" s="328"/>
      <c r="I33" s="328"/>
      <c r="J33" s="328"/>
      <c r="K33" s="328"/>
      <c r="L33" s="328"/>
      <c r="M33" s="328"/>
      <c r="N33" s="328"/>
      <c r="O33" s="328"/>
      <c r="P33" s="398"/>
      <c r="Q33" s="341" t="s">
        <v>62</v>
      </c>
      <c r="R33" s="341"/>
      <c r="S33" s="341"/>
      <c r="T33" s="341"/>
      <c r="U33" s="341"/>
      <c r="V33" s="341"/>
      <c r="W33" s="341"/>
      <c r="X33" s="341"/>
      <c r="Y33" s="341"/>
      <c r="Z33" s="341"/>
      <c r="AA33" s="291">
        <v>109931</v>
      </c>
      <c r="AB33" s="292"/>
      <c r="AC33" s="292"/>
      <c r="AD33" s="292"/>
      <c r="AE33" s="292"/>
      <c r="AF33" s="292"/>
      <c r="AG33" s="292"/>
      <c r="AH33" s="292"/>
      <c r="AI33" s="391"/>
      <c r="AJ33" s="291">
        <v>118910</v>
      </c>
      <c r="AK33" s="292"/>
      <c r="AL33" s="292"/>
      <c r="AM33" s="292"/>
      <c r="AN33" s="292"/>
      <c r="AO33" s="292"/>
      <c r="AP33" s="391"/>
    </row>
    <row r="34" spans="2:43" s="115" customFormat="1" ht="24" customHeight="1" x14ac:dyDescent="0.15">
      <c r="C34" s="399"/>
      <c r="D34" s="346"/>
      <c r="E34" s="346"/>
      <c r="F34" s="346"/>
      <c r="G34" s="346"/>
      <c r="H34" s="346"/>
      <c r="I34" s="346"/>
      <c r="J34" s="346"/>
      <c r="K34" s="346"/>
      <c r="L34" s="346"/>
      <c r="M34" s="346"/>
      <c r="N34" s="346"/>
      <c r="O34" s="346"/>
      <c r="P34" s="400"/>
      <c r="Q34" s="341" t="s">
        <v>63</v>
      </c>
      <c r="R34" s="341"/>
      <c r="S34" s="341"/>
      <c r="T34" s="341"/>
      <c r="U34" s="341"/>
      <c r="V34" s="341"/>
      <c r="W34" s="341"/>
      <c r="X34" s="341"/>
      <c r="Y34" s="341"/>
      <c r="Z34" s="341"/>
      <c r="AA34" s="291">
        <v>119300</v>
      </c>
      <c r="AB34" s="292"/>
      <c r="AC34" s="292"/>
      <c r="AD34" s="292"/>
      <c r="AE34" s="292"/>
      <c r="AF34" s="292"/>
      <c r="AG34" s="292"/>
      <c r="AH34" s="292"/>
      <c r="AI34" s="391"/>
      <c r="AJ34" s="291">
        <v>128822</v>
      </c>
      <c r="AK34" s="292"/>
      <c r="AL34" s="292"/>
      <c r="AM34" s="292"/>
      <c r="AN34" s="292"/>
      <c r="AO34" s="292"/>
      <c r="AP34" s="391"/>
    </row>
    <row r="35" spans="2:43" s="115" customFormat="1" ht="24" customHeight="1" x14ac:dyDescent="0.15">
      <c r="C35" s="395" t="s">
        <v>64</v>
      </c>
      <c r="D35" s="349"/>
      <c r="E35" s="349"/>
      <c r="F35" s="349"/>
      <c r="G35" s="349"/>
      <c r="H35" s="349"/>
      <c r="I35" s="349"/>
      <c r="J35" s="349"/>
      <c r="K35" s="349"/>
      <c r="L35" s="349"/>
      <c r="M35" s="349"/>
      <c r="N35" s="349"/>
      <c r="O35" s="349"/>
      <c r="P35" s="396"/>
      <c r="Q35" s="341" t="s">
        <v>61</v>
      </c>
      <c r="R35" s="341"/>
      <c r="S35" s="341"/>
      <c r="T35" s="341"/>
      <c r="U35" s="341"/>
      <c r="V35" s="341"/>
      <c r="W35" s="341"/>
      <c r="X35" s="341"/>
      <c r="Y35" s="341"/>
      <c r="Z35" s="341"/>
      <c r="AA35" s="291">
        <v>82</v>
      </c>
      <c r="AB35" s="292"/>
      <c r="AC35" s="292"/>
      <c r="AD35" s="292"/>
      <c r="AE35" s="292"/>
      <c r="AF35" s="292"/>
      <c r="AG35" s="292"/>
      <c r="AH35" s="292"/>
      <c r="AI35" s="391"/>
      <c r="AJ35" s="291">
        <v>105</v>
      </c>
      <c r="AK35" s="292"/>
      <c r="AL35" s="292"/>
      <c r="AM35" s="292"/>
      <c r="AN35" s="292"/>
      <c r="AO35" s="292"/>
      <c r="AP35" s="391"/>
    </row>
    <row r="36" spans="2:43" s="115" customFormat="1" ht="24" customHeight="1" x14ac:dyDescent="0.15">
      <c r="C36" s="397"/>
      <c r="D36" s="328"/>
      <c r="E36" s="328"/>
      <c r="F36" s="328"/>
      <c r="G36" s="328"/>
      <c r="H36" s="328"/>
      <c r="I36" s="328"/>
      <c r="J36" s="328"/>
      <c r="K36" s="328"/>
      <c r="L36" s="328"/>
      <c r="M36" s="328"/>
      <c r="N36" s="328"/>
      <c r="O36" s="328"/>
      <c r="P36" s="398"/>
      <c r="Q36" s="341" t="s">
        <v>62</v>
      </c>
      <c r="R36" s="341"/>
      <c r="S36" s="341"/>
      <c r="T36" s="341"/>
      <c r="U36" s="341"/>
      <c r="V36" s="341"/>
      <c r="W36" s="341"/>
      <c r="X36" s="341"/>
      <c r="Y36" s="341"/>
      <c r="Z36" s="341"/>
      <c r="AA36" s="291">
        <v>700</v>
      </c>
      <c r="AB36" s="292"/>
      <c r="AC36" s="292"/>
      <c r="AD36" s="292"/>
      <c r="AE36" s="292"/>
      <c r="AF36" s="292"/>
      <c r="AG36" s="292"/>
      <c r="AH36" s="292"/>
      <c r="AI36" s="391"/>
      <c r="AJ36" s="291">
        <v>867</v>
      </c>
      <c r="AK36" s="292"/>
      <c r="AL36" s="292"/>
      <c r="AM36" s="292"/>
      <c r="AN36" s="292"/>
      <c r="AO36" s="292"/>
      <c r="AP36" s="391"/>
    </row>
    <row r="37" spans="2:43" s="115" customFormat="1" ht="24" customHeight="1" x14ac:dyDescent="0.15">
      <c r="C37" s="399"/>
      <c r="D37" s="346"/>
      <c r="E37" s="346"/>
      <c r="F37" s="346"/>
      <c r="G37" s="346"/>
      <c r="H37" s="346"/>
      <c r="I37" s="346"/>
      <c r="J37" s="346"/>
      <c r="K37" s="346"/>
      <c r="L37" s="346"/>
      <c r="M37" s="346"/>
      <c r="N37" s="346"/>
      <c r="O37" s="346"/>
      <c r="P37" s="400"/>
      <c r="Q37" s="341" t="s">
        <v>63</v>
      </c>
      <c r="R37" s="341"/>
      <c r="S37" s="341"/>
      <c r="T37" s="341"/>
      <c r="U37" s="341"/>
      <c r="V37" s="341"/>
      <c r="W37" s="341"/>
      <c r="X37" s="341"/>
      <c r="Y37" s="341"/>
      <c r="Z37" s="341"/>
      <c r="AA37" s="291">
        <v>782</v>
      </c>
      <c r="AB37" s="292"/>
      <c r="AC37" s="292"/>
      <c r="AD37" s="292"/>
      <c r="AE37" s="292"/>
      <c r="AF37" s="292"/>
      <c r="AG37" s="292"/>
      <c r="AH37" s="292"/>
      <c r="AI37" s="391"/>
      <c r="AJ37" s="291">
        <v>971</v>
      </c>
      <c r="AK37" s="292"/>
      <c r="AL37" s="292"/>
      <c r="AM37" s="292"/>
      <c r="AN37" s="292"/>
      <c r="AO37" s="292"/>
      <c r="AP37" s="391"/>
    </row>
    <row r="38" spans="2:43" s="115" customFormat="1" ht="24" customHeight="1" x14ac:dyDescent="0.15">
      <c r="C38" s="342" t="s">
        <v>65</v>
      </c>
      <c r="D38" s="345"/>
      <c r="E38" s="345"/>
      <c r="F38" s="345"/>
      <c r="G38" s="345"/>
      <c r="H38" s="345"/>
      <c r="I38" s="345"/>
      <c r="J38" s="345"/>
      <c r="K38" s="345"/>
      <c r="L38" s="345"/>
      <c r="M38" s="345"/>
      <c r="N38" s="345"/>
      <c r="O38" s="345"/>
      <c r="P38" s="371"/>
      <c r="Q38" s="370"/>
      <c r="R38" s="370"/>
      <c r="S38" s="370"/>
      <c r="T38" s="370"/>
      <c r="U38" s="370"/>
      <c r="V38" s="370"/>
      <c r="W38" s="370"/>
      <c r="X38" s="370"/>
      <c r="Y38" s="370"/>
      <c r="Z38" s="370"/>
      <c r="AA38" s="388" t="s">
        <v>350</v>
      </c>
      <c r="AB38" s="389"/>
      <c r="AC38" s="389"/>
      <c r="AD38" s="389"/>
      <c r="AE38" s="389"/>
      <c r="AF38" s="389"/>
      <c r="AG38" s="389"/>
      <c r="AH38" s="389"/>
      <c r="AI38" s="390"/>
      <c r="AJ38" s="388" t="s">
        <v>349</v>
      </c>
      <c r="AK38" s="389"/>
      <c r="AL38" s="389"/>
      <c r="AM38" s="389"/>
      <c r="AN38" s="389"/>
      <c r="AO38" s="389"/>
      <c r="AP38" s="390"/>
    </row>
    <row r="39" spans="2:43" s="115" customFormat="1" ht="24" customHeight="1" x14ac:dyDescent="0.15">
      <c r="C39" s="342" t="s">
        <v>66</v>
      </c>
      <c r="D39" s="345"/>
      <c r="E39" s="345"/>
      <c r="F39" s="345"/>
      <c r="G39" s="345"/>
      <c r="H39" s="345"/>
      <c r="I39" s="345"/>
      <c r="J39" s="345"/>
      <c r="K39" s="345"/>
      <c r="L39" s="345"/>
      <c r="M39" s="345"/>
      <c r="N39" s="345"/>
      <c r="O39" s="345"/>
      <c r="P39" s="371"/>
      <c r="Q39" s="370"/>
      <c r="R39" s="370"/>
      <c r="S39" s="370"/>
      <c r="T39" s="370"/>
      <c r="U39" s="370"/>
      <c r="V39" s="370"/>
      <c r="W39" s="370"/>
      <c r="X39" s="370"/>
      <c r="Y39" s="370"/>
      <c r="Z39" s="370"/>
      <c r="AA39" s="388" t="s">
        <v>127</v>
      </c>
      <c r="AB39" s="389"/>
      <c r="AC39" s="389"/>
      <c r="AD39" s="389"/>
      <c r="AE39" s="389"/>
      <c r="AF39" s="389"/>
      <c r="AG39" s="389"/>
      <c r="AH39" s="389"/>
      <c r="AI39" s="390"/>
      <c r="AJ39" s="388" t="s">
        <v>127</v>
      </c>
      <c r="AK39" s="389"/>
      <c r="AL39" s="389"/>
      <c r="AM39" s="389"/>
      <c r="AN39" s="389"/>
      <c r="AO39" s="389"/>
      <c r="AP39" s="390"/>
    </row>
    <row r="40" spans="2:43" s="112" customFormat="1" ht="30" customHeight="1" x14ac:dyDescent="0.1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row>
    <row r="41" spans="2:43" s="112" customFormat="1" ht="21" customHeight="1" x14ac:dyDescent="0.15">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row>
    <row r="42" spans="2:43" s="115" customFormat="1" ht="60" customHeight="1" x14ac:dyDescent="0.15"/>
    <row r="43" spans="2:43" s="112" customFormat="1" ht="26.25" customHeight="1" x14ac:dyDescent="0.15">
      <c r="B43" s="115"/>
      <c r="C43" s="115" t="s">
        <v>348</v>
      </c>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row>
    <row r="44" spans="2:43" s="115" customFormat="1" x14ac:dyDescent="0.15"/>
    <row r="45" spans="2:43" s="115" customFormat="1" ht="24" customHeight="1" x14ac:dyDescent="0.15">
      <c r="F45" s="325" t="s">
        <v>67</v>
      </c>
      <c r="G45" s="325"/>
      <c r="H45" s="325"/>
      <c r="I45" s="325"/>
      <c r="J45" s="325"/>
      <c r="K45" s="325"/>
      <c r="L45" s="325"/>
      <c r="M45" s="325"/>
      <c r="N45" s="325"/>
      <c r="O45" s="325"/>
      <c r="P45" s="325"/>
      <c r="Q45" s="325"/>
      <c r="X45" s="405">
        <v>6193</v>
      </c>
      <c r="Y45" s="405"/>
      <c r="Z45" s="405"/>
      <c r="AA45" s="405"/>
      <c r="AB45" s="405"/>
      <c r="AC45" s="115" t="s">
        <v>35</v>
      </c>
    </row>
    <row r="46" spans="2:43" s="115" customFormat="1" x14ac:dyDescent="0.15">
      <c r="X46" s="136"/>
      <c r="Y46" s="136"/>
      <c r="Z46" s="136"/>
      <c r="AA46" s="136"/>
      <c r="AB46" s="136"/>
    </row>
    <row r="47" spans="2:43" s="115" customFormat="1" ht="24" customHeight="1" x14ac:dyDescent="0.15">
      <c r="F47" s="325" t="s">
        <v>63</v>
      </c>
      <c r="G47" s="325"/>
      <c r="H47" s="325"/>
      <c r="I47" s="325"/>
      <c r="J47" s="325"/>
      <c r="K47" s="325"/>
      <c r="L47" s="325"/>
      <c r="M47" s="325"/>
      <c r="N47" s="325"/>
      <c r="O47" s="325"/>
      <c r="P47" s="325"/>
      <c r="Q47" s="325"/>
      <c r="X47" s="405">
        <v>6193</v>
      </c>
      <c r="Y47" s="405"/>
      <c r="Z47" s="405"/>
      <c r="AA47" s="405"/>
      <c r="AB47" s="405"/>
      <c r="AC47" s="115" t="s">
        <v>35</v>
      </c>
    </row>
    <row r="48" spans="2:43" s="115" customFormat="1" ht="60" customHeight="1" x14ac:dyDescent="0.15"/>
    <row r="49" s="115" customFormat="1" ht="24" customHeight="1" x14ac:dyDescent="0.15"/>
    <row r="50" s="115" customFormat="1" x14ac:dyDescent="0.15"/>
    <row r="51" s="115" customFormat="1" ht="24" customHeight="1" x14ac:dyDescent="0.15"/>
    <row r="52" s="115" customFormat="1" ht="24" customHeight="1" x14ac:dyDescent="0.15"/>
    <row r="53" s="115" customFormat="1" ht="24" customHeight="1" x14ac:dyDescent="0.15"/>
    <row r="54" s="115" customFormat="1" x14ac:dyDescent="0.15"/>
    <row r="55" s="115" customFormat="1" x14ac:dyDescent="0.15"/>
    <row r="56" s="115" customFormat="1" x14ac:dyDescent="0.15"/>
    <row r="57" s="115" customFormat="1" x14ac:dyDescent="0.15"/>
    <row r="58" s="115" customFormat="1" x14ac:dyDescent="0.15"/>
    <row r="59" s="115" customFormat="1" x14ac:dyDescent="0.15"/>
    <row r="60" s="115" customFormat="1" x14ac:dyDescent="0.15"/>
    <row r="61" s="115" customFormat="1" x14ac:dyDescent="0.15"/>
    <row r="62" s="115" customFormat="1" x14ac:dyDescent="0.15"/>
  </sheetData>
  <mergeCells count="125">
    <mergeCell ref="F47:Q47"/>
    <mergeCell ref="X47:AB47"/>
    <mergeCell ref="C39:P39"/>
    <mergeCell ref="Q39:Z39"/>
    <mergeCell ref="AA39:AI39"/>
    <mergeCell ref="F45:Q45"/>
    <mergeCell ref="X45:AB45"/>
    <mergeCell ref="AA36:AI36"/>
    <mergeCell ref="Q37:Z37"/>
    <mergeCell ref="AA37:AI37"/>
    <mergeCell ref="C38:P38"/>
    <mergeCell ref="Q38:Z38"/>
    <mergeCell ref="AA38:AI38"/>
    <mergeCell ref="D28:L28"/>
    <mergeCell ref="N28:V28"/>
    <mergeCell ref="X28:AF28"/>
    <mergeCell ref="AH28:AO28"/>
    <mergeCell ref="D27:L27"/>
    <mergeCell ref="N27:V27"/>
    <mergeCell ref="X27:AF27"/>
    <mergeCell ref="AH27:AO27"/>
    <mergeCell ref="D26:L26"/>
    <mergeCell ref="N26:V26"/>
    <mergeCell ref="X26:AF26"/>
    <mergeCell ref="AH26:AO26"/>
    <mergeCell ref="D25:L25"/>
    <mergeCell ref="N25:V25"/>
    <mergeCell ref="X25:AF25"/>
    <mergeCell ref="AH25:AO25"/>
    <mergeCell ref="D24:L24"/>
    <mergeCell ref="N24:V24"/>
    <mergeCell ref="X24:AF24"/>
    <mergeCell ref="AH24:AO24"/>
    <mergeCell ref="D23:L23"/>
    <mergeCell ref="N23:V23"/>
    <mergeCell ref="X23:AF23"/>
    <mergeCell ref="AH23:AO23"/>
    <mergeCell ref="D22:L22"/>
    <mergeCell ref="N22:V22"/>
    <mergeCell ref="X22:AF22"/>
    <mergeCell ref="AH22:AO22"/>
    <mergeCell ref="D21:L21"/>
    <mergeCell ref="N21:V21"/>
    <mergeCell ref="X21:AF21"/>
    <mergeCell ref="AH21:AO21"/>
    <mergeCell ref="D20:L20"/>
    <mergeCell ref="N20:V20"/>
    <mergeCell ref="X20:AF20"/>
    <mergeCell ref="AH20:AO20"/>
    <mergeCell ref="C18:M18"/>
    <mergeCell ref="N18:W18"/>
    <mergeCell ref="X18:AG18"/>
    <mergeCell ref="AH18:AP18"/>
    <mergeCell ref="D15:L15"/>
    <mergeCell ref="N15:V15"/>
    <mergeCell ref="X15:AF15"/>
    <mergeCell ref="AH15:AO15"/>
    <mergeCell ref="D19:L19"/>
    <mergeCell ref="N19:V19"/>
    <mergeCell ref="X19:AF19"/>
    <mergeCell ref="AH19:AO19"/>
    <mergeCell ref="D14:L14"/>
    <mergeCell ref="N14:V14"/>
    <mergeCell ref="X14:AF14"/>
    <mergeCell ref="AH14:AO14"/>
    <mergeCell ref="D13:L13"/>
    <mergeCell ref="N13:V13"/>
    <mergeCell ref="X13:AF13"/>
    <mergeCell ref="AH13:AO13"/>
    <mergeCell ref="D12:L12"/>
    <mergeCell ref="N12:V12"/>
    <mergeCell ref="X12:AF12"/>
    <mergeCell ref="AH12:AO12"/>
    <mergeCell ref="D11:L11"/>
    <mergeCell ref="N11:V11"/>
    <mergeCell ref="X11:AF11"/>
    <mergeCell ref="AH11:AO11"/>
    <mergeCell ref="D10:L10"/>
    <mergeCell ref="N10:V10"/>
    <mergeCell ref="X10:AF10"/>
    <mergeCell ref="AH10:AO10"/>
    <mergeCell ref="D9:L9"/>
    <mergeCell ref="N9:V9"/>
    <mergeCell ref="X9:AF9"/>
    <mergeCell ref="AH9:AO9"/>
    <mergeCell ref="C5:M5"/>
    <mergeCell ref="N5:W5"/>
    <mergeCell ref="X5:AG5"/>
    <mergeCell ref="AH5:AP5"/>
    <mergeCell ref="D8:L8"/>
    <mergeCell ref="N8:V8"/>
    <mergeCell ref="X8:AF8"/>
    <mergeCell ref="AH8:AO8"/>
    <mergeCell ref="D7:L7"/>
    <mergeCell ref="N7:V7"/>
    <mergeCell ref="X7:AF7"/>
    <mergeCell ref="AH7:AO7"/>
    <mergeCell ref="D6:L6"/>
    <mergeCell ref="N6:V6"/>
    <mergeCell ref="X6:AF6"/>
    <mergeCell ref="AH6:AO6"/>
    <mergeCell ref="AJ39:AP39"/>
    <mergeCell ref="AA34:AI34"/>
    <mergeCell ref="AA33:AI33"/>
    <mergeCell ref="AA32:AI32"/>
    <mergeCell ref="AA31:AI31"/>
    <mergeCell ref="C30:AP30"/>
    <mergeCell ref="AJ31:AP31"/>
    <mergeCell ref="AJ32:AP32"/>
    <mergeCell ref="AJ33:AP33"/>
    <mergeCell ref="AJ34:AP34"/>
    <mergeCell ref="AJ35:AP35"/>
    <mergeCell ref="AJ36:AP36"/>
    <mergeCell ref="AJ37:AP37"/>
    <mergeCell ref="AJ38:AP38"/>
    <mergeCell ref="C31:P31"/>
    <mergeCell ref="Q31:Z31"/>
    <mergeCell ref="C32:P34"/>
    <mergeCell ref="Q32:Z32"/>
    <mergeCell ref="Q33:Z33"/>
    <mergeCell ref="Q34:Z34"/>
    <mergeCell ref="C35:P37"/>
    <mergeCell ref="Q35:Z35"/>
    <mergeCell ref="AA35:AI35"/>
    <mergeCell ref="Q36:Z36"/>
  </mergeCells>
  <phoneticPr fontId="1"/>
  <pageMargins left="0.70866141732283472" right="0.70866141732283472" top="0.74803149606299213" bottom="0.74803149606299213" header="0.31496062992125984" footer="0.31496062992125984"/>
  <pageSetup paperSize="9" scale="95" firstPageNumber="8" orientation="portrait" useFirstPageNumber="1" r:id="rId1"/>
  <headerFooter>
    <oddFooter>&amp;C&amp;P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90"/>
  <sheetViews>
    <sheetView view="pageBreakPreview" topLeftCell="J1" zoomScaleNormal="85" zoomScaleSheetLayoutView="100" workbookViewId="0">
      <selection activeCell="AO12" sqref="AO12:AS12"/>
    </sheetView>
  </sheetViews>
  <sheetFormatPr defaultColWidth="9" defaultRowHeight="13.5" x14ac:dyDescent="0.15"/>
  <cols>
    <col min="1" max="15" width="2.125" style="204" customWidth="1"/>
    <col min="16" max="16" width="0.125" style="204" customWidth="1"/>
    <col min="17" max="48" width="2.125" style="204" customWidth="1"/>
    <col min="49" max="54" width="2.125" style="204" hidden="1" customWidth="1"/>
    <col min="55" max="62" width="2.125" style="204" customWidth="1"/>
    <col min="63" max="68" width="2.125" style="204" hidden="1" customWidth="1"/>
    <col min="69" max="88" width="2.125" style="204" customWidth="1"/>
    <col min="89" max="16384" width="9" style="204"/>
  </cols>
  <sheetData>
    <row r="1" spans="1:97" s="201" customFormat="1" ht="39.950000000000003" customHeight="1" x14ac:dyDescent="0.15">
      <c r="A1" s="420" t="s">
        <v>157</v>
      </c>
      <c r="B1" s="420"/>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153"/>
      <c r="CL1" s="153"/>
      <c r="CM1" s="153"/>
      <c r="CN1" s="153"/>
      <c r="CO1" s="153"/>
      <c r="CP1" s="153"/>
      <c r="CQ1" s="153"/>
      <c r="CR1" s="153"/>
      <c r="CS1" s="153"/>
    </row>
    <row r="3" spans="1:97" s="201" customFormat="1" ht="24" customHeight="1" x14ac:dyDescent="0.15">
      <c r="A3" s="462" t="s">
        <v>106</v>
      </c>
      <c r="B3" s="462"/>
      <c r="C3" s="463" t="s">
        <v>0</v>
      </c>
      <c r="D3" s="463"/>
      <c r="E3" s="463"/>
      <c r="F3" s="463"/>
      <c r="G3" s="463"/>
      <c r="H3" s="463"/>
      <c r="I3" s="463"/>
      <c r="J3" s="202"/>
    </row>
    <row r="5" spans="1:97" ht="23.45" customHeight="1" x14ac:dyDescent="0.15">
      <c r="A5" s="464" t="s">
        <v>1</v>
      </c>
      <c r="B5" s="464"/>
      <c r="C5" s="464"/>
      <c r="D5" s="464"/>
      <c r="E5" s="464"/>
      <c r="F5" s="464"/>
      <c r="G5" s="464"/>
      <c r="H5" s="464"/>
      <c r="I5" s="464"/>
      <c r="J5" s="464"/>
      <c r="K5" s="464"/>
      <c r="L5" s="464"/>
      <c r="M5" s="464"/>
      <c r="N5" s="464"/>
      <c r="O5" s="406"/>
      <c r="P5" s="479" t="s">
        <v>158</v>
      </c>
      <c r="Q5" s="464" t="s">
        <v>159</v>
      </c>
      <c r="R5" s="464"/>
      <c r="S5" s="464"/>
      <c r="T5" s="464"/>
      <c r="U5" s="464"/>
      <c r="V5" s="464"/>
      <c r="W5" s="464"/>
      <c r="X5" s="464"/>
      <c r="Y5" s="464" t="s">
        <v>160</v>
      </c>
      <c r="Z5" s="464"/>
      <c r="AA5" s="464"/>
      <c r="AB5" s="464"/>
      <c r="AC5" s="464"/>
      <c r="AD5" s="464"/>
      <c r="AE5" s="464"/>
      <c r="AF5" s="464"/>
      <c r="AG5" s="464" t="s">
        <v>161</v>
      </c>
      <c r="AH5" s="464"/>
      <c r="AI5" s="464"/>
      <c r="AJ5" s="464"/>
      <c r="AK5" s="464"/>
      <c r="AL5" s="464"/>
      <c r="AM5" s="464"/>
      <c r="AN5" s="464"/>
      <c r="AO5" s="464" t="s">
        <v>162</v>
      </c>
      <c r="AP5" s="464"/>
      <c r="AQ5" s="464"/>
      <c r="AR5" s="464"/>
      <c r="AS5" s="464"/>
      <c r="AT5" s="464"/>
      <c r="AU5" s="464"/>
      <c r="AV5" s="464"/>
      <c r="AW5" s="203"/>
      <c r="AX5" s="203"/>
      <c r="AY5" s="203"/>
      <c r="AZ5" s="203"/>
      <c r="BA5" s="203"/>
      <c r="BB5" s="203"/>
      <c r="BC5" s="464" t="s">
        <v>351</v>
      </c>
      <c r="BD5" s="464"/>
      <c r="BE5" s="464"/>
      <c r="BF5" s="464"/>
      <c r="BG5" s="464"/>
      <c r="BH5" s="464"/>
      <c r="BI5" s="464"/>
      <c r="BJ5" s="464"/>
      <c r="BK5" s="406" t="s">
        <v>163</v>
      </c>
      <c r="BL5" s="407"/>
      <c r="BM5" s="407"/>
      <c r="BN5" s="407"/>
      <c r="BO5" s="407"/>
      <c r="BP5" s="407"/>
      <c r="BQ5" s="407"/>
      <c r="BR5" s="407"/>
      <c r="BS5" s="407"/>
      <c r="BT5" s="407"/>
      <c r="BU5" s="407"/>
      <c r="BV5" s="407"/>
      <c r="BW5" s="407"/>
      <c r="BX5" s="407"/>
      <c r="BY5" s="407"/>
      <c r="BZ5" s="407"/>
      <c r="CA5" s="407"/>
      <c r="CB5" s="407"/>
      <c r="CC5" s="407"/>
      <c r="CD5" s="407"/>
      <c r="CE5" s="407"/>
      <c r="CF5" s="407"/>
      <c r="CG5" s="407"/>
      <c r="CH5" s="407"/>
      <c r="CI5" s="407"/>
      <c r="CJ5" s="409"/>
    </row>
    <row r="6" spans="1:97" ht="23.45" customHeight="1" x14ac:dyDescent="0.15">
      <c r="A6" s="464"/>
      <c r="B6" s="464"/>
      <c r="C6" s="464"/>
      <c r="D6" s="464"/>
      <c r="E6" s="464"/>
      <c r="F6" s="464"/>
      <c r="G6" s="464"/>
      <c r="H6" s="464"/>
      <c r="I6" s="464"/>
      <c r="J6" s="464"/>
      <c r="K6" s="464"/>
      <c r="L6" s="464"/>
      <c r="M6" s="464"/>
      <c r="N6" s="464"/>
      <c r="O6" s="406"/>
      <c r="P6" s="479"/>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06" t="e">
        <f>#REF!</f>
        <v>#REF!</v>
      </c>
      <c r="AX6" s="407"/>
      <c r="AY6" s="407"/>
      <c r="AZ6" s="407"/>
      <c r="BA6" s="407"/>
      <c r="BB6" s="409"/>
      <c r="BC6" s="464"/>
      <c r="BD6" s="464"/>
      <c r="BE6" s="464"/>
      <c r="BF6" s="464"/>
      <c r="BG6" s="464"/>
      <c r="BH6" s="464"/>
      <c r="BI6" s="464"/>
      <c r="BJ6" s="464"/>
      <c r="BK6" s="406" t="str">
        <f>Q5</f>
        <v>平 成 27 年</v>
      </c>
      <c r="BL6" s="407"/>
      <c r="BM6" s="407"/>
      <c r="BN6" s="407"/>
      <c r="BO6" s="407"/>
      <c r="BP6" s="409"/>
      <c r="BQ6" s="406" t="str">
        <f>Y5</f>
        <v>平 成 28 年</v>
      </c>
      <c r="BR6" s="407"/>
      <c r="BS6" s="407"/>
      <c r="BT6" s="407"/>
      <c r="BU6" s="409"/>
      <c r="BV6" s="406" t="str">
        <f>AG5</f>
        <v>平 成 29 年</v>
      </c>
      <c r="BW6" s="407"/>
      <c r="BX6" s="407"/>
      <c r="BY6" s="407"/>
      <c r="BZ6" s="409"/>
      <c r="CA6" s="406" t="str">
        <f>AO5</f>
        <v>平 成 30 年</v>
      </c>
      <c r="CB6" s="407"/>
      <c r="CC6" s="407"/>
      <c r="CD6" s="407"/>
      <c r="CE6" s="409"/>
      <c r="CF6" s="406" t="str">
        <f>BC5</f>
        <v>令 和 元 年</v>
      </c>
      <c r="CG6" s="407"/>
      <c r="CH6" s="407"/>
      <c r="CI6" s="407"/>
      <c r="CJ6" s="409"/>
    </row>
    <row r="7" spans="1:97" ht="23.45" customHeight="1" x14ac:dyDescent="0.15">
      <c r="A7" s="480" t="s">
        <v>4</v>
      </c>
      <c r="B7" s="480"/>
      <c r="C7" s="481" t="s">
        <v>5</v>
      </c>
      <c r="D7" s="481"/>
      <c r="E7" s="481"/>
      <c r="F7" s="481"/>
      <c r="G7" s="481"/>
      <c r="H7" s="481"/>
      <c r="I7" s="481"/>
      <c r="J7" s="481"/>
      <c r="K7" s="481"/>
      <c r="L7" s="481" t="s">
        <v>6</v>
      </c>
      <c r="M7" s="481"/>
      <c r="N7" s="481"/>
      <c r="O7" s="482"/>
      <c r="P7" s="205">
        <f>SUM(P9,P13)</f>
        <v>36109</v>
      </c>
      <c r="Q7" s="477">
        <v>22583</v>
      </c>
      <c r="R7" s="478"/>
      <c r="S7" s="478"/>
      <c r="T7" s="478"/>
      <c r="U7" s="478"/>
      <c r="V7" s="458" t="s">
        <v>7</v>
      </c>
      <c r="W7" s="458"/>
      <c r="X7" s="459"/>
      <c r="Y7" s="477">
        <v>22855</v>
      </c>
      <c r="Z7" s="478"/>
      <c r="AA7" s="478"/>
      <c r="AB7" s="478"/>
      <c r="AC7" s="478"/>
      <c r="AD7" s="460"/>
      <c r="AE7" s="460"/>
      <c r="AF7" s="461"/>
      <c r="AG7" s="477">
        <v>23280</v>
      </c>
      <c r="AH7" s="478"/>
      <c r="AI7" s="478"/>
      <c r="AJ7" s="478"/>
      <c r="AK7" s="478"/>
      <c r="AL7" s="460"/>
      <c r="AM7" s="460"/>
      <c r="AN7" s="461"/>
      <c r="AO7" s="477">
        <v>23102</v>
      </c>
      <c r="AP7" s="478"/>
      <c r="AQ7" s="478"/>
      <c r="AR7" s="478"/>
      <c r="AS7" s="478"/>
      <c r="AT7" s="460"/>
      <c r="AU7" s="460"/>
      <c r="AV7" s="461"/>
      <c r="AW7" s="412" t="e">
        <f>(#REF!/#REF!)*100</f>
        <v>#REF!</v>
      </c>
      <c r="AX7" s="412"/>
      <c r="AY7" s="412"/>
      <c r="AZ7" s="412"/>
      <c r="BA7" s="412"/>
      <c r="BB7" s="412"/>
      <c r="BC7" s="478">
        <v>22654</v>
      </c>
      <c r="BD7" s="478"/>
      <c r="BE7" s="478"/>
      <c r="BF7" s="478"/>
      <c r="BG7" s="478"/>
      <c r="BH7" s="460"/>
      <c r="BI7" s="460"/>
      <c r="BJ7" s="461"/>
      <c r="BK7" s="412" t="e">
        <f>(Q7/#REF!)*100</f>
        <v>#REF!</v>
      </c>
      <c r="BL7" s="412"/>
      <c r="BM7" s="412"/>
      <c r="BN7" s="412"/>
      <c r="BO7" s="412"/>
      <c r="BP7" s="412"/>
      <c r="BQ7" s="453">
        <f t="shared" ref="BQ7:BQ35" si="0">(Y7/Q7)*100</f>
        <v>101.20444582207855</v>
      </c>
      <c r="BR7" s="453"/>
      <c r="BS7" s="453"/>
      <c r="BT7" s="453"/>
      <c r="BU7" s="453"/>
      <c r="BV7" s="453">
        <f t="shared" ref="BV7:BV35" si="1">(AG7/Y7)*100</f>
        <v>101.85954933274995</v>
      </c>
      <c r="BW7" s="453"/>
      <c r="BX7" s="453"/>
      <c r="BY7" s="453"/>
      <c r="BZ7" s="453"/>
      <c r="CA7" s="453">
        <f t="shared" ref="CA7:CA35" si="2">(AO7/AG7)*100</f>
        <v>99.235395189003441</v>
      </c>
      <c r="CB7" s="453"/>
      <c r="CC7" s="453"/>
      <c r="CD7" s="453"/>
      <c r="CE7" s="453"/>
      <c r="CF7" s="453">
        <f t="shared" ref="CF7:CF35" si="3">(BC7/AO7)*100</f>
        <v>98.060773958964589</v>
      </c>
      <c r="CG7" s="453"/>
      <c r="CH7" s="453"/>
      <c r="CI7" s="453"/>
      <c r="CJ7" s="453"/>
    </row>
    <row r="8" spans="1:97" ht="23.45" customHeight="1" x14ac:dyDescent="0.15">
      <c r="A8" s="442"/>
      <c r="B8" s="442"/>
      <c r="C8" s="464"/>
      <c r="D8" s="464"/>
      <c r="E8" s="464"/>
      <c r="F8" s="464"/>
      <c r="G8" s="464"/>
      <c r="H8" s="464"/>
      <c r="I8" s="464"/>
      <c r="J8" s="464"/>
      <c r="K8" s="464"/>
      <c r="L8" s="464" t="s">
        <v>9</v>
      </c>
      <c r="M8" s="464"/>
      <c r="N8" s="464"/>
      <c r="O8" s="465"/>
      <c r="P8" s="205">
        <f>SUM(P10,P14)</f>
        <v>140223</v>
      </c>
      <c r="Q8" s="413">
        <v>103702</v>
      </c>
      <c r="R8" s="452"/>
      <c r="S8" s="452"/>
      <c r="T8" s="452"/>
      <c r="U8" s="452"/>
      <c r="V8" s="458" t="s">
        <v>10</v>
      </c>
      <c r="W8" s="458"/>
      <c r="X8" s="459"/>
      <c r="Y8" s="413">
        <v>107972</v>
      </c>
      <c r="Z8" s="452"/>
      <c r="AA8" s="452"/>
      <c r="AB8" s="452"/>
      <c r="AC8" s="452"/>
      <c r="AD8" s="460"/>
      <c r="AE8" s="460"/>
      <c r="AF8" s="461"/>
      <c r="AG8" s="413">
        <v>110751</v>
      </c>
      <c r="AH8" s="452"/>
      <c r="AI8" s="452"/>
      <c r="AJ8" s="452"/>
      <c r="AK8" s="452"/>
      <c r="AL8" s="460"/>
      <c r="AM8" s="460"/>
      <c r="AN8" s="461"/>
      <c r="AO8" s="413">
        <v>112957</v>
      </c>
      <c r="AP8" s="452"/>
      <c r="AQ8" s="452"/>
      <c r="AR8" s="452"/>
      <c r="AS8" s="452"/>
      <c r="AT8" s="460"/>
      <c r="AU8" s="460"/>
      <c r="AV8" s="461"/>
      <c r="AW8" s="412" t="e">
        <f>(#REF!/#REF!)*100</f>
        <v>#REF!</v>
      </c>
      <c r="AX8" s="412"/>
      <c r="AY8" s="412"/>
      <c r="AZ8" s="412"/>
      <c r="BA8" s="412"/>
      <c r="BB8" s="412"/>
      <c r="BC8" s="452">
        <v>115067</v>
      </c>
      <c r="BD8" s="452"/>
      <c r="BE8" s="452"/>
      <c r="BF8" s="452"/>
      <c r="BG8" s="452"/>
      <c r="BH8" s="460"/>
      <c r="BI8" s="460"/>
      <c r="BJ8" s="461"/>
      <c r="BK8" s="412" t="e">
        <f>(Q8/#REF!)*100</f>
        <v>#REF!</v>
      </c>
      <c r="BL8" s="412"/>
      <c r="BM8" s="412"/>
      <c r="BN8" s="412"/>
      <c r="BO8" s="412"/>
      <c r="BP8" s="412"/>
      <c r="BQ8" s="453">
        <f t="shared" si="0"/>
        <v>104.11756764575418</v>
      </c>
      <c r="BR8" s="453"/>
      <c r="BS8" s="453"/>
      <c r="BT8" s="453"/>
      <c r="BU8" s="453"/>
      <c r="BV8" s="453">
        <f t="shared" si="1"/>
        <v>102.57381543363093</v>
      </c>
      <c r="BW8" s="453"/>
      <c r="BX8" s="453"/>
      <c r="BY8" s="453"/>
      <c r="BZ8" s="453"/>
      <c r="CA8" s="453">
        <f t="shared" si="2"/>
        <v>101.9918556040126</v>
      </c>
      <c r="CB8" s="453"/>
      <c r="CC8" s="453"/>
      <c r="CD8" s="453"/>
      <c r="CE8" s="453"/>
      <c r="CF8" s="453">
        <f t="shared" si="3"/>
        <v>101.86796745664279</v>
      </c>
      <c r="CG8" s="453"/>
      <c r="CH8" s="453"/>
      <c r="CI8" s="453"/>
      <c r="CJ8" s="453"/>
    </row>
    <row r="9" spans="1:97" ht="23.45" customHeight="1" x14ac:dyDescent="0.15">
      <c r="A9" s="442"/>
      <c r="B9" s="442"/>
      <c r="C9" s="464"/>
      <c r="D9" s="464" t="s">
        <v>11</v>
      </c>
      <c r="E9" s="464"/>
      <c r="F9" s="464"/>
      <c r="G9" s="464"/>
      <c r="H9" s="464"/>
      <c r="I9" s="464"/>
      <c r="J9" s="464"/>
      <c r="K9" s="464"/>
      <c r="L9" s="464" t="s">
        <v>6</v>
      </c>
      <c r="M9" s="464"/>
      <c r="N9" s="464"/>
      <c r="O9" s="465"/>
      <c r="P9" s="205">
        <v>6780</v>
      </c>
      <c r="Q9" s="413">
        <v>5242</v>
      </c>
      <c r="R9" s="452"/>
      <c r="S9" s="452"/>
      <c r="T9" s="452"/>
      <c r="U9" s="452"/>
      <c r="V9" s="458" t="s">
        <v>7</v>
      </c>
      <c r="W9" s="458"/>
      <c r="X9" s="459"/>
      <c r="Y9" s="413">
        <v>5266</v>
      </c>
      <c r="Z9" s="452"/>
      <c r="AA9" s="452"/>
      <c r="AB9" s="452"/>
      <c r="AC9" s="452"/>
      <c r="AD9" s="460"/>
      <c r="AE9" s="460"/>
      <c r="AF9" s="461"/>
      <c r="AG9" s="413">
        <v>5145</v>
      </c>
      <c r="AH9" s="452"/>
      <c r="AI9" s="452"/>
      <c r="AJ9" s="452"/>
      <c r="AK9" s="452"/>
      <c r="AL9" s="460"/>
      <c r="AM9" s="460"/>
      <c r="AN9" s="461"/>
      <c r="AO9" s="413">
        <v>5156</v>
      </c>
      <c r="AP9" s="452"/>
      <c r="AQ9" s="452"/>
      <c r="AR9" s="452"/>
      <c r="AS9" s="452"/>
      <c r="AT9" s="460"/>
      <c r="AU9" s="460"/>
      <c r="AV9" s="461"/>
      <c r="AW9" s="412" t="e">
        <f>(#REF!/#REF!)*100</f>
        <v>#REF!</v>
      </c>
      <c r="AX9" s="412"/>
      <c r="AY9" s="412"/>
      <c r="AZ9" s="412"/>
      <c r="BA9" s="412"/>
      <c r="BB9" s="412"/>
      <c r="BC9" s="452">
        <v>5044</v>
      </c>
      <c r="BD9" s="452"/>
      <c r="BE9" s="452"/>
      <c r="BF9" s="452"/>
      <c r="BG9" s="452"/>
      <c r="BH9" s="460"/>
      <c r="BI9" s="460"/>
      <c r="BJ9" s="461"/>
      <c r="BK9" s="412" t="e">
        <f>(Q9/#REF!)*100</f>
        <v>#REF!</v>
      </c>
      <c r="BL9" s="412"/>
      <c r="BM9" s="412"/>
      <c r="BN9" s="412"/>
      <c r="BO9" s="412"/>
      <c r="BP9" s="412"/>
      <c r="BQ9" s="453">
        <f t="shared" si="0"/>
        <v>100.45784051888593</v>
      </c>
      <c r="BR9" s="453"/>
      <c r="BS9" s="453"/>
      <c r="BT9" s="453"/>
      <c r="BU9" s="453"/>
      <c r="BV9" s="453">
        <f t="shared" si="1"/>
        <v>97.702240789973416</v>
      </c>
      <c r="BW9" s="453"/>
      <c r="BX9" s="453"/>
      <c r="BY9" s="453"/>
      <c r="BZ9" s="453"/>
      <c r="CA9" s="453">
        <f t="shared" si="2"/>
        <v>100.21379980563654</v>
      </c>
      <c r="CB9" s="453"/>
      <c r="CC9" s="453"/>
      <c r="CD9" s="453"/>
      <c r="CE9" s="453"/>
      <c r="CF9" s="453">
        <f t="shared" si="3"/>
        <v>97.827773467804505</v>
      </c>
      <c r="CG9" s="453"/>
      <c r="CH9" s="453"/>
      <c r="CI9" s="453"/>
      <c r="CJ9" s="453"/>
    </row>
    <row r="10" spans="1:97" ht="23.45" customHeight="1" x14ac:dyDescent="0.15">
      <c r="A10" s="442"/>
      <c r="B10" s="442"/>
      <c r="C10" s="464"/>
      <c r="D10" s="464"/>
      <c r="E10" s="464"/>
      <c r="F10" s="464"/>
      <c r="G10" s="464"/>
      <c r="H10" s="464"/>
      <c r="I10" s="464"/>
      <c r="J10" s="464"/>
      <c r="K10" s="464"/>
      <c r="L10" s="464" t="s">
        <v>9</v>
      </c>
      <c r="M10" s="464"/>
      <c r="N10" s="464"/>
      <c r="O10" s="465"/>
      <c r="P10" s="205">
        <v>87562</v>
      </c>
      <c r="Q10" s="413">
        <v>70882</v>
      </c>
      <c r="R10" s="452"/>
      <c r="S10" s="452"/>
      <c r="T10" s="452"/>
      <c r="U10" s="452"/>
      <c r="V10" s="458" t="s">
        <v>10</v>
      </c>
      <c r="W10" s="458"/>
      <c r="X10" s="459"/>
      <c r="Y10" s="413">
        <v>72261</v>
      </c>
      <c r="Z10" s="452"/>
      <c r="AA10" s="452"/>
      <c r="AB10" s="452"/>
      <c r="AC10" s="452"/>
      <c r="AD10" s="460"/>
      <c r="AE10" s="460"/>
      <c r="AF10" s="461"/>
      <c r="AG10" s="413">
        <v>74428</v>
      </c>
      <c r="AH10" s="452"/>
      <c r="AI10" s="452"/>
      <c r="AJ10" s="452"/>
      <c r="AK10" s="452"/>
      <c r="AL10" s="460"/>
      <c r="AM10" s="460"/>
      <c r="AN10" s="461"/>
      <c r="AO10" s="413">
        <v>76727</v>
      </c>
      <c r="AP10" s="452"/>
      <c r="AQ10" s="452"/>
      <c r="AR10" s="452"/>
      <c r="AS10" s="452"/>
      <c r="AT10" s="460"/>
      <c r="AU10" s="460"/>
      <c r="AV10" s="461"/>
      <c r="AW10" s="412" t="e">
        <f>(#REF!/#REF!)*100</f>
        <v>#REF!</v>
      </c>
      <c r="AX10" s="412"/>
      <c r="AY10" s="412"/>
      <c r="AZ10" s="412"/>
      <c r="BA10" s="412"/>
      <c r="BB10" s="412"/>
      <c r="BC10" s="452">
        <v>76692</v>
      </c>
      <c r="BD10" s="452"/>
      <c r="BE10" s="452"/>
      <c r="BF10" s="452"/>
      <c r="BG10" s="452"/>
      <c r="BH10" s="460"/>
      <c r="BI10" s="460"/>
      <c r="BJ10" s="461"/>
      <c r="BK10" s="412" t="e">
        <f>(Q10/#REF!)*100</f>
        <v>#REF!</v>
      </c>
      <c r="BL10" s="412"/>
      <c r="BM10" s="412"/>
      <c r="BN10" s="412"/>
      <c r="BO10" s="412"/>
      <c r="BP10" s="412"/>
      <c r="BQ10" s="453">
        <f t="shared" si="0"/>
        <v>101.94548686549476</v>
      </c>
      <c r="BR10" s="453"/>
      <c r="BS10" s="453"/>
      <c r="BT10" s="453"/>
      <c r="BU10" s="453"/>
      <c r="BV10" s="453">
        <f t="shared" si="1"/>
        <v>102.99885138594816</v>
      </c>
      <c r="BW10" s="453"/>
      <c r="BX10" s="453"/>
      <c r="BY10" s="453"/>
      <c r="BZ10" s="453"/>
      <c r="CA10" s="453">
        <f t="shared" si="2"/>
        <v>103.08889127747622</v>
      </c>
      <c r="CB10" s="453"/>
      <c r="CC10" s="453"/>
      <c r="CD10" s="453"/>
      <c r="CE10" s="453"/>
      <c r="CF10" s="453">
        <f t="shared" si="3"/>
        <v>99.954383724112759</v>
      </c>
      <c r="CG10" s="453"/>
      <c r="CH10" s="453"/>
      <c r="CI10" s="453"/>
      <c r="CJ10" s="453"/>
    </row>
    <row r="11" spans="1:97" ht="23.45" customHeight="1" x14ac:dyDescent="0.15">
      <c r="A11" s="442"/>
      <c r="B11" s="442"/>
      <c r="C11" s="464"/>
      <c r="D11" s="464"/>
      <c r="E11" s="464" t="s">
        <v>12</v>
      </c>
      <c r="F11" s="464"/>
      <c r="G11" s="464"/>
      <c r="H11" s="464"/>
      <c r="I11" s="464"/>
      <c r="J11" s="464"/>
      <c r="K11" s="464"/>
      <c r="L11" s="464" t="s">
        <v>6</v>
      </c>
      <c r="M11" s="464"/>
      <c r="N11" s="464"/>
      <c r="O11" s="465"/>
      <c r="P11" s="205">
        <v>3767</v>
      </c>
      <c r="Q11" s="413">
        <v>3373</v>
      </c>
      <c r="R11" s="452"/>
      <c r="S11" s="452"/>
      <c r="T11" s="452"/>
      <c r="U11" s="452"/>
      <c r="V11" s="458" t="s">
        <v>7</v>
      </c>
      <c r="W11" s="458"/>
      <c r="X11" s="459"/>
      <c r="Y11" s="413">
        <v>3386</v>
      </c>
      <c r="Z11" s="452"/>
      <c r="AA11" s="452"/>
      <c r="AB11" s="452"/>
      <c r="AC11" s="452"/>
      <c r="AD11" s="460"/>
      <c r="AE11" s="460"/>
      <c r="AF11" s="461"/>
      <c r="AG11" s="413">
        <v>3373</v>
      </c>
      <c r="AH11" s="452"/>
      <c r="AI11" s="452"/>
      <c r="AJ11" s="452"/>
      <c r="AK11" s="452"/>
      <c r="AL11" s="460"/>
      <c r="AM11" s="460"/>
      <c r="AN11" s="461"/>
      <c r="AO11" s="413">
        <v>3517</v>
      </c>
      <c r="AP11" s="452"/>
      <c r="AQ11" s="452"/>
      <c r="AR11" s="452"/>
      <c r="AS11" s="452"/>
      <c r="AT11" s="460"/>
      <c r="AU11" s="460"/>
      <c r="AV11" s="461"/>
      <c r="AW11" s="412" t="e">
        <f>(#REF!/#REF!)*100</f>
        <v>#REF!</v>
      </c>
      <c r="AX11" s="412"/>
      <c r="AY11" s="412"/>
      <c r="AZ11" s="412"/>
      <c r="BA11" s="412"/>
      <c r="BB11" s="412"/>
      <c r="BC11" s="452">
        <v>3555</v>
      </c>
      <c r="BD11" s="452"/>
      <c r="BE11" s="452"/>
      <c r="BF11" s="452"/>
      <c r="BG11" s="452"/>
      <c r="BH11" s="460"/>
      <c r="BI11" s="460"/>
      <c r="BJ11" s="461"/>
      <c r="BK11" s="412" t="e">
        <f>(Q11/#REF!)*100</f>
        <v>#REF!</v>
      </c>
      <c r="BL11" s="412"/>
      <c r="BM11" s="412"/>
      <c r="BN11" s="412"/>
      <c r="BO11" s="412"/>
      <c r="BP11" s="412"/>
      <c r="BQ11" s="453">
        <f t="shared" si="0"/>
        <v>100.38541357841683</v>
      </c>
      <c r="BR11" s="453"/>
      <c r="BS11" s="453"/>
      <c r="BT11" s="453"/>
      <c r="BU11" s="453"/>
      <c r="BV11" s="453">
        <f t="shared" si="1"/>
        <v>99.616066154754861</v>
      </c>
      <c r="BW11" s="453"/>
      <c r="BX11" s="453"/>
      <c r="BY11" s="453"/>
      <c r="BZ11" s="453"/>
      <c r="CA11" s="453">
        <f t="shared" si="2"/>
        <v>104.269196560925</v>
      </c>
      <c r="CB11" s="453"/>
      <c r="CC11" s="453"/>
      <c r="CD11" s="453"/>
      <c r="CE11" s="453"/>
      <c r="CF11" s="453">
        <f t="shared" si="3"/>
        <v>101.08046630651124</v>
      </c>
      <c r="CG11" s="453"/>
      <c r="CH11" s="453"/>
      <c r="CI11" s="453"/>
      <c r="CJ11" s="453"/>
    </row>
    <row r="12" spans="1:97" ht="23.45" customHeight="1" x14ac:dyDescent="0.15">
      <c r="A12" s="442"/>
      <c r="B12" s="442"/>
      <c r="C12" s="464"/>
      <c r="D12" s="464"/>
      <c r="E12" s="464"/>
      <c r="F12" s="464"/>
      <c r="G12" s="464"/>
      <c r="H12" s="464"/>
      <c r="I12" s="464"/>
      <c r="J12" s="464"/>
      <c r="K12" s="464"/>
      <c r="L12" s="464" t="s">
        <v>9</v>
      </c>
      <c r="M12" s="464"/>
      <c r="N12" s="464"/>
      <c r="O12" s="465"/>
      <c r="P12" s="205">
        <v>56380</v>
      </c>
      <c r="Q12" s="413">
        <v>51011</v>
      </c>
      <c r="R12" s="452"/>
      <c r="S12" s="452"/>
      <c r="T12" s="452"/>
      <c r="U12" s="452"/>
      <c r="V12" s="458" t="s">
        <v>10</v>
      </c>
      <c r="W12" s="458"/>
      <c r="X12" s="459"/>
      <c r="Y12" s="413">
        <v>52728</v>
      </c>
      <c r="Z12" s="452"/>
      <c r="AA12" s="452"/>
      <c r="AB12" s="452"/>
      <c r="AC12" s="452"/>
      <c r="AD12" s="460"/>
      <c r="AE12" s="460"/>
      <c r="AF12" s="461"/>
      <c r="AG12" s="413">
        <v>53684</v>
      </c>
      <c r="AH12" s="452"/>
      <c r="AI12" s="452"/>
      <c r="AJ12" s="452"/>
      <c r="AK12" s="452"/>
      <c r="AL12" s="460"/>
      <c r="AM12" s="460"/>
      <c r="AN12" s="461"/>
      <c r="AO12" s="413">
        <v>57031</v>
      </c>
      <c r="AP12" s="452"/>
      <c r="AQ12" s="452"/>
      <c r="AR12" s="452"/>
      <c r="AS12" s="452"/>
      <c r="AT12" s="460"/>
      <c r="AU12" s="460"/>
      <c r="AV12" s="461"/>
      <c r="AW12" s="412" t="e">
        <f>(#REF!/#REF!)*100</f>
        <v>#REF!</v>
      </c>
      <c r="AX12" s="412"/>
      <c r="AY12" s="412"/>
      <c r="AZ12" s="412"/>
      <c r="BA12" s="412"/>
      <c r="BB12" s="412"/>
      <c r="BC12" s="452">
        <v>57176</v>
      </c>
      <c r="BD12" s="452"/>
      <c r="BE12" s="452"/>
      <c r="BF12" s="452"/>
      <c r="BG12" s="452"/>
      <c r="BH12" s="460"/>
      <c r="BI12" s="460"/>
      <c r="BJ12" s="461"/>
      <c r="BK12" s="412" t="e">
        <f>(Q12/#REF!)*100</f>
        <v>#REF!</v>
      </c>
      <c r="BL12" s="412"/>
      <c r="BM12" s="412"/>
      <c r="BN12" s="412"/>
      <c r="BO12" s="412"/>
      <c r="BP12" s="412"/>
      <c r="BQ12" s="453">
        <f t="shared" si="0"/>
        <v>103.3659406794613</v>
      </c>
      <c r="BR12" s="453"/>
      <c r="BS12" s="453"/>
      <c r="BT12" s="453"/>
      <c r="BU12" s="453"/>
      <c r="BV12" s="453">
        <f t="shared" si="1"/>
        <v>101.81307844029736</v>
      </c>
      <c r="BW12" s="453"/>
      <c r="BX12" s="453"/>
      <c r="BY12" s="453"/>
      <c r="BZ12" s="453"/>
      <c r="CA12" s="453">
        <f t="shared" si="2"/>
        <v>106.23463229267567</v>
      </c>
      <c r="CB12" s="453"/>
      <c r="CC12" s="453"/>
      <c r="CD12" s="453"/>
      <c r="CE12" s="453"/>
      <c r="CF12" s="453">
        <f t="shared" si="3"/>
        <v>100.25424768985289</v>
      </c>
      <c r="CG12" s="453"/>
      <c r="CH12" s="453"/>
      <c r="CI12" s="453"/>
      <c r="CJ12" s="453"/>
    </row>
    <row r="13" spans="1:97" ht="23.45" customHeight="1" x14ac:dyDescent="0.15">
      <c r="A13" s="442"/>
      <c r="B13" s="442"/>
      <c r="C13" s="464"/>
      <c r="D13" s="464" t="s">
        <v>13</v>
      </c>
      <c r="E13" s="464"/>
      <c r="F13" s="464"/>
      <c r="G13" s="464"/>
      <c r="H13" s="464"/>
      <c r="I13" s="464"/>
      <c r="J13" s="464"/>
      <c r="K13" s="464"/>
      <c r="L13" s="464" t="s">
        <v>6</v>
      </c>
      <c r="M13" s="464"/>
      <c r="N13" s="464"/>
      <c r="O13" s="465"/>
      <c r="P13" s="205">
        <v>29329</v>
      </c>
      <c r="Q13" s="413">
        <v>17341</v>
      </c>
      <c r="R13" s="452"/>
      <c r="S13" s="452"/>
      <c r="T13" s="452"/>
      <c r="U13" s="452"/>
      <c r="V13" s="458" t="s">
        <v>7</v>
      </c>
      <c r="W13" s="458"/>
      <c r="X13" s="459"/>
      <c r="Y13" s="413">
        <v>17589</v>
      </c>
      <c r="Z13" s="452"/>
      <c r="AA13" s="452"/>
      <c r="AB13" s="452"/>
      <c r="AC13" s="452"/>
      <c r="AD13" s="460"/>
      <c r="AE13" s="460"/>
      <c r="AF13" s="461"/>
      <c r="AG13" s="413">
        <v>18135</v>
      </c>
      <c r="AH13" s="452"/>
      <c r="AI13" s="452"/>
      <c r="AJ13" s="452"/>
      <c r="AK13" s="452"/>
      <c r="AL13" s="460"/>
      <c r="AM13" s="460"/>
      <c r="AN13" s="461"/>
      <c r="AO13" s="413">
        <v>17946</v>
      </c>
      <c r="AP13" s="452"/>
      <c r="AQ13" s="452"/>
      <c r="AR13" s="452"/>
      <c r="AS13" s="452"/>
      <c r="AT13" s="460"/>
      <c r="AU13" s="460"/>
      <c r="AV13" s="461"/>
      <c r="AW13" s="412" t="e">
        <f>(#REF!/#REF!)*100</f>
        <v>#REF!</v>
      </c>
      <c r="AX13" s="412"/>
      <c r="AY13" s="412"/>
      <c r="AZ13" s="412"/>
      <c r="BA13" s="412"/>
      <c r="BB13" s="412"/>
      <c r="BC13" s="452">
        <v>17610</v>
      </c>
      <c r="BD13" s="452"/>
      <c r="BE13" s="452"/>
      <c r="BF13" s="452"/>
      <c r="BG13" s="452"/>
      <c r="BH13" s="460"/>
      <c r="BI13" s="460"/>
      <c r="BJ13" s="461"/>
      <c r="BK13" s="412" t="e">
        <f>(Q13/#REF!)*100</f>
        <v>#REF!</v>
      </c>
      <c r="BL13" s="412"/>
      <c r="BM13" s="412"/>
      <c r="BN13" s="412"/>
      <c r="BO13" s="412"/>
      <c r="BP13" s="412"/>
      <c r="BQ13" s="453">
        <f t="shared" si="0"/>
        <v>101.4301366703189</v>
      </c>
      <c r="BR13" s="453"/>
      <c r="BS13" s="453"/>
      <c r="BT13" s="453"/>
      <c r="BU13" s="453"/>
      <c r="BV13" s="453">
        <f t="shared" si="1"/>
        <v>103.10421286031041</v>
      </c>
      <c r="BW13" s="453"/>
      <c r="BX13" s="453"/>
      <c r="BY13" s="453"/>
      <c r="BZ13" s="453"/>
      <c r="CA13" s="453">
        <f t="shared" si="2"/>
        <v>98.957816377171213</v>
      </c>
      <c r="CB13" s="453"/>
      <c r="CC13" s="453"/>
      <c r="CD13" s="453"/>
      <c r="CE13" s="453"/>
      <c r="CF13" s="453">
        <f t="shared" si="3"/>
        <v>98.127716482781679</v>
      </c>
      <c r="CG13" s="453"/>
      <c r="CH13" s="453"/>
      <c r="CI13" s="453"/>
      <c r="CJ13" s="453"/>
    </row>
    <row r="14" spans="1:97" ht="23.45" customHeight="1" x14ac:dyDescent="0.15">
      <c r="A14" s="442"/>
      <c r="B14" s="442"/>
      <c r="C14" s="464"/>
      <c r="D14" s="464"/>
      <c r="E14" s="464"/>
      <c r="F14" s="464"/>
      <c r="G14" s="464"/>
      <c r="H14" s="464"/>
      <c r="I14" s="464"/>
      <c r="J14" s="464"/>
      <c r="K14" s="464"/>
      <c r="L14" s="464" t="s">
        <v>9</v>
      </c>
      <c r="M14" s="464"/>
      <c r="N14" s="464"/>
      <c r="O14" s="465"/>
      <c r="P14" s="205">
        <v>52661</v>
      </c>
      <c r="Q14" s="413">
        <v>32820</v>
      </c>
      <c r="R14" s="452"/>
      <c r="S14" s="452"/>
      <c r="T14" s="452"/>
      <c r="U14" s="452"/>
      <c r="V14" s="458" t="s">
        <v>10</v>
      </c>
      <c r="W14" s="458"/>
      <c r="X14" s="459"/>
      <c r="Y14" s="413">
        <v>35711</v>
      </c>
      <c r="Z14" s="452"/>
      <c r="AA14" s="452"/>
      <c r="AB14" s="452"/>
      <c r="AC14" s="452"/>
      <c r="AD14" s="460"/>
      <c r="AE14" s="460"/>
      <c r="AF14" s="461"/>
      <c r="AG14" s="413">
        <v>36323</v>
      </c>
      <c r="AH14" s="452"/>
      <c r="AI14" s="452"/>
      <c r="AJ14" s="452"/>
      <c r="AK14" s="452"/>
      <c r="AL14" s="460"/>
      <c r="AM14" s="460"/>
      <c r="AN14" s="461"/>
      <c r="AO14" s="413">
        <v>36230</v>
      </c>
      <c r="AP14" s="452"/>
      <c r="AQ14" s="452"/>
      <c r="AR14" s="452"/>
      <c r="AS14" s="452"/>
      <c r="AT14" s="460"/>
      <c r="AU14" s="460"/>
      <c r="AV14" s="461"/>
      <c r="AW14" s="412" t="e">
        <f>(#REF!/#REF!)*100</f>
        <v>#REF!</v>
      </c>
      <c r="AX14" s="412"/>
      <c r="AY14" s="412"/>
      <c r="AZ14" s="412"/>
      <c r="BA14" s="412"/>
      <c r="BB14" s="412"/>
      <c r="BC14" s="452">
        <v>38375</v>
      </c>
      <c r="BD14" s="452"/>
      <c r="BE14" s="452"/>
      <c r="BF14" s="452"/>
      <c r="BG14" s="452"/>
      <c r="BH14" s="460"/>
      <c r="BI14" s="460"/>
      <c r="BJ14" s="461"/>
      <c r="BK14" s="412" t="e">
        <f>(Q14/#REF!)*100</f>
        <v>#REF!</v>
      </c>
      <c r="BL14" s="412"/>
      <c r="BM14" s="412"/>
      <c r="BN14" s="412"/>
      <c r="BO14" s="412"/>
      <c r="BP14" s="412"/>
      <c r="BQ14" s="453">
        <f t="shared" si="0"/>
        <v>108.80865326020719</v>
      </c>
      <c r="BR14" s="453"/>
      <c r="BS14" s="453"/>
      <c r="BT14" s="453"/>
      <c r="BU14" s="453"/>
      <c r="BV14" s="453">
        <f t="shared" si="1"/>
        <v>101.71375766570524</v>
      </c>
      <c r="BW14" s="453"/>
      <c r="BX14" s="453"/>
      <c r="BY14" s="453"/>
      <c r="BZ14" s="453"/>
      <c r="CA14" s="453">
        <f t="shared" si="2"/>
        <v>99.743963879635487</v>
      </c>
      <c r="CB14" s="453"/>
      <c r="CC14" s="453"/>
      <c r="CD14" s="453"/>
      <c r="CE14" s="453"/>
      <c r="CF14" s="453">
        <f t="shared" si="3"/>
        <v>105.92050786640905</v>
      </c>
      <c r="CG14" s="453"/>
      <c r="CH14" s="453"/>
      <c r="CI14" s="453"/>
      <c r="CJ14" s="453"/>
    </row>
    <row r="15" spans="1:97" ht="23.45" customHeight="1" x14ac:dyDescent="0.15">
      <c r="A15" s="442"/>
      <c r="B15" s="442"/>
      <c r="C15" s="464"/>
      <c r="D15" s="464"/>
      <c r="E15" s="464" t="s">
        <v>14</v>
      </c>
      <c r="F15" s="464"/>
      <c r="G15" s="464"/>
      <c r="H15" s="464"/>
      <c r="I15" s="464"/>
      <c r="J15" s="464"/>
      <c r="K15" s="464"/>
      <c r="L15" s="464" t="s">
        <v>6</v>
      </c>
      <c r="M15" s="464"/>
      <c r="N15" s="464"/>
      <c r="O15" s="465"/>
      <c r="P15" s="205">
        <v>3376</v>
      </c>
      <c r="Q15" s="413">
        <v>1881</v>
      </c>
      <c r="R15" s="452"/>
      <c r="S15" s="452"/>
      <c r="T15" s="452"/>
      <c r="U15" s="452"/>
      <c r="V15" s="458" t="s">
        <v>7</v>
      </c>
      <c r="W15" s="458"/>
      <c r="X15" s="459"/>
      <c r="Y15" s="413">
        <v>1880</v>
      </c>
      <c r="Z15" s="452"/>
      <c r="AA15" s="452"/>
      <c r="AB15" s="452"/>
      <c r="AC15" s="452"/>
      <c r="AD15" s="460"/>
      <c r="AE15" s="460"/>
      <c r="AF15" s="461"/>
      <c r="AG15" s="413">
        <v>1858</v>
      </c>
      <c r="AH15" s="452"/>
      <c r="AI15" s="452"/>
      <c r="AJ15" s="452"/>
      <c r="AK15" s="452"/>
      <c r="AL15" s="460"/>
      <c r="AM15" s="460"/>
      <c r="AN15" s="461"/>
      <c r="AO15" s="413">
        <v>1770</v>
      </c>
      <c r="AP15" s="452"/>
      <c r="AQ15" s="452"/>
      <c r="AR15" s="452"/>
      <c r="AS15" s="452"/>
      <c r="AT15" s="460"/>
      <c r="AU15" s="460"/>
      <c r="AV15" s="461"/>
      <c r="AW15" s="412" t="e">
        <f>(#REF!/#REF!)*100</f>
        <v>#REF!</v>
      </c>
      <c r="AX15" s="412"/>
      <c r="AY15" s="412"/>
      <c r="AZ15" s="412"/>
      <c r="BA15" s="412"/>
      <c r="BB15" s="412"/>
      <c r="BC15" s="452">
        <v>1777</v>
      </c>
      <c r="BD15" s="452"/>
      <c r="BE15" s="452"/>
      <c r="BF15" s="452"/>
      <c r="BG15" s="452"/>
      <c r="BH15" s="460"/>
      <c r="BI15" s="460"/>
      <c r="BJ15" s="461"/>
      <c r="BK15" s="412" t="e">
        <f>(Q15/#REF!)*100</f>
        <v>#REF!</v>
      </c>
      <c r="BL15" s="412"/>
      <c r="BM15" s="412"/>
      <c r="BN15" s="412"/>
      <c r="BO15" s="412"/>
      <c r="BP15" s="412"/>
      <c r="BQ15" s="453">
        <f t="shared" si="0"/>
        <v>99.946836788942051</v>
      </c>
      <c r="BR15" s="453"/>
      <c r="BS15" s="453"/>
      <c r="BT15" s="453"/>
      <c r="BU15" s="453"/>
      <c r="BV15" s="453">
        <f t="shared" si="1"/>
        <v>98.829787234042556</v>
      </c>
      <c r="BW15" s="453"/>
      <c r="BX15" s="453"/>
      <c r="BY15" s="453"/>
      <c r="BZ15" s="453"/>
      <c r="CA15" s="453">
        <f t="shared" si="2"/>
        <v>95.26372443487621</v>
      </c>
      <c r="CB15" s="453"/>
      <c r="CC15" s="453"/>
      <c r="CD15" s="453"/>
      <c r="CE15" s="453"/>
      <c r="CF15" s="453">
        <f t="shared" si="3"/>
        <v>100.39548022598869</v>
      </c>
      <c r="CG15" s="453"/>
      <c r="CH15" s="453"/>
      <c r="CI15" s="453"/>
      <c r="CJ15" s="453"/>
    </row>
    <row r="16" spans="1:97" ht="23.45" customHeight="1" x14ac:dyDescent="0.15">
      <c r="A16" s="442"/>
      <c r="B16" s="442"/>
      <c r="C16" s="464"/>
      <c r="D16" s="464"/>
      <c r="E16" s="464"/>
      <c r="F16" s="464"/>
      <c r="G16" s="464"/>
      <c r="H16" s="464"/>
      <c r="I16" s="464"/>
      <c r="J16" s="464"/>
      <c r="K16" s="464"/>
      <c r="L16" s="464" t="s">
        <v>9</v>
      </c>
      <c r="M16" s="464"/>
      <c r="N16" s="464"/>
      <c r="O16" s="465"/>
      <c r="P16" s="205">
        <v>32833</v>
      </c>
      <c r="Q16" s="413">
        <v>19157</v>
      </c>
      <c r="R16" s="452"/>
      <c r="S16" s="452"/>
      <c r="T16" s="452"/>
      <c r="U16" s="452"/>
      <c r="V16" s="458" t="s">
        <v>10</v>
      </c>
      <c r="W16" s="458"/>
      <c r="X16" s="459"/>
      <c r="Y16" s="413">
        <v>20842</v>
      </c>
      <c r="Z16" s="452"/>
      <c r="AA16" s="452"/>
      <c r="AB16" s="452"/>
      <c r="AC16" s="452"/>
      <c r="AD16" s="460"/>
      <c r="AE16" s="460"/>
      <c r="AF16" s="461"/>
      <c r="AG16" s="413">
        <v>20575</v>
      </c>
      <c r="AH16" s="452"/>
      <c r="AI16" s="452"/>
      <c r="AJ16" s="452"/>
      <c r="AK16" s="452"/>
      <c r="AL16" s="460"/>
      <c r="AM16" s="460"/>
      <c r="AN16" s="461"/>
      <c r="AO16" s="413">
        <v>20371</v>
      </c>
      <c r="AP16" s="452"/>
      <c r="AQ16" s="452"/>
      <c r="AR16" s="452"/>
      <c r="AS16" s="452"/>
      <c r="AT16" s="460"/>
      <c r="AU16" s="460"/>
      <c r="AV16" s="461"/>
      <c r="AW16" s="412" t="e">
        <f>(#REF!/#REF!)*100</f>
        <v>#REF!</v>
      </c>
      <c r="AX16" s="412"/>
      <c r="AY16" s="412"/>
      <c r="AZ16" s="412"/>
      <c r="BA16" s="412"/>
      <c r="BB16" s="412"/>
      <c r="BC16" s="452">
        <v>22161</v>
      </c>
      <c r="BD16" s="452"/>
      <c r="BE16" s="452"/>
      <c r="BF16" s="452"/>
      <c r="BG16" s="452"/>
      <c r="BH16" s="460"/>
      <c r="BI16" s="460"/>
      <c r="BJ16" s="461"/>
      <c r="BK16" s="412" t="e">
        <f>(Q16/#REF!)*100</f>
        <v>#REF!</v>
      </c>
      <c r="BL16" s="412"/>
      <c r="BM16" s="412"/>
      <c r="BN16" s="412"/>
      <c r="BO16" s="412"/>
      <c r="BP16" s="412"/>
      <c r="BQ16" s="453">
        <f t="shared" si="0"/>
        <v>108.79574046040612</v>
      </c>
      <c r="BR16" s="453"/>
      <c r="BS16" s="453"/>
      <c r="BT16" s="453"/>
      <c r="BU16" s="453"/>
      <c r="BV16" s="453">
        <f t="shared" si="1"/>
        <v>98.718932923903651</v>
      </c>
      <c r="BW16" s="453"/>
      <c r="BX16" s="453"/>
      <c r="BY16" s="453"/>
      <c r="BZ16" s="453"/>
      <c r="CA16" s="453">
        <f t="shared" si="2"/>
        <v>99.008505467800731</v>
      </c>
      <c r="CB16" s="453"/>
      <c r="CC16" s="453"/>
      <c r="CD16" s="453"/>
      <c r="CE16" s="453"/>
      <c r="CF16" s="453">
        <f t="shared" si="3"/>
        <v>108.78700112905602</v>
      </c>
      <c r="CG16" s="453"/>
      <c r="CH16" s="453"/>
      <c r="CI16" s="453"/>
      <c r="CJ16" s="453"/>
    </row>
    <row r="17" spans="1:88" ht="23.45" customHeight="1" x14ac:dyDescent="0.15">
      <c r="A17" s="433" t="s">
        <v>15</v>
      </c>
      <c r="B17" s="435"/>
      <c r="C17" s="409" t="s">
        <v>16</v>
      </c>
      <c r="D17" s="464"/>
      <c r="E17" s="464"/>
      <c r="F17" s="464"/>
      <c r="G17" s="464"/>
      <c r="H17" s="464"/>
      <c r="I17" s="464"/>
      <c r="J17" s="464"/>
      <c r="K17" s="464"/>
      <c r="L17" s="464"/>
      <c r="M17" s="464"/>
      <c r="N17" s="464"/>
      <c r="O17" s="465"/>
      <c r="P17" s="205">
        <f>SUM(P18,P27)</f>
        <v>86500</v>
      </c>
      <c r="Q17" s="413">
        <v>79972</v>
      </c>
      <c r="R17" s="452"/>
      <c r="S17" s="452"/>
      <c r="T17" s="452"/>
      <c r="U17" s="452"/>
      <c r="V17" s="458" t="s">
        <v>17</v>
      </c>
      <c r="W17" s="458"/>
      <c r="X17" s="459"/>
      <c r="Y17" s="413">
        <v>82204</v>
      </c>
      <c r="Z17" s="452"/>
      <c r="AA17" s="452"/>
      <c r="AB17" s="452"/>
      <c r="AC17" s="452"/>
      <c r="AD17" s="460"/>
      <c r="AE17" s="460"/>
      <c r="AF17" s="461"/>
      <c r="AG17" s="413">
        <v>84666</v>
      </c>
      <c r="AH17" s="452"/>
      <c r="AI17" s="452"/>
      <c r="AJ17" s="452"/>
      <c r="AK17" s="452"/>
      <c r="AL17" s="460"/>
      <c r="AM17" s="460"/>
      <c r="AN17" s="461"/>
      <c r="AO17" s="413">
        <v>84279</v>
      </c>
      <c r="AP17" s="452"/>
      <c r="AQ17" s="452"/>
      <c r="AR17" s="452"/>
      <c r="AS17" s="452"/>
      <c r="AT17" s="460"/>
      <c r="AU17" s="460"/>
      <c r="AV17" s="461"/>
      <c r="AW17" s="412" t="e">
        <f>(#REF!/#REF!)*100</f>
        <v>#REF!</v>
      </c>
      <c r="AX17" s="412"/>
      <c r="AY17" s="412"/>
      <c r="AZ17" s="412"/>
      <c r="BA17" s="412"/>
      <c r="BB17" s="412"/>
      <c r="BC17" s="452">
        <v>85506</v>
      </c>
      <c r="BD17" s="452"/>
      <c r="BE17" s="452"/>
      <c r="BF17" s="452"/>
      <c r="BG17" s="452"/>
      <c r="BH17" s="460"/>
      <c r="BI17" s="460"/>
      <c r="BJ17" s="461"/>
      <c r="BK17" s="412" t="e">
        <f>(Q17/#REF!)*100</f>
        <v>#REF!</v>
      </c>
      <c r="BL17" s="412"/>
      <c r="BM17" s="412"/>
      <c r="BN17" s="412"/>
      <c r="BO17" s="412"/>
      <c r="BP17" s="412"/>
      <c r="BQ17" s="453">
        <f t="shared" si="0"/>
        <v>102.79097684189466</v>
      </c>
      <c r="BR17" s="453"/>
      <c r="BS17" s="453"/>
      <c r="BT17" s="453"/>
      <c r="BU17" s="453"/>
      <c r="BV17" s="453">
        <f t="shared" si="1"/>
        <v>102.99498807843901</v>
      </c>
      <c r="BW17" s="453"/>
      <c r="BX17" s="453"/>
      <c r="BY17" s="453"/>
      <c r="BZ17" s="453"/>
      <c r="CA17" s="453">
        <f t="shared" si="2"/>
        <v>99.54290978669124</v>
      </c>
      <c r="CB17" s="453"/>
      <c r="CC17" s="453"/>
      <c r="CD17" s="453"/>
      <c r="CE17" s="453"/>
      <c r="CF17" s="453">
        <f t="shared" si="3"/>
        <v>101.45587868864129</v>
      </c>
      <c r="CG17" s="453"/>
      <c r="CH17" s="453"/>
      <c r="CI17" s="453"/>
      <c r="CJ17" s="453"/>
    </row>
    <row r="18" spans="1:88" ht="23.45" customHeight="1" x14ac:dyDescent="0.15">
      <c r="A18" s="436"/>
      <c r="B18" s="438"/>
      <c r="C18" s="434" t="s">
        <v>18</v>
      </c>
      <c r="D18" s="435"/>
      <c r="E18" s="473" t="s">
        <v>19</v>
      </c>
      <c r="F18" s="473"/>
      <c r="G18" s="473"/>
      <c r="H18" s="473"/>
      <c r="I18" s="464"/>
      <c r="J18" s="464"/>
      <c r="K18" s="464"/>
      <c r="L18" s="464"/>
      <c r="M18" s="464"/>
      <c r="N18" s="464"/>
      <c r="O18" s="465"/>
      <c r="P18" s="205">
        <f>SUM(P21,P24)</f>
        <v>31486</v>
      </c>
      <c r="Q18" s="413">
        <v>34656</v>
      </c>
      <c r="R18" s="452"/>
      <c r="S18" s="452"/>
      <c r="T18" s="452"/>
      <c r="U18" s="452"/>
      <c r="V18" s="458" t="s">
        <v>17</v>
      </c>
      <c r="W18" s="458"/>
      <c r="X18" s="459"/>
      <c r="Y18" s="413">
        <v>34112</v>
      </c>
      <c r="Z18" s="452"/>
      <c r="AA18" s="452"/>
      <c r="AB18" s="452"/>
      <c r="AC18" s="452"/>
      <c r="AD18" s="460"/>
      <c r="AE18" s="460"/>
      <c r="AF18" s="461"/>
      <c r="AG18" s="413">
        <v>34845</v>
      </c>
      <c r="AH18" s="452"/>
      <c r="AI18" s="452"/>
      <c r="AJ18" s="452"/>
      <c r="AK18" s="452"/>
      <c r="AL18" s="460"/>
      <c r="AM18" s="460"/>
      <c r="AN18" s="461"/>
      <c r="AO18" s="413">
        <v>36218</v>
      </c>
      <c r="AP18" s="452"/>
      <c r="AQ18" s="452"/>
      <c r="AR18" s="452"/>
      <c r="AS18" s="452"/>
      <c r="AT18" s="460"/>
      <c r="AU18" s="460"/>
      <c r="AV18" s="461"/>
      <c r="AW18" s="412" t="e">
        <f>(#REF!/#REF!)*100</f>
        <v>#REF!</v>
      </c>
      <c r="AX18" s="412"/>
      <c r="AY18" s="412"/>
      <c r="AZ18" s="412"/>
      <c r="BA18" s="412"/>
      <c r="BB18" s="412"/>
      <c r="BC18" s="452">
        <v>35672</v>
      </c>
      <c r="BD18" s="452"/>
      <c r="BE18" s="452"/>
      <c r="BF18" s="452"/>
      <c r="BG18" s="452"/>
      <c r="BH18" s="460"/>
      <c r="BI18" s="460"/>
      <c r="BJ18" s="461"/>
      <c r="BK18" s="412" t="e">
        <f>(Q18/#REF!)*100</f>
        <v>#REF!</v>
      </c>
      <c r="BL18" s="412"/>
      <c r="BM18" s="412"/>
      <c r="BN18" s="412"/>
      <c r="BO18" s="412"/>
      <c r="BP18" s="412"/>
      <c r="BQ18" s="453">
        <f t="shared" si="0"/>
        <v>98.430286241920598</v>
      </c>
      <c r="BR18" s="453"/>
      <c r="BS18" s="453"/>
      <c r="BT18" s="453"/>
      <c r="BU18" s="453"/>
      <c r="BV18" s="453">
        <f t="shared" si="1"/>
        <v>102.14880393996249</v>
      </c>
      <c r="BW18" s="453"/>
      <c r="BX18" s="453"/>
      <c r="BY18" s="453"/>
      <c r="BZ18" s="453"/>
      <c r="CA18" s="453">
        <f t="shared" si="2"/>
        <v>103.94030707418568</v>
      </c>
      <c r="CB18" s="453"/>
      <c r="CC18" s="453"/>
      <c r="CD18" s="453"/>
      <c r="CE18" s="453"/>
      <c r="CF18" s="453">
        <f t="shared" si="3"/>
        <v>98.492462311557787</v>
      </c>
      <c r="CG18" s="453"/>
      <c r="CH18" s="453"/>
      <c r="CI18" s="453"/>
      <c r="CJ18" s="453"/>
    </row>
    <row r="19" spans="1:88" ht="23.45" customHeight="1" x14ac:dyDescent="0.15">
      <c r="A19" s="436"/>
      <c r="B19" s="438"/>
      <c r="C19" s="437"/>
      <c r="D19" s="438"/>
      <c r="E19" s="476"/>
      <c r="F19" s="476"/>
      <c r="G19" s="476"/>
      <c r="H19" s="476"/>
      <c r="I19" s="464" t="s">
        <v>105</v>
      </c>
      <c r="J19" s="464"/>
      <c r="K19" s="464"/>
      <c r="L19" s="464"/>
      <c r="M19" s="464"/>
      <c r="N19" s="464"/>
      <c r="O19" s="465"/>
      <c r="P19" s="205">
        <f>SUM(P22,P25)</f>
        <v>22692</v>
      </c>
      <c r="Q19" s="413">
        <v>30188</v>
      </c>
      <c r="R19" s="452"/>
      <c r="S19" s="452"/>
      <c r="T19" s="452"/>
      <c r="U19" s="452"/>
      <c r="V19" s="458" t="s">
        <v>17</v>
      </c>
      <c r="W19" s="458"/>
      <c r="X19" s="459"/>
      <c r="Y19" s="413">
        <v>29835</v>
      </c>
      <c r="Z19" s="452"/>
      <c r="AA19" s="452"/>
      <c r="AB19" s="452"/>
      <c r="AC19" s="452"/>
      <c r="AD19" s="460"/>
      <c r="AE19" s="460"/>
      <c r="AF19" s="461"/>
      <c r="AG19" s="413">
        <v>31108</v>
      </c>
      <c r="AH19" s="452"/>
      <c r="AI19" s="452"/>
      <c r="AJ19" s="452"/>
      <c r="AK19" s="452"/>
      <c r="AL19" s="460"/>
      <c r="AM19" s="460"/>
      <c r="AN19" s="461"/>
      <c r="AO19" s="413">
        <v>32141</v>
      </c>
      <c r="AP19" s="452"/>
      <c r="AQ19" s="452"/>
      <c r="AR19" s="452"/>
      <c r="AS19" s="452"/>
      <c r="AT19" s="460"/>
      <c r="AU19" s="460"/>
      <c r="AV19" s="461"/>
      <c r="AW19" s="412" t="e">
        <f>(#REF!/#REF!)*100</f>
        <v>#REF!</v>
      </c>
      <c r="AX19" s="412"/>
      <c r="AY19" s="412"/>
      <c r="AZ19" s="412"/>
      <c r="BA19" s="412"/>
      <c r="BB19" s="412"/>
      <c r="BC19" s="452">
        <v>32143</v>
      </c>
      <c r="BD19" s="452"/>
      <c r="BE19" s="452"/>
      <c r="BF19" s="452"/>
      <c r="BG19" s="452"/>
      <c r="BH19" s="460"/>
      <c r="BI19" s="460"/>
      <c r="BJ19" s="461"/>
      <c r="BK19" s="412" t="e">
        <f>(Q19/#REF!)*100</f>
        <v>#REF!</v>
      </c>
      <c r="BL19" s="412"/>
      <c r="BM19" s="412"/>
      <c r="BN19" s="412"/>
      <c r="BO19" s="412"/>
      <c r="BP19" s="412"/>
      <c r="BQ19" s="453">
        <f t="shared" si="0"/>
        <v>98.830661189876764</v>
      </c>
      <c r="BR19" s="453"/>
      <c r="BS19" s="453"/>
      <c r="BT19" s="453"/>
      <c r="BU19" s="453"/>
      <c r="BV19" s="453">
        <f t="shared" si="1"/>
        <v>104.26680073738896</v>
      </c>
      <c r="BW19" s="453"/>
      <c r="BX19" s="453"/>
      <c r="BY19" s="453"/>
      <c r="BZ19" s="453"/>
      <c r="CA19" s="453">
        <f t="shared" si="2"/>
        <v>103.32068921177833</v>
      </c>
      <c r="CB19" s="453"/>
      <c r="CC19" s="453"/>
      <c r="CD19" s="453"/>
      <c r="CE19" s="453"/>
      <c r="CF19" s="453">
        <f t="shared" si="3"/>
        <v>100.00622258174916</v>
      </c>
      <c r="CG19" s="453"/>
      <c r="CH19" s="453"/>
      <c r="CI19" s="453"/>
      <c r="CJ19" s="453"/>
    </row>
    <row r="20" spans="1:88" ht="23.45" customHeight="1" x14ac:dyDescent="0.15">
      <c r="A20" s="436"/>
      <c r="B20" s="438"/>
      <c r="C20" s="437"/>
      <c r="D20" s="438"/>
      <c r="E20" s="456"/>
      <c r="F20" s="475"/>
      <c r="G20" s="475"/>
      <c r="H20" s="457"/>
      <c r="I20" s="406" t="s">
        <v>89</v>
      </c>
      <c r="J20" s="407"/>
      <c r="K20" s="407"/>
      <c r="L20" s="407"/>
      <c r="M20" s="407"/>
      <c r="N20" s="407"/>
      <c r="O20" s="408"/>
      <c r="P20" s="205"/>
      <c r="Q20" s="413">
        <v>1970321</v>
      </c>
      <c r="R20" s="452"/>
      <c r="S20" s="452"/>
      <c r="T20" s="452"/>
      <c r="U20" s="452"/>
      <c r="V20" s="458" t="s">
        <v>164</v>
      </c>
      <c r="W20" s="458"/>
      <c r="X20" s="459"/>
      <c r="Y20" s="413">
        <v>1952372</v>
      </c>
      <c r="Z20" s="452"/>
      <c r="AA20" s="452"/>
      <c r="AB20" s="452"/>
      <c r="AC20" s="452"/>
      <c r="AD20" s="460"/>
      <c r="AE20" s="460"/>
      <c r="AF20" s="461"/>
      <c r="AG20" s="413">
        <v>2049696</v>
      </c>
      <c r="AH20" s="452"/>
      <c r="AI20" s="452"/>
      <c r="AJ20" s="452"/>
      <c r="AK20" s="452"/>
      <c r="AL20" s="460"/>
      <c r="AM20" s="460"/>
      <c r="AN20" s="461"/>
      <c r="AO20" s="413">
        <v>2096016</v>
      </c>
      <c r="AP20" s="452"/>
      <c r="AQ20" s="452"/>
      <c r="AR20" s="452"/>
      <c r="AS20" s="452"/>
      <c r="AT20" s="460"/>
      <c r="AU20" s="460"/>
      <c r="AV20" s="461"/>
      <c r="AW20" s="206"/>
      <c r="AX20" s="206"/>
      <c r="AY20" s="206"/>
      <c r="AZ20" s="206"/>
      <c r="BA20" s="206"/>
      <c r="BB20" s="206"/>
      <c r="BC20" s="413">
        <v>2129941</v>
      </c>
      <c r="BD20" s="452"/>
      <c r="BE20" s="452"/>
      <c r="BF20" s="452"/>
      <c r="BG20" s="452"/>
      <c r="BH20" s="460"/>
      <c r="BI20" s="460"/>
      <c r="BJ20" s="461"/>
      <c r="BK20" s="412" t="e">
        <f>(Q20/#REF!)*100</f>
        <v>#REF!</v>
      </c>
      <c r="BL20" s="412"/>
      <c r="BM20" s="412"/>
      <c r="BN20" s="412"/>
      <c r="BO20" s="412"/>
      <c r="BP20" s="412"/>
      <c r="BQ20" s="453">
        <f t="shared" si="0"/>
        <v>99.08903168569995</v>
      </c>
      <c r="BR20" s="453"/>
      <c r="BS20" s="453"/>
      <c r="BT20" s="453"/>
      <c r="BU20" s="453"/>
      <c r="BV20" s="453">
        <f t="shared" si="1"/>
        <v>104.98491066251718</v>
      </c>
      <c r="BW20" s="453"/>
      <c r="BX20" s="453"/>
      <c r="BY20" s="453"/>
      <c r="BZ20" s="453"/>
      <c r="CA20" s="453">
        <f t="shared" si="2"/>
        <v>102.25984731394313</v>
      </c>
      <c r="CB20" s="453"/>
      <c r="CC20" s="453"/>
      <c r="CD20" s="453"/>
      <c r="CE20" s="453"/>
      <c r="CF20" s="453">
        <f t="shared" si="3"/>
        <v>101.61854680498624</v>
      </c>
      <c r="CG20" s="453"/>
      <c r="CH20" s="453"/>
      <c r="CI20" s="453"/>
      <c r="CJ20" s="453"/>
    </row>
    <row r="21" spans="1:88" ht="23.45" customHeight="1" x14ac:dyDescent="0.15">
      <c r="A21" s="436"/>
      <c r="B21" s="438"/>
      <c r="C21" s="437"/>
      <c r="D21" s="438"/>
      <c r="E21" s="464"/>
      <c r="F21" s="464"/>
      <c r="G21" s="464" t="s">
        <v>20</v>
      </c>
      <c r="H21" s="464"/>
      <c r="I21" s="464"/>
      <c r="J21" s="464"/>
      <c r="K21" s="464"/>
      <c r="L21" s="464"/>
      <c r="M21" s="464"/>
      <c r="N21" s="464"/>
      <c r="O21" s="465"/>
      <c r="P21" s="205">
        <v>9473</v>
      </c>
      <c r="Q21" s="413">
        <v>9693</v>
      </c>
      <c r="R21" s="452"/>
      <c r="S21" s="452"/>
      <c r="T21" s="452"/>
      <c r="U21" s="452"/>
      <c r="V21" s="458" t="s">
        <v>17</v>
      </c>
      <c r="W21" s="458"/>
      <c r="X21" s="459"/>
      <c r="Y21" s="413">
        <v>9363</v>
      </c>
      <c r="Z21" s="452"/>
      <c r="AA21" s="452"/>
      <c r="AB21" s="452"/>
      <c r="AC21" s="452"/>
      <c r="AD21" s="460"/>
      <c r="AE21" s="460"/>
      <c r="AF21" s="461"/>
      <c r="AG21" s="413">
        <v>9587</v>
      </c>
      <c r="AH21" s="452"/>
      <c r="AI21" s="452"/>
      <c r="AJ21" s="452"/>
      <c r="AK21" s="452"/>
      <c r="AL21" s="460"/>
      <c r="AM21" s="460"/>
      <c r="AN21" s="461"/>
      <c r="AO21" s="413">
        <v>9626</v>
      </c>
      <c r="AP21" s="452"/>
      <c r="AQ21" s="452"/>
      <c r="AR21" s="452"/>
      <c r="AS21" s="452"/>
      <c r="AT21" s="460"/>
      <c r="AU21" s="460"/>
      <c r="AV21" s="461"/>
      <c r="AW21" s="412" t="e">
        <f>(#REF!/#REF!)*100</f>
        <v>#REF!</v>
      </c>
      <c r="AX21" s="412"/>
      <c r="AY21" s="412"/>
      <c r="AZ21" s="412"/>
      <c r="BA21" s="412"/>
      <c r="BB21" s="412"/>
      <c r="BC21" s="452">
        <v>9014</v>
      </c>
      <c r="BD21" s="452"/>
      <c r="BE21" s="452"/>
      <c r="BF21" s="452"/>
      <c r="BG21" s="452"/>
      <c r="BH21" s="460"/>
      <c r="BI21" s="460"/>
      <c r="BJ21" s="461"/>
      <c r="BK21" s="412" t="e">
        <f>(Q21/#REF!)*100</f>
        <v>#REF!</v>
      </c>
      <c r="BL21" s="412"/>
      <c r="BM21" s="412"/>
      <c r="BN21" s="412"/>
      <c r="BO21" s="412"/>
      <c r="BP21" s="412"/>
      <c r="BQ21" s="453">
        <f t="shared" si="0"/>
        <v>96.595481275147009</v>
      </c>
      <c r="BR21" s="453"/>
      <c r="BS21" s="453"/>
      <c r="BT21" s="453"/>
      <c r="BU21" s="453"/>
      <c r="BV21" s="453">
        <f t="shared" si="1"/>
        <v>102.39239559970095</v>
      </c>
      <c r="BW21" s="453"/>
      <c r="BX21" s="453"/>
      <c r="BY21" s="453"/>
      <c r="BZ21" s="453"/>
      <c r="CA21" s="453">
        <f t="shared" si="2"/>
        <v>100.40680087618649</v>
      </c>
      <c r="CB21" s="453"/>
      <c r="CC21" s="453"/>
      <c r="CD21" s="453"/>
      <c r="CE21" s="453"/>
      <c r="CF21" s="453">
        <f t="shared" si="3"/>
        <v>93.642218990234781</v>
      </c>
      <c r="CG21" s="453"/>
      <c r="CH21" s="453"/>
      <c r="CI21" s="453"/>
      <c r="CJ21" s="453"/>
    </row>
    <row r="22" spans="1:88" ht="23.45" customHeight="1" x14ac:dyDescent="0.15">
      <c r="A22" s="436"/>
      <c r="B22" s="438"/>
      <c r="C22" s="437"/>
      <c r="D22" s="438"/>
      <c r="E22" s="464"/>
      <c r="F22" s="464"/>
      <c r="G22" s="454"/>
      <c r="H22" s="455"/>
      <c r="I22" s="464" t="s">
        <v>105</v>
      </c>
      <c r="J22" s="464"/>
      <c r="K22" s="464"/>
      <c r="L22" s="464"/>
      <c r="M22" s="464"/>
      <c r="N22" s="464"/>
      <c r="O22" s="465"/>
      <c r="P22" s="205">
        <v>6235</v>
      </c>
      <c r="Q22" s="413">
        <v>7781</v>
      </c>
      <c r="R22" s="452"/>
      <c r="S22" s="452"/>
      <c r="T22" s="452"/>
      <c r="U22" s="452"/>
      <c r="V22" s="458" t="s">
        <v>17</v>
      </c>
      <c r="W22" s="458"/>
      <c r="X22" s="459"/>
      <c r="Y22" s="413">
        <v>7791</v>
      </c>
      <c r="Z22" s="452"/>
      <c r="AA22" s="452"/>
      <c r="AB22" s="452"/>
      <c r="AC22" s="452"/>
      <c r="AD22" s="460"/>
      <c r="AE22" s="460"/>
      <c r="AF22" s="461"/>
      <c r="AG22" s="413">
        <v>7994</v>
      </c>
      <c r="AH22" s="452"/>
      <c r="AI22" s="452"/>
      <c r="AJ22" s="452"/>
      <c r="AK22" s="452"/>
      <c r="AL22" s="460"/>
      <c r="AM22" s="460"/>
      <c r="AN22" s="461"/>
      <c r="AO22" s="413">
        <v>8218</v>
      </c>
      <c r="AP22" s="452"/>
      <c r="AQ22" s="452"/>
      <c r="AR22" s="452"/>
      <c r="AS22" s="452"/>
      <c r="AT22" s="460"/>
      <c r="AU22" s="460"/>
      <c r="AV22" s="461"/>
      <c r="AW22" s="412" t="e">
        <f>(#REF!/#REF!)*100</f>
        <v>#REF!</v>
      </c>
      <c r="AX22" s="412"/>
      <c r="AY22" s="412"/>
      <c r="AZ22" s="412"/>
      <c r="BA22" s="412"/>
      <c r="BB22" s="412"/>
      <c r="BC22" s="452">
        <v>7915</v>
      </c>
      <c r="BD22" s="452"/>
      <c r="BE22" s="452"/>
      <c r="BF22" s="452"/>
      <c r="BG22" s="452"/>
      <c r="BH22" s="460"/>
      <c r="BI22" s="460"/>
      <c r="BJ22" s="461"/>
      <c r="BK22" s="412" t="e">
        <f>(Q22/#REF!)*100</f>
        <v>#REF!</v>
      </c>
      <c r="BL22" s="412"/>
      <c r="BM22" s="412"/>
      <c r="BN22" s="412"/>
      <c r="BO22" s="412"/>
      <c r="BP22" s="412"/>
      <c r="BQ22" s="453">
        <f t="shared" si="0"/>
        <v>100.12851818532323</v>
      </c>
      <c r="BR22" s="453"/>
      <c r="BS22" s="453"/>
      <c r="BT22" s="453"/>
      <c r="BU22" s="453"/>
      <c r="BV22" s="453">
        <f t="shared" si="1"/>
        <v>102.60557053009882</v>
      </c>
      <c r="BW22" s="453"/>
      <c r="BX22" s="453"/>
      <c r="BY22" s="453"/>
      <c r="BZ22" s="453"/>
      <c r="CA22" s="453">
        <f t="shared" si="2"/>
        <v>102.80210157618212</v>
      </c>
      <c r="CB22" s="453"/>
      <c r="CC22" s="453"/>
      <c r="CD22" s="453"/>
      <c r="CE22" s="453"/>
      <c r="CF22" s="453">
        <f t="shared" si="3"/>
        <v>96.312971525918712</v>
      </c>
      <c r="CG22" s="453"/>
      <c r="CH22" s="453"/>
      <c r="CI22" s="453"/>
      <c r="CJ22" s="453"/>
    </row>
    <row r="23" spans="1:88" ht="23.45" customHeight="1" x14ac:dyDescent="0.15">
      <c r="A23" s="436"/>
      <c r="B23" s="438"/>
      <c r="C23" s="437"/>
      <c r="D23" s="438"/>
      <c r="E23" s="464"/>
      <c r="F23" s="464"/>
      <c r="G23" s="456"/>
      <c r="H23" s="457"/>
      <c r="I23" s="406" t="s">
        <v>89</v>
      </c>
      <c r="J23" s="407"/>
      <c r="K23" s="407"/>
      <c r="L23" s="407"/>
      <c r="M23" s="407"/>
      <c r="N23" s="407"/>
      <c r="O23" s="408"/>
      <c r="P23" s="205"/>
      <c r="Q23" s="413">
        <v>897329</v>
      </c>
      <c r="R23" s="452"/>
      <c r="S23" s="452"/>
      <c r="T23" s="452"/>
      <c r="U23" s="452"/>
      <c r="V23" s="458" t="s">
        <v>164</v>
      </c>
      <c r="W23" s="458"/>
      <c r="X23" s="459"/>
      <c r="Y23" s="413">
        <v>888935</v>
      </c>
      <c r="Z23" s="452"/>
      <c r="AA23" s="452"/>
      <c r="AB23" s="452"/>
      <c r="AC23" s="452"/>
      <c r="AD23" s="460"/>
      <c r="AE23" s="460"/>
      <c r="AF23" s="461"/>
      <c r="AG23" s="413">
        <v>938287</v>
      </c>
      <c r="AH23" s="452"/>
      <c r="AI23" s="452"/>
      <c r="AJ23" s="452"/>
      <c r="AK23" s="452"/>
      <c r="AL23" s="460"/>
      <c r="AM23" s="460"/>
      <c r="AN23" s="461"/>
      <c r="AO23" s="413">
        <v>945582</v>
      </c>
      <c r="AP23" s="452"/>
      <c r="AQ23" s="452"/>
      <c r="AR23" s="452"/>
      <c r="AS23" s="452"/>
      <c r="AT23" s="460"/>
      <c r="AU23" s="460"/>
      <c r="AV23" s="461"/>
      <c r="AW23" s="206"/>
      <c r="AX23" s="206"/>
      <c r="AY23" s="206"/>
      <c r="AZ23" s="206"/>
      <c r="BA23" s="206"/>
      <c r="BB23" s="206"/>
      <c r="BC23" s="413">
        <v>968301</v>
      </c>
      <c r="BD23" s="452"/>
      <c r="BE23" s="452"/>
      <c r="BF23" s="452"/>
      <c r="BG23" s="452"/>
      <c r="BH23" s="460"/>
      <c r="BI23" s="460"/>
      <c r="BJ23" s="461"/>
      <c r="BK23" s="412" t="e">
        <f>(Q23/#REF!)*100</f>
        <v>#REF!</v>
      </c>
      <c r="BL23" s="412"/>
      <c r="BM23" s="412"/>
      <c r="BN23" s="412"/>
      <c r="BO23" s="412"/>
      <c r="BP23" s="412"/>
      <c r="BQ23" s="453">
        <f t="shared" si="0"/>
        <v>99.064557146821286</v>
      </c>
      <c r="BR23" s="453"/>
      <c r="BS23" s="453"/>
      <c r="BT23" s="453"/>
      <c r="BU23" s="453"/>
      <c r="BV23" s="453">
        <f t="shared" si="1"/>
        <v>105.55181199975252</v>
      </c>
      <c r="BW23" s="453"/>
      <c r="BX23" s="453"/>
      <c r="BY23" s="453"/>
      <c r="BZ23" s="453"/>
      <c r="CA23" s="453">
        <f t="shared" si="2"/>
        <v>100.77748066423173</v>
      </c>
      <c r="CB23" s="453"/>
      <c r="CC23" s="453"/>
      <c r="CD23" s="453"/>
      <c r="CE23" s="453"/>
      <c r="CF23" s="453">
        <f t="shared" si="3"/>
        <v>102.4026472585138</v>
      </c>
      <c r="CG23" s="453"/>
      <c r="CH23" s="453"/>
      <c r="CI23" s="453"/>
      <c r="CJ23" s="453"/>
    </row>
    <row r="24" spans="1:88" ht="23.45" customHeight="1" x14ac:dyDescent="0.15">
      <c r="A24" s="436"/>
      <c r="B24" s="438"/>
      <c r="C24" s="437"/>
      <c r="D24" s="438"/>
      <c r="E24" s="464"/>
      <c r="F24" s="464"/>
      <c r="G24" s="464" t="s">
        <v>21</v>
      </c>
      <c r="H24" s="464"/>
      <c r="I24" s="464"/>
      <c r="J24" s="464"/>
      <c r="K24" s="464"/>
      <c r="L24" s="464"/>
      <c r="M24" s="464"/>
      <c r="N24" s="464"/>
      <c r="O24" s="465"/>
      <c r="P24" s="205">
        <v>22013</v>
      </c>
      <c r="Q24" s="413">
        <v>24963</v>
      </c>
      <c r="R24" s="452"/>
      <c r="S24" s="452"/>
      <c r="T24" s="452"/>
      <c r="U24" s="452"/>
      <c r="V24" s="458" t="s">
        <v>17</v>
      </c>
      <c r="W24" s="458"/>
      <c r="X24" s="459"/>
      <c r="Y24" s="413">
        <v>24749</v>
      </c>
      <c r="Z24" s="452"/>
      <c r="AA24" s="452"/>
      <c r="AB24" s="452"/>
      <c r="AC24" s="452"/>
      <c r="AD24" s="460"/>
      <c r="AE24" s="460"/>
      <c r="AF24" s="461"/>
      <c r="AG24" s="413">
        <v>25258</v>
      </c>
      <c r="AH24" s="452"/>
      <c r="AI24" s="452"/>
      <c r="AJ24" s="452"/>
      <c r="AK24" s="452"/>
      <c r="AL24" s="460"/>
      <c r="AM24" s="460"/>
      <c r="AN24" s="461"/>
      <c r="AO24" s="413">
        <v>26592</v>
      </c>
      <c r="AP24" s="452"/>
      <c r="AQ24" s="452"/>
      <c r="AR24" s="452"/>
      <c r="AS24" s="452"/>
      <c r="AT24" s="460"/>
      <c r="AU24" s="460"/>
      <c r="AV24" s="461"/>
      <c r="AW24" s="412" t="e">
        <f>(#REF!/#REF!)*100</f>
        <v>#REF!</v>
      </c>
      <c r="AX24" s="412"/>
      <c r="AY24" s="412"/>
      <c r="AZ24" s="412"/>
      <c r="BA24" s="412"/>
      <c r="BB24" s="412"/>
      <c r="BC24" s="452">
        <v>26658</v>
      </c>
      <c r="BD24" s="452"/>
      <c r="BE24" s="452"/>
      <c r="BF24" s="452"/>
      <c r="BG24" s="452"/>
      <c r="BH24" s="460"/>
      <c r="BI24" s="460"/>
      <c r="BJ24" s="461"/>
      <c r="BK24" s="412" t="e">
        <f>(Q24/#REF!)*100</f>
        <v>#REF!</v>
      </c>
      <c r="BL24" s="412"/>
      <c r="BM24" s="412"/>
      <c r="BN24" s="412"/>
      <c r="BO24" s="412"/>
      <c r="BP24" s="412"/>
      <c r="BQ24" s="453">
        <f t="shared" si="0"/>
        <v>99.142731242238511</v>
      </c>
      <c r="BR24" s="453"/>
      <c r="BS24" s="453"/>
      <c r="BT24" s="453"/>
      <c r="BU24" s="453"/>
      <c r="BV24" s="453">
        <f t="shared" si="1"/>
        <v>102.05664875348499</v>
      </c>
      <c r="BW24" s="453"/>
      <c r="BX24" s="453"/>
      <c r="BY24" s="453"/>
      <c r="BZ24" s="453"/>
      <c r="CA24" s="453">
        <f t="shared" si="2"/>
        <v>105.2814949718901</v>
      </c>
      <c r="CB24" s="453"/>
      <c r="CC24" s="453"/>
      <c r="CD24" s="453"/>
      <c r="CE24" s="453"/>
      <c r="CF24" s="453">
        <f t="shared" si="3"/>
        <v>100.24819494584838</v>
      </c>
      <c r="CG24" s="453"/>
      <c r="CH24" s="453"/>
      <c r="CI24" s="453"/>
      <c r="CJ24" s="453"/>
    </row>
    <row r="25" spans="1:88" ht="23.45" customHeight="1" x14ac:dyDescent="0.15">
      <c r="A25" s="436"/>
      <c r="B25" s="438"/>
      <c r="C25" s="437"/>
      <c r="D25" s="438"/>
      <c r="E25" s="473"/>
      <c r="F25" s="473"/>
      <c r="G25" s="454"/>
      <c r="H25" s="455"/>
      <c r="I25" s="464" t="s">
        <v>105</v>
      </c>
      <c r="J25" s="464"/>
      <c r="K25" s="464"/>
      <c r="L25" s="464"/>
      <c r="M25" s="464"/>
      <c r="N25" s="464"/>
      <c r="O25" s="465"/>
      <c r="P25" s="205">
        <v>16457</v>
      </c>
      <c r="Q25" s="413">
        <v>22407</v>
      </c>
      <c r="R25" s="452"/>
      <c r="S25" s="452"/>
      <c r="T25" s="452"/>
      <c r="U25" s="452"/>
      <c r="V25" s="458" t="s">
        <v>17</v>
      </c>
      <c r="W25" s="458"/>
      <c r="X25" s="459"/>
      <c r="Y25" s="413">
        <v>22044</v>
      </c>
      <c r="Z25" s="452"/>
      <c r="AA25" s="452"/>
      <c r="AB25" s="452"/>
      <c r="AC25" s="452"/>
      <c r="AD25" s="460"/>
      <c r="AE25" s="460"/>
      <c r="AF25" s="461"/>
      <c r="AG25" s="413">
        <v>23113</v>
      </c>
      <c r="AH25" s="452"/>
      <c r="AI25" s="452"/>
      <c r="AJ25" s="452"/>
      <c r="AK25" s="452"/>
      <c r="AL25" s="460"/>
      <c r="AM25" s="460"/>
      <c r="AN25" s="461"/>
      <c r="AO25" s="413">
        <v>23924</v>
      </c>
      <c r="AP25" s="452"/>
      <c r="AQ25" s="452"/>
      <c r="AR25" s="452"/>
      <c r="AS25" s="452"/>
      <c r="AT25" s="460"/>
      <c r="AU25" s="460"/>
      <c r="AV25" s="461"/>
      <c r="AW25" s="412" t="e">
        <f>(#REF!/#REF!)*100</f>
        <v>#REF!</v>
      </c>
      <c r="AX25" s="412"/>
      <c r="AY25" s="412"/>
      <c r="AZ25" s="412"/>
      <c r="BA25" s="412"/>
      <c r="BB25" s="412"/>
      <c r="BC25" s="452">
        <v>24228</v>
      </c>
      <c r="BD25" s="452"/>
      <c r="BE25" s="452"/>
      <c r="BF25" s="452"/>
      <c r="BG25" s="452"/>
      <c r="BH25" s="460"/>
      <c r="BI25" s="460"/>
      <c r="BJ25" s="461"/>
      <c r="BK25" s="412" t="e">
        <f>(Q25/#REF!)*100</f>
        <v>#REF!</v>
      </c>
      <c r="BL25" s="412"/>
      <c r="BM25" s="412"/>
      <c r="BN25" s="412"/>
      <c r="BO25" s="412"/>
      <c r="BP25" s="412"/>
      <c r="BQ25" s="453">
        <f t="shared" si="0"/>
        <v>98.37997054491899</v>
      </c>
      <c r="BR25" s="453"/>
      <c r="BS25" s="453"/>
      <c r="BT25" s="453"/>
      <c r="BU25" s="453"/>
      <c r="BV25" s="453">
        <f t="shared" si="1"/>
        <v>104.84939212484123</v>
      </c>
      <c r="BW25" s="453"/>
      <c r="BX25" s="453"/>
      <c r="BY25" s="453"/>
      <c r="BZ25" s="453"/>
      <c r="CA25" s="453">
        <f t="shared" si="2"/>
        <v>103.50884783455199</v>
      </c>
      <c r="CB25" s="453"/>
      <c r="CC25" s="453"/>
      <c r="CD25" s="453"/>
      <c r="CE25" s="453"/>
      <c r="CF25" s="453">
        <f t="shared" si="3"/>
        <v>101.27069051997995</v>
      </c>
      <c r="CG25" s="453"/>
      <c r="CH25" s="453"/>
      <c r="CI25" s="453"/>
      <c r="CJ25" s="453"/>
    </row>
    <row r="26" spans="1:88" ht="23.45" customHeight="1" x14ac:dyDescent="0.15">
      <c r="A26" s="436"/>
      <c r="B26" s="438"/>
      <c r="C26" s="440"/>
      <c r="D26" s="441"/>
      <c r="E26" s="456"/>
      <c r="F26" s="457"/>
      <c r="G26" s="456"/>
      <c r="H26" s="457"/>
      <c r="I26" s="406" t="s">
        <v>89</v>
      </c>
      <c r="J26" s="407"/>
      <c r="K26" s="407"/>
      <c r="L26" s="407"/>
      <c r="M26" s="407"/>
      <c r="N26" s="407"/>
      <c r="O26" s="408"/>
      <c r="P26" s="205"/>
      <c r="Q26" s="413">
        <v>1072992</v>
      </c>
      <c r="R26" s="452"/>
      <c r="S26" s="452"/>
      <c r="T26" s="452"/>
      <c r="U26" s="452"/>
      <c r="V26" s="458" t="s">
        <v>164</v>
      </c>
      <c r="W26" s="458"/>
      <c r="X26" s="459"/>
      <c r="Y26" s="413">
        <v>1063437</v>
      </c>
      <c r="Z26" s="452"/>
      <c r="AA26" s="452"/>
      <c r="AB26" s="452"/>
      <c r="AC26" s="452"/>
      <c r="AD26" s="460"/>
      <c r="AE26" s="460"/>
      <c r="AF26" s="461"/>
      <c r="AG26" s="413">
        <v>1111409</v>
      </c>
      <c r="AH26" s="452"/>
      <c r="AI26" s="452"/>
      <c r="AJ26" s="452"/>
      <c r="AK26" s="452"/>
      <c r="AL26" s="460"/>
      <c r="AM26" s="460"/>
      <c r="AN26" s="461"/>
      <c r="AO26" s="413">
        <v>1150433</v>
      </c>
      <c r="AP26" s="452"/>
      <c r="AQ26" s="452"/>
      <c r="AR26" s="452"/>
      <c r="AS26" s="452"/>
      <c r="AT26" s="460"/>
      <c r="AU26" s="460"/>
      <c r="AV26" s="461"/>
      <c r="AW26" s="206"/>
      <c r="AX26" s="206"/>
      <c r="AY26" s="206"/>
      <c r="AZ26" s="206"/>
      <c r="BA26" s="206"/>
      <c r="BB26" s="206"/>
      <c r="BC26" s="413">
        <v>1161639</v>
      </c>
      <c r="BD26" s="452"/>
      <c r="BE26" s="452"/>
      <c r="BF26" s="452"/>
      <c r="BG26" s="452"/>
      <c r="BH26" s="460"/>
      <c r="BI26" s="460"/>
      <c r="BJ26" s="461"/>
      <c r="BK26" s="412" t="e">
        <f>(Q26/#REF!)*100</f>
        <v>#REF!</v>
      </c>
      <c r="BL26" s="412"/>
      <c r="BM26" s="412"/>
      <c r="BN26" s="412"/>
      <c r="BO26" s="412"/>
      <c r="BP26" s="412"/>
      <c r="BQ26" s="453">
        <f t="shared" si="0"/>
        <v>99.109499418448593</v>
      </c>
      <c r="BR26" s="453"/>
      <c r="BS26" s="453"/>
      <c r="BT26" s="453"/>
      <c r="BU26" s="453"/>
      <c r="BV26" s="453">
        <f t="shared" si="1"/>
        <v>104.51103356381243</v>
      </c>
      <c r="BW26" s="453"/>
      <c r="BX26" s="453"/>
      <c r="BY26" s="453"/>
      <c r="BZ26" s="453"/>
      <c r="CA26" s="453">
        <f t="shared" si="2"/>
        <v>103.51121864228202</v>
      </c>
      <c r="CB26" s="453"/>
      <c r="CC26" s="453"/>
      <c r="CD26" s="453"/>
      <c r="CE26" s="453"/>
      <c r="CF26" s="453">
        <f t="shared" si="3"/>
        <v>100.97406802482196</v>
      </c>
      <c r="CG26" s="453"/>
      <c r="CH26" s="453"/>
      <c r="CI26" s="453"/>
      <c r="CJ26" s="453"/>
    </row>
    <row r="27" spans="1:88" ht="23.45" customHeight="1" x14ac:dyDescent="0.15">
      <c r="A27" s="436"/>
      <c r="B27" s="438"/>
      <c r="C27" s="433" t="s">
        <v>22</v>
      </c>
      <c r="D27" s="435"/>
      <c r="E27" s="455" t="s">
        <v>19</v>
      </c>
      <c r="F27" s="473"/>
      <c r="G27" s="473"/>
      <c r="H27" s="473"/>
      <c r="I27" s="464"/>
      <c r="J27" s="464"/>
      <c r="K27" s="464"/>
      <c r="L27" s="464"/>
      <c r="M27" s="464"/>
      <c r="N27" s="464"/>
      <c r="O27" s="465"/>
      <c r="P27" s="205">
        <f>SUM(P30,P33)</f>
        <v>55014</v>
      </c>
      <c r="Q27" s="413">
        <v>45316</v>
      </c>
      <c r="R27" s="452"/>
      <c r="S27" s="452"/>
      <c r="T27" s="452"/>
      <c r="U27" s="452"/>
      <c r="V27" s="458" t="s">
        <v>17</v>
      </c>
      <c r="W27" s="458"/>
      <c r="X27" s="459"/>
      <c r="Y27" s="413">
        <v>48092</v>
      </c>
      <c r="Z27" s="452"/>
      <c r="AA27" s="452"/>
      <c r="AB27" s="452"/>
      <c r="AC27" s="452"/>
      <c r="AD27" s="460"/>
      <c r="AE27" s="460"/>
      <c r="AF27" s="461"/>
      <c r="AG27" s="413">
        <v>49820</v>
      </c>
      <c r="AH27" s="452"/>
      <c r="AI27" s="452"/>
      <c r="AJ27" s="452"/>
      <c r="AK27" s="452"/>
      <c r="AL27" s="460"/>
      <c r="AM27" s="460"/>
      <c r="AN27" s="461"/>
      <c r="AO27" s="413">
        <v>48061</v>
      </c>
      <c r="AP27" s="452"/>
      <c r="AQ27" s="452"/>
      <c r="AR27" s="452"/>
      <c r="AS27" s="452"/>
      <c r="AT27" s="460"/>
      <c r="AU27" s="460"/>
      <c r="AV27" s="461"/>
      <c r="AW27" s="412" t="e">
        <f>(#REF!/#REF!)*100</f>
        <v>#REF!</v>
      </c>
      <c r="AX27" s="412"/>
      <c r="AY27" s="412"/>
      <c r="AZ27" s="412"/>
      <c r="BA27" s="412"/>
      <c r="BB27" s="412"/>
      <c r="BC27" s="452">
        <v>49834</v>
      </c>
      <c r="BD27" s="452"/>
      <c r="BE27" s="452"/>
      <c r="BF27" s="452"/>
      <c r="BG27" s="452"/>
      <c r="BH27" s="460"/>
      <c r="BI27" s="460"/>
      <c r="BJ27" s="461"/>
      <c r="BK27" s="412" t="e">
        <f>(Q27/#REF!)*100</f>
        <v>#REF!</v>
      </c>
      <c r="BL27" s="412"/>
      <c r="BM27" s="412"/>
      <c r="BN27" s="412"/>
      <c r="BO27" s="412"/>
      <c r="BP27" s="412"/>
      <c r="BQ27" s="453">
        <f t="shared" si="0"/>
        <v>106.12587165680995</v>
      </c>
      <c r="BR27" s="453"/>
      <c r="BS27" s="453"/>
      <c r="BT27" s="453"/>
      <c r="BU27" s="453"/>
      <c r="BV27" s="453">
        <f t="shared" si="1"/>
        <v>103.59311319970057</v>
      </c>
      <c r="BW27" s="453"/>
      <c r="BX27" s="453"/>
      <c r="BY27" s="453"/>
      <c r="BZ27" s="453"/>
      <c r="CA27" s="453">
        <f t="shared" si="2"/>
        <v>96.469289441991165</v>
      </c>
      <c r="CB27" s="453"/>
      <c r="CC27" s="453"/>
      <c r="CD27" s="453"/>
      <c r="CE27" s="453"/>
      <c r="CF27" s="453">
        <f t="shared" si="3"/>
        <v>103.68906181727388</v>
      </c>
      <c r="CG27" s="453"/>
      <c r="CH27" s="453"/>
      <c r="CI27" s="453"/>
      <c r="CJ27" s="453"/>
    </row>
    <row r="28" spans="1:88" ht="23.45" customHeight="1" x14ac:dyDescent="0.15">
      <c r="A28" s="436"/>
      <c r="B28" s="438"/>
      <c r="C28" s="436"/>
      <c r="D28" s="438"/>
      <c r="E28" s="468"/>
      <c r="F28" s="474"/>
      <c r="G28" s="474"/>
      <c r="H28" s="469"/>
      <c r="I28" s="464" t="s">
        <v>104</v>
      </c>
      <c r="J28" s="464"/>
      <c r="K28" s="464"/>
      <c r="L28" s="464"/>
      <c r="M28" s="464"/>
      <c r="N28" s="464"/>
      <c r="O28" s="465"/>
      <c r="P28" s="205">
        <f>SUM(P31,P34)</f>
        <v>34464</v>
      </c>
      <c r="Q28" s="413">
        <v>29230</v>
      </c>
      <c r="R28" s="452"/>
      <c r="S28" s="452"/>
      <c r="T28" s="452"/>
      <c r="U28" s="452"/>
      <c r="V28" s="458" t="s">
        <v>17</v>
      </c>
      <c r="W28" s="458"/>
      <c r="X28" s="459"/>
      <c r="Y28" s="413">
        <v>31288</v>
      </c>
      <c r="Z28" s="452"/>
      <c r="AA28" s="452"/>
      <c r="AB28" s="452"/>
      <c r="AC28" s="452"/>
      <c r="AD28" s="460"/>
      <c r="AE28" s="460"/>
      <c r="AF28" s="461"/>
      <c r="AG28" s="413">
        <v>32419</v>
      </c>
      <c r="AH28" s="452"/>
      <c r="AI28" s="452"/>
      <c r="AJ28" s="452"/>
      <c r="AK28" s="452"/>
      <c r="AL28" s="460"/>
      <c r="AM28" s="460"/>
      <c r="AN28" s="461"/>
      <c r="AO28" s="413">
        <v>31428</v>
      </c>
      <c r="AP28" s="452"/>
      <c r="AQ28" s="452"/>
      <c r="AR28" s="452"/>
      <c r="AS28" s="452"/>
      <c r="AT28" s="460"/>
      <c r="AU28" s="460"/>
      <c r="AV28" s="461"/>
      <c r="AW28" s="412" t="e">
        <f>(#REF!/#REF!)*100</f>
        <v>#REF!</v>
      </c>
      <c r="AX28" s="412"/>
      <c r="AY28" s="412"/>
      <c r="AZ28" s="412"/>
      <c r="BA28" s="412"/>
      <c r="BB28" s="412"/>
      <c r="BC28" s="452">
        <v>32858</v>
      </c>
      <c r="BD28" s="452"/>
      <c r="BE28" s="452"/>
      <c r="BF28" s="452"/>
      <c r="BG28" s="452"/>
      <c r="BH28" s="460"/>
      <c r="BI28" s="460"/>
      <c r="BJ28" s="461"/>
      <c r="BK28" s="412" t="e">
        <f>(Q28/#REF!)*100</f>
        <v>#REF!</v>
      </c>
      <c r="BL28" s="412"/>
      <c r="BM28" s="412"/>
      <c r="BN28" s="412"/>
      <c r="BO28" s="412"/>
      <c r="BP28" s="412"/>
      <c r="BQ28" s="470">
        <f t="shared" si="0"/>
        <v>107.04071159767363</v>
      </c>
      <c r="BR28" s="471"/>
      <c r="BS28" s="471"/>
      <c r="BT28" s="471"/>
      <c r="BU28" s="472"/>
      <c r="BV28" s="453">
        <f t="shared" si="1"/>
        <v>103.61480439785223</v>
      </c>
      <c r="BW28" s="453"/>
      <c r="BX28" s="453"/>
      <c r="BY28" s="453"/>
      <c r="BZ28" s="453"/>
      <c r="CA28" s="453">
        <f t="shared" si="2"/>
        <v>96.943150621549094</v>
      </c>
      <c r="CB28" s="453"/>
      <c r="CC28" s="453"/>
      <c r="CD28" s="453"/>
      <c r="CE28" s="453"/>
      <c r="CF28" s="453">
        <f t="shared" si="3"/>
        <v>104.55008272877689</v>
      </c>
      <c r="CG28" s="453"/>
      <c r="CH28" s="453"/>
      <c r="CI28" s="453"/>
      <c r="CJ28" s="453"/>
    </row>
    <row r="29" spans="1:88" ht="23.45" customHeight="1" x14ac:dyDescent="0.15">
      <c r="A29" s="436"/>
      <c r="B29" s="438"/>
      <c r="C29" s="436"/>
      <c r="D29" s="438"/>
      <c r="E29" s="456"/>
      <c r="F29" s="475"/>
      <c r="G29" s="475"/>
      <c r="H29" s="457"/>
      <c r="I29" s="406" t="s">
        <v>89</v>
      </c>
      <c r="J29" s="407"/>
      <c r="K29" s="407"/>
      <c r="L29" s="407"/>
      <c r="M29" s="407"/>
      <c r="N29" s="407"/>
      <c r="O29" s="408"/>
      <c r="P29" s="205"/>
      <c r="Q29" s="413">
        <v>251507</v>
      </c>
      <c r="R29" s="452"/>
      <c r="S29" s="452"/>
      <c r="T29" s="452"/>
      <c r="U29" s="452"/>
      <c r="V29" s="458" t="s">
        <v>164</v>
      </c>
      <c r="W29" s="458"/>
      <c r="X29" s="459"/>
      <c r="Y29" s="413">
        <v>264608</v>
      </c>
      <c r="Z29" s="452"/>
      <c r="AA29" s="452"/>
      <c r="AB29" s="452"/>
      <c r="AC29" s="452"/>
      <c r="AD29" s="460"/>
      <c r="AE29" s="460"/>
      <c r="AF29" s="461"/>
      <c r="AG29" s="413">
        <v>277149</v>
      </c>
      <c r="AH29" s="452"/>
      <c r="AI29" s="452"/>
      <c r="AJ29" s="452"/>
      <c r="AK29" s="452"/>
      <c r="AL29" s="460"/>
      <c r="AM29" s="460"/>
      <c r="AN29" s="461"/>
      <c r="AO29" s="413">
        <v>316757</v>
      </c>
      <c r="AP29" s="452"/>
      <c r="AQ29" s="452"/>
      <c r="AR29" s="452"/>
      <c r="AS29" s="452"/>
      <c r="AT29" s="460"/>
      <c r="AU29" s="460"/>
      <c r="AV29" s="461"/>
      <c r="AW29" s="206"/>
      <c r="AX29" s="206"/>
      <c r="AY29" s="206"/>
      <c r="AZ29" s="206"/>
      <c r="BA29" s="206"/>
      <c r="BB29" s="206"/>
      <c r="BC29" s="413">
        <v>326763</v>
      </c>
      <c r="BD29" s="452"/>
      <c r="BE29" s="452"/>
      <c r="BF29" s="452"/>
      <c r="BG29" s="452"/>
      <c r="BH29" s="460"/>
      <c r="BI29" s="460"/>
      <c r="BJ29" s="461"/>
      <c r="BK29" s="412" t="e">
        <f>(Q29/#REF!)*100</f>
        <v>#REF!</v>
      </c>
      <c r="BL29" s="412"/>
      <c r="BM29" s="412"/>
      <c r="BN29" s="412"/>
      <c r="BO29" s="412"/>
      <c r="BP29" s="412"/>
      <c r="BQ29" s="470">
        <f t="shared" si="0"/>
        <v>105.2090001471132</v>
      </c>
      <c r="BR29" s="471"/>
      <c r="BS29" s="471"/>
      <c r="BT29" s="471"/>
      <c r="BU29" s="472"/>
      <c r="BV29" s="453">
        <f t="shared" si="1"/>
        <v>104.73946365945098</v>
      </c>
      <c r="BW29" s="453"/>
      <c r="BX29" s="453"/>
      <c r="BY29" s="453"/>
      <c r="BZ29" s="453"/>
      <c r="CA29" s="453">
        <f t="shared" si="2"/>
        <v>114.29122962738454</v>
      </c>
      <c r="CB29" s="453"/>
      <c r="CC29" s="453"/>
      <c r="CD29" s="453"/>
      <c r="CE29" s="453"/>
      <c r="CF29" s="453">
        <f t="shared" si="3"/>
        <v>103.15888835921542</v>
      </c>
      <c r="CG29" s="453"/>
      <c r="CH29" s="453"/>
      <c r="CI29" s="453"/>
      <c r="CJ29" s="453"/>
    </row>
    <row r="30" spans="1:88" ht="23.45" customHeight="1" x14ac:dyDescent="0.15">
      <c r="A30" s="436"/>
      <c r="B30" s="438"/>
      <c r="C30" s="436"/>
      <c r="D30" s="438"/>
      <c r="E30" s="454"/>
      <c r="F30" s="455"/>
      <c r="G30" s="409" t="s">
        <v>23</v>
      </c>
      <c r="H30" s="464"/>
      <c r="I30" s="464"/>
      <c r="J30" s="464"/>
      <c r="K30" s="464"/>
      <c r="L30" s="464"/>
      <c r="M30" s="464"/>
      <c r="N30" s="464"/>
      <c r="O30" s="465"/>
      <c r="P30" s="205">
        <v>23536</v>
      </c>
      <c r="Q30" s="413">
        <v>20043</v>
      </c>
      <c r="R30" s="452"/>
      <c r="S30" s="452"/>
      <c r="T30" s="452"/>
      <c r="U30" s="452"/>
      <c r="V30" s="458" t="s">
        <v>17</v>
      </c>
      <c r="W30" s="458"/>
      <c r="X30" s="459"/>
      <c r="Y30" s="413">
        <v>21222</v>
      </c>
      <c r="Z30" s="452"/>
      <c r="AA30" s="452"/>
      <c r="AB30" s="452"/>
      <c r="AC30" s="452"/>
      <c r="AD30" s="460"/>
      <c r="AE30" s="460"/>
      <c r="AF30" s="461"/>
      <c r="AG30" s="413">
        <v>21836</v>
      </c>
      <c r="AH30" s="452"/>
      <c r="AI30" s="452"/>
      <c r="AJ30" s="452"/>
      <c r="AK30" s="452"/>
      <c r="AL30" s="460"/>
      <c r="AM30" s="460"/>
      <c r="AN30" s="461"/>
      <c r="AO30" s="413">
        <v>21384</v>
      </c>
      <c r="AP30" s="452"/>
      <c r="AQ30" s="452"/>
      <c r="AR30" s="452"/>
      <c r="AS30" s="452"/>
      <c r="AT30" s="460"/>
      <c r="AU30" s="460"/>
      <c r="AV30" s="461"/>
      <c r="AW30" s="412" t="e">
        <f>(#REF!/#REF!)*100</f>
        <v>#REF!</v>
      </c>
      <c r="AX30" s="412"/>
      <c r="AY30" s="412"/>
      <c r="AZ30" s="412"/>
      <c r="BA30" s="412"/>
      <c r="BB30" s="412"/>
      <c r="BC30" s="452">
        <v>22083</v>
      </c>
      <c r="BD30" s="452"/>
      <c r="BE30" s="452"/>
      <c r="BF30" s="452"/>
      <c r="BG30" s="452"/>
      <c r="BH30" s="460"/>
      <c r="BI30" s="460"/>
      <c r="BJ30" s="461"/>
      <c r="BK30" s="412" t="e">
        <f>(Q30/#REF!)*100</f>
        <v>#REF!</v>
      </c>
      <c r="BL30" s="412"/>
      <c r="BM30" s="412"/>
      <c r="BN30" s="412"/>
      <c r="BO30" s="412"/>
      <c r="BP30" s="412"/>
      <c r="BQ30" s="453">
        <f t="shared" si="0"/>
        <v>105.88235294117648</v>
      </c>
      <c r="BR30" s="453"/>
      <c r="BS30" s="453"/>
      <c r="BT30" s="453"/>
      <c r="BU30" s="453"/>
      <c r="BV30" s="453">
        <f t="shared" si="1"/>
        <v>102.89322401281689</v>
      </c>
      <c r="BW30" s="453"/>
      <c r="BX30" s="453"/>
      <c r="BY30" s="453"/>
      <c r="BZ30" s="453"/>
      <c r="CA30" s="453">
        <f t="shared" si="2"/>
        <v>97.930023813885327</v>
      </c>
      <c r="CB30" s="453"/>
      <c r="CC30" s="453"/>
      <c r="CD30" s="453"/>
      <c r="CE30" s="453"/>
      <c r="CF30" s="453">
        <f t="shared" si="3"/>
        <v>103.26879910213242</v>
      </c>
      <c r="CG30" s="453"/>
      <c r="CH30" s="453"/>
      <c r="CI30" s="453"/>
      <c r="CJ30" s="453"/>
    </row>
    <row r="31" spans="1:88" ht="23.45" customHeight="1" x14ac:dyDescent="0.15">
      <c r="A31" s="436"/>
      <c r="B31" s="438"/>
      <c r="C31" s="436"/>
      <c r="D31" s="438"/>
      <c r="E31" s="468"/>
      <c r="F31" s="469"/>
      <c r="G31" s="454"/>
      <c r="H31" s="455"/>
      <c r="I31" s="464" t="s">
        <v>104</v>
      </c>
      <c r="J31" s="464"/>
      <c r="K31" s="464"/>
      <c r="L31" s="464"/>
      <c r="M31" s="464"/>
      <c r="N31" s="464"/>
      <c r="O31" s="465"/>
      <c r="P31" s="205">
        <v>16894</v>
      </c>
      <c r="Q31" s="413">
        <v>13868</v>
      </c>
      <c r="R31" s="452"/>
      <c r="S31" s="452"/>
      <c r="T31" s="452"/>
      <c r="U31" s="452"/>
      <c r="V31" s="458" t="s">
        <v>17</v>
      </c>
      <c r="W31" s="458"/>
      <c r="X31" s="459"/>
      <c r="Y31" s="413">
        <v>14921</v>
      </c>
      <c r="Z31" s="452"/>
      <c r="AA31" s="452"/>
      <c r="AB31" s="452"/>
      <c r="AC31" s="452"/>
      <c r="AD31" s="460"/>
      <c r="AE31" s="460"/>
      <c r="AF31" s="461"/>
      <c r="AG31" s="413">
        <v>15588</v>
      </c>
      <c r="AH31" s="452"/>
      <c r="AI31" s="452"/>
      <c r="AJ31" s="452"/>
      <c r="AK31" s="452"/>
      <c r="AL31" s="460"/>
      <c r="AM31" s="460"/>
      <c r="AN31" s="461"/>
      <c r="AO31" s="413">
        <v>15216</v>
      </c>
      <c r="AP31" s="452"/>
      <c r="AQ31" s="452"/>
      <c r="AR31" s="452"/>
      <c r="AS31" s="452"/>
      <c r="AT31" s="460"/>
      <c r="AU31" s="460"/>
      <c r="AV31" s="461"/>
      <c r="AW31" s="412" t="e">
        <f>(#REF!/#REF!)*100</f>
        <v>#REF!</v>
      </c>
      <c r="AX31" s="412"/>
      <c r="AY31" s="412"/>
      <c r="AZ31" s="412"/>
      <c r="BA31" s="412"/>
      <c r="BB31" s="412"/>
      <c r="BC31" s="452">
        <v>15732</v>
      </c>
      <c r="BD31" s="452"/>
      <c r="BE31" s="452"/>
      <c r="BF31" s="452"/>
      <c r="BG31" s="452"/>
      <c r="BH31" s="460"/>
      <c r="BI31" s="460"/>
      <c r="BJ31" s="461"/>
      <c r="BK31" s="412" t="e">
        <f>(Q31/#REF!)*100</f>
        <v>#REF!</v>
      </c>
      <c r="BL31" s="412"/>
      <c r="BM31" s="412"/>
      <c r="BN31" s="412"/>
      <c r="BO31" s="412"/>
      <c r="BP31" s="412"/>
      <c r="BQ31" s="453">
        <f t="shared" si="0"/>
        <v>107.59301990193251</v>
      </c>
      <c r="BR31" s="453"/>
      <c r="BS31" s="453"/>
      <c r="BT31" s="453"/>
      <c r="BU31" s="453"/>
      <c r="BV31" s="453">
        <f t="shared" si="1"/>
        <v>104.47020977146305</v>
      </c>
      <c r="BW31" s="453"/>
      <c r="BX31" s="453"/>
      <c r="BY31" s="453"/>
      <c r="BZ31" s="453"/>
      <c r="CA31" s="453">
        <f t="shared" si="2"/>
        <v>97.613548883756735</v>
      </c>
      <c r="CB31" s="453"/>
      <c r="CC31" s="453"/>
      <c r="CD31" s="453"/>
      <c r="CE31" s="453"/>
      <c r="CF31" s="453">
        <f t="shared" si="3"/>
        <v>103.39116719242902</v>
      </c>
      <c r="CG31" s="453"/>
      <c r="CH31" s="453"/>
      <c r="CI31" s="453"/>
      <c r="CJ31" s="453"/>
    </row>
    <row r="32" spans="1:88" ht="23.45" customHeight="1" x14ac:dyDescent="0.15">
      <c r="A32" s="436"/>
      <c r="B32" s="438"/>
      <c r="C32" s="436"/>
      <c r="D32" s="438"/>
      <c r="E32" s="468"/>
      <c r="F32" s="469"/>
      <c r="G32" s="456"/>
      <c r="H32" s="457"/>
      <c r="I32" s="406" t="s">
        <v>89</v>
      </c>
      <c r="J32" s="407"/>
      <c r="K32" s="407"/>
      <c r="L32" s="407"/>
      <c r="M32" s="407"/>
      <c r="N32" s="407"/>
      <c r="O32" s="408"/>
      <c r="P32" s="205"/>
      <c r="Q32" s="413">
        <v>173672</v>
      </c>
      <c r="R32" s="452"/>
      <c r="S32" s="452"/>
      <c r="T32" s="452"/>
      <c r="U32" s="452"/>
      <c r="V32" s="418" t="s">
        <v>164</v>
      </c>
      <c r="W32" s="418"/>
      <c r="X32" s="419"/>
      <c r="Y32" s="413">
        <v>185393</v>
      </c>
      <c r="Z32" s="452"/>
      <c r="AA32" s="452"/>
      <c r="AB32" s="452"/>
      <c r="AC32" s="452"/>
      <c r="AD32" s="407"/>
      <c r="AE32" s="407"/>
      <c r="AF32" s="409"/>
      <c r="AG32" s="413">
        <v>188187</v>
      </c>
      <c r="AH32" s="452"/>
      <c r="AI32" s="452"/>
      <c r="AJ32" s="452"/>
      <c r="AK32" s="452"/>
      <c r="AL32" s="407"/>
      <c r="AM32" s="407"/>
      <c r="AN32" s="409"/>
      <c r="AO32" s="413">
        <v>226011</v>
      </c>
      <c r="AP32" s="452"/>
      <c r="AQ32" s="452"/>
      <c r="AR32" s="452"/>
      <c r="AS32" s="452"/>
      <c r="AT32" s="407"/>
      <c r="AU32" s="407"/>
      <c r="AV32" s="409"/>
      <c r="AW32" s="206"/>
      <c r="AX32" s="206"/>
      <c r="AY32" s="206"/>
      <c r="AZ32" s="206"/>
      <c r="BA32" s="206"/>
      <c r="BB32" s="206"/>
      <c r="BC32" s="413">
        <v>239306</v>
      </c>
      <c r="BD32" s="452"/>
      <c r="BE32" s="452"/>
      <c r="BF32" s="452"/>
      <c r="BG32" s="452"/>
      <c r="BH32" s="407"/>
      <c r="BI32" s="407"/>
      <c r="BJ32" s="409"/>
      <c r="BK32" s="412" t="e">
        <f>(Q32/#REF!)*100</f>
        <v>#REF!</v>
      </c>
      <c r="BL32" s="412"/>
      <c r="BM32" s="412"/>
      <c r="BN32" s="412"/>
      <c r="BO32" s="412"/>
      <c r="BP32" s="412"/>
      <c r="BQ32" s="453">
        <f t="shared" si="0"/>
        <v>106.74892901561563</v>
      </c>
      <c r="BR32" s="453"/>
      <c r="BS32" s="453"/>
      <c r="BT32" s="453"/>
      <c r="BU32" s="453"/>
      <c r="BV32" s="453">
        <f t="shared" si="1"/>
        <v>101.50706876742919</v>
      </c>
      <c r="BW32" s="453"/>
      <c r="BX32" s="453"/>
      <c r="BY32" s="453"/>
      <c r="BZ32" s="453"/>
      <c r="CA32" s="453">
        <f t="shared" si="2"/>
        <v>120.09915668988825</v>
      </c>
      <c r="CB32" s="453"/>
      <c r="CC32" s="453"/>
      <c r="CD32" s="453"/>
      <c r="CE32" s="453"/>
      <c r="CF32" s="453">
        <f t="shared" si="3"/>
        <v>105.88245704855072</v>
      </c>
      <c r="CG32" s="453"/>
      <c r="CH32" s="453"/>
      <c r="CI32" s="453"/>
      <c r="CJ32" s="453"/>
    </row>
    <row r="33" spans="1:88" ht="23.45" customHeight="1" x14ac:dyDescent="0.15">
      <c r="A33" s="436"/>
      <c r="B33" s="438"/>
      <c r="C33" s="436"/>
      <c r="D33" s="438"/>
      <c r="E33" s="468"/>
      <c r="F33" s="469"/>
      <c r="G33" s="409" t="s">
        <v>24</v>
      </c>
      <c r="H33" s="464"/>
      <c r="I33" s="464"/>
      <c r="J33" s="464"/>
      <c r="K33" s="464"/>
      <c r="L33" s="464"/>
      <c r="M33" s="464"/>
      <c r="N33" s="464"/>
      <c r="O33" s="465"/>
      <c r="P33" s="205">
        <v>31478</v>
      </c>
      <c r="Q33" s="413">
        <v>25274</v>
      </c>
      <c r="R33" s="452"/>
      <c r="S33" s="452"/>
      <c r="T33" s="452"/>
      <c r="U33" s="452"/>
      <c r="V33" s="458" t="s">
        <v>17</v>
      </c>
      <c r="W33" s="458"/>
      <c r="X33" s="459"/>
      <c r="Y33" s="413">
        <v>26870</v>
      </c>
      <c r="Z33" s="452"/>
      <c r="AA33" s="452"/>
      <c r="AB33" s="452"/>
      <c r="AC33" s="452"/>
      <c r="AD33" s="460"/>
      <c r="AE33" s="460"/>
      <c r="AF33" s="461"/>
      <c r="AG33" s="413">
        <v>27985</v>
      </c>
      <c r="AH33" s="452"/>
      <c r="AI33" s="452"/>
      <c r="AJ33" s="452"/>
      <c r="AK33" s="452"/>
      <c r="AL33" s="460"/>
      <c r="AM33" s="460"/>
      <c r="AN33" s="461"/>
      <c r="AO33" s="413">
        <v>26677</v>
      </c>
      <c r="AP33" s="452"/>
      <c r="AQ33" s="452"/>
      <c r="AR33" s="452"/>
      <c r="AS33" s="452"/>
      <c r="AT33" s="460"/>
      <c r="AU33" s="460"/>
      <c r="AV33" s="461"/>
      <c r="AW33" s="412" t="e">
        <f>(#REF!/#REF!)*100</f>
        <v>#REF!</v>
      </c>
      <c r="AX33" s="412"/>
      <c r="AY33" s="412"/>
      <c r="AZ33" s="412"/>
      <c r="BA33" s="412"/>
      <c r="BB33" s="412"/>
      <c r="BC33" s="452">
        <v>27751</v>
      </c>
      <c r="BD33" s="452"/>
      <c r="BE33" s="452"/>
      <c r="BF33" s="452"/>
      <c r="BG33" s="452"/>
      <c r="BH33" s="460"/>
      <c r="BI33" s="460"/>
      <c r="BJ33" s="461"/>
      <c r="BK33" s="412" t="e">
        <f>(Q33/#REF!)*100</f>
        <v>#REF!</v>
      </c>
      <c r="BL33" s="412"/>
      <c r="BM33" s="412"/>
      <c r="BN33" s="412"/>
      <c r="BO33" s="412"/>
      <c r="BP33" s="412"/>
      <c r="BQ33" s="453">
        <f t="shared" si="0"/>
        <v>106.31478990266676</v>
      </c>
      <c r="BR33" s="453"/>
      <c r="BS33" s="453"/>
      <c r="BT33" s="453"/>
      <c r="BU33" s="453"/>
      <c r="BV33" s="453">
        <f t="shared" si="1"/>
        <v>104.1496092296241</v>
      </c>
      <c r="BW33" s="453"/>
      <c r="BX33" s="453"/>
      <c r="BY33" s="453"/>
      <c r="BZ33" s="453"/>
      <c r="CA33" s="453">
        <f t="shared" si="2"/>
        <v>95.326067536180091</v>
      </c>
      <c r="CB33" s="453"/>
      <c r="CC33" s="453"/>
      <c r="CD33" s="453"/>
      <c r="CE33" s="453"/>
      <c r="CF33" s="453">
        <f t="shared" si="3"/>
        <v>104.02593994827005</v>
      </c>
      <c r="CG33" s="453"/>
      <c r="CH33" s="453"/>
      <c r="CI33" s="453"/>
      <c r="CJ33" s="453"/>
    </row>
    <row r="34" spans="1:88" ht="23.45" customHeight="1" x14ac:dyDescent="0.15">
      <c r="A34" s="436"/>
      <c r="B34" s="438"/>
      <c r="C34" s="436"/>
      <c r="D34" s="438"/>
      <c r="E34" s="468"/>
      <c r="F34" s="469"/>
      <c r="G34" s="454"/>
      <c r="H34" s="455"/>
      <c r="I34" s="464" t="s">
        <v>104</v>
      </c>
      <c r="J34" s="464"/>
      <c r="K34" s="464"/>
      <c r="L34" s="464"/>
      <c r="M34" s="464"/>
      <c r="N34" s="464"/>
      <c r="O34" s="465"/>
      <c r="P34" s="205">
        <v>17570</v>
      </c>
      <c r="Q34" s="413">
        <v>15362</v>
      </c>
      <c r="R34" s="452"/>
      <c r="S34" s="452"/>
      <c r="T34" s="452"/>
      <c r="U34" s="452"/>
      <c r="V34" s="458" t="s">
        <v>17</v>
      </c>
      <c r="W34" s="458"/>
      <c r="X34" s="459"/>
      <c r="Y34" s="413">
        <v>16367</v>
      </c>
      <c r="Z34" s="452"/>
      <c r="AA34" s="452"/>
      <c r="AB34" s="452"/>
      <c r="AC34" s="452"/>
      <c r="AD34" s="460"/>
      <c r="AE34" s="460"/>
      <c r="AF34" s="461"/>
      <c r="AG34" s="413">
        <v>16830</v>
      </c>
      <c r="AH34" s="452"/>
      <c r="AI34" s="452"/>
      <c r="AJ34" s="452"/>
      <c r="AK34" s="452"/>
      <c r="AL34" s="460"/>
      <c r="AM34" s="460"/>
      <c r="AN34" s="461"/>
      <c r="AO34" s="413">
        <v>16212</v>
      </c>
      <c r="AP34" s="452"/>
      <c r="AQ34" s="452"/>
      <c r="AR34" s="452"/>
      <c r="AS34" s="452"/>
      <c r="AT34" s="460"/>
      <c r="AU34" s="460"/>
      <c r="AV34" s="461"/>
      <c r="AW34" s="412" t="e">
        <f>(#REF!/#REF!)*100</f>
        <v>#REF!</v>
      </c>
      <c r="AX34" s="412"/>
      <c r="AY34" s="412"/>
      <c r="AZ34" s="412"/>
      <c r="BA34" s="412"/>
      <c r="BB34" s="412"/>
      <c r="BC34" s="452">
        <v>17126</v>
      </c>
      <c r="BD34" s="452"/>
      <c r="BE34" s="452"/>
      <c r="BF34" s="452"/>
      <c r="BG34" s="452"/>
      <c r="BH34" s="460"/>
      <c r="BI34" s="460"/>
      <c r="BJ34" s="461"/>
      <c r="BK34" s="412" t="e">
        <f>(Q34/#REF!)*100</f>
        <v>#REF!</v>
      </c>
      <c r="BL34" s="412"/>
      <c r="BM34" s="412"/>
      <c r="BN34" s="412"/>
      <c r="BO34" s="412"/>
      <c r="BP34" s="412"/>
      <c r="BQ34" s="453">
        <f t="shared" si="0"/>
        <v>106.54211691186045</v>
      </c>
      <c r="BR34" s="453"/>
      <c r="BS34" s="453"/>
      <c r="BT34" s="453"/>
      <c r="BU34" s="453"/>
      <c r="BV34" s="453">
        <f t="shared" si="1"/>
        <v>102.82886295594795</v>
      </c>
      <c r="BW34" s="453"/>
      <c r="BX34" s="453"/>
      <c r="BY34" s="453"/>
      <c r="BZ34" s="453"/>
      <c r="CA34" s="453">
        <f t="shared" si="2"/>
        <v>96.327985739750446</v>
      </c>
      <c r="CB34" s="453"/>
      <c r="CC34" s="453"/>
      <c r="CD34" s="453"/>
      <c r="CE34" s="453"/>
      <c r="CF34" s="453">
        <f t="shared" si="3"/>
        <v>105.63779916111523</v>
      </c>
      <c r="CG34" s="453"/>
      <c r="CH34" s="453"/>
      <c r="CI34" s="453"/>
      <c r="CJ34" s="453"/>
    </row>
    <row r="35" spans="1:88" ht="23.45" customHeight="1" x14ac:dyDescent="0.15">
      <c r="A35" s="439"/>
      <c r="B35" s="441"/>
      <c r="C35" s="439"/>
      <c r="D35" s="441"/>
      <c r="E35" s="456"/>
      <c r="F35" s="457"/>
      <c r="G35" s="456"/>
      <c r="H35" s="457"/>
      <c r="I35" s="406" t="s">
        <v>89</v>
      </c>
      <c r="J35" s="407"/>
      <c r="K35" s="407"/>
      <c r="L35" s="407"/>
      <c r="M35" s="407"/>
      <c r="N35" s="407"/>
      <c r="O35" s="408"/>
      <c r="P35" s="207"/>
      <c r="Q35" s="413">
        <v>77835</v>
      </c>
      <c r="R35" s="452"/>
      <c r="S35" s="452"/>
      <c r="T35" s="452"/>
      <c r="U35" s="452"/>
      <c r="V35" s="458" t="s">
        <v>164</v>
      </c>
      <c r="W35" s="458"/>
      <c r="X35" s="458"/>
      <c r="Y35" s="413">
        <v>79215</v>
      </c>
      <c r="Z35" s="452"/>
      <c r="AA35" s="452"/>
      <c r="AB35" s="452"/>
      <c r="AC35" s="452"/>
      <c r="AD35" s="407"/>
      <c r="AE35" s="407"/>
      <c r="AF35" s="409"/>
      <c r="AG35" s="413">
        <v>88963</v>
      </c>
      <c r="AH35" s="452"/>
      <c r="AI35" s="452"/>
      <c r="AJ35" s="452"/>
      <c r="AK35" s="452"/>
      <c r="AL35" s="407"/>
      <c r="AM35" s="407"/>
      <c r="AN35" s="409"/>
      <c r="AO35" s="413">
        <v>90746</v>
      </c>
      <c r="AP35" s="452"/>
      <c r="AQ35" s="452"/>
      <c r="AR35" s="452"/>
      <c r="AS35" s="452"/>
      <c r="AT35" s="407"/>
      <c r="AU35" s="407"/>
      <c r="AV35" s="407"/>
      <c r="AW35" s="208"/>
      <c r="AX35" s="208"/>
      <c r="AY35" s="208"/>
      <c r="AZ35" s="208"/>
      <c r="BA35" s="208"/>
      <c r="BB35" s="208"/>
      <c r="BC35" s="413">
        <v>87457</v>
      </c>
      <c r="BD35" s="452"/>
      <c r="BE35" s="452"/>
      <c r="BF35" s="452"/>
      <c r="BG35" s="452"/>
      <c r="BH35" s="407"/>
      <c r="BI35" s="407"/>
      <c r="BJ35" s="407"/>
      <c r="BK35" s="412" t="e">
        <f>(Q35/#REF!)*100</f>
        <v>#REF!</v>
      </c>
      <c r="BL35" s="412"/>
      <c r="BM35" s="412"/>
      <c r="BN35" s="412"/>
      <c r="BO35" s="412"/>
      <c r="BP35" s="412"/>
      <c r="BQ35" s="453">
        <f t="shared" si="0"/>
        <v>101.77298130661015</v>
      </c>
      <c r="BR35" s="453"/>
      <c r="BS35" s="453"/>
      <c r="BT35" s="453"/>
      <c r="BU35" s="453"/>
      <c r="BV35" s="453">
        <f t="shared" si="1"/>
        <v>112.30575017357825</v>
      </c>
      <c r="BW35" s="453"/>
      <c r="BX35" s="453"/>
      <c r="BY35" s="453"/>
      <c r="BZ35" s="453"/>
      <c r="CA35" s="453">
        <f t="shared" si="2"/>
        <v>102.00420399491922</v>
      </c>
      <c r="CB35" s="453"/>
      <c r="CC35" s="453"/>
      <c r="CD35" s="453"/>
      <c r="CE35" s="453"/>
      <c r="CF35" s="453">
        <f t="shared" si="3"/>
        <v>96.375597822493546</v>
      </c>
      <c r="CG35" s="453"/>
      <c r="CH35" s="453"/>
      <c r="CI35" s="453"/>
      <c r="CJ35" s="453"/>
    </row>
    <row r="41" spans="1:88" s="201" customFormat="1" ht="24" customHeight="1" x14ac:dyDescent="0.15">
      <c r="A41" s="462" t="s">
        <v>108</v>
      </c>
      <c r="B41" s="462"/>
      <c r="C41" s="463" t="s">
        <v>25</v>
      </c>
      <c r="D41" s="463"/>
      <c r="E41" s="463"/>
      <c r="F41" s="463"/>
      <c r="G41" s="463"/>
      <c r="H41" s="463"/>
      <c r="I41" s="463"/>
      <c r="J41" s="202"/>
    </row>
    <row r="43" spans="1:88" ht="30" customHeight="1" x14ac:dyDescent="0.15">
      <c r="A43" s="464" t="s">
        <v>1</v>
      </c>
      <c r="B43" s="464"/>
      <c r="C43" s="464"/>
      <c r="D43" s="464"/>
      <c r="E43" s="464"/>
      <c r="F43" s="464"/>
      <c r="G43" s="464"/>
      <c r="H43" s="464"/>
      <c r="I43" s="464"/>
      <c r="J43" s="464"/>
      <c r="K43" s="464"/>
      <c r="L43" s="464"/>
      <c r="M43" s="464"/>
      <c r="N43" s="464"/>
      <c r="O43" s="465"/>
      <c r="P43" s="209"/>
      <c r="Q43" s="210"/>
      <c r="R43" s="466" t="s">
        <v>165</v>
      </c>
      <c r="S43" s="466"/>
      <c r="T43" s="466"/>
      <c r="U43" s="466"/>
      <c r="V43" s="466"/>
      <c r="W43" s="466"/>
      <c r="X43" s="211"/>
      <c r="Y43" s="210"/>
      <c r="Z43" s="466" t="s">
        <v>166</v>
      </c>
      <c r="AA43" s="466"/>
      <c r="AB43" s="466"/>
      <c r="AC43" s="466"/>
      <c r="AD43" s="466"/>
      <c r="AE43" s="466"/>
      <c r="AF43" s="211"/>
      <c r="AG43" s="210"/>
      <c r="AH43" s="466" t="s">
        <v>167</v>
      </c>
      <c r="AI43" s="466"/>
      <c r="AJ43" s="466"/>
      <c r="AK43" s="466"/>
      <c r="AL43" s="466"/>
      <c r="AM43" s="466"/>
      <c r="AN43" s="211"/>
      <c r="AO43" s="210"/>
      <c r="AP43" s="466" t="s">
        <v>168</v>
      </c>
      <c r="AQ43" s="466"/>
      <c r="AR43" s="466"/>
      <c r="AS43" s="466"/>
      <c r="AT43" s="466"/>
      <c r="AU43" s="466"/>
      <c r="AV43" s="211"/>
      <c r="AW43" s="203"/>
      <c r="AX43" s="203"/>
      <c r="AY43" s="203"/>
      <c r="AZ43" s="203"/>
      <c r="BA43" s="203"/>
      <c r="BB43" s="203"/>
      <c r="BC43" s="210"/>
      <c r="BD43" s="466" t="s">
        <v>352</v>
      </c>
      <c r="BE43" s="466"/>
      <c r="BF43" s="466"/>
      <c r="BG43" s="466"/>
      <c r="BH43" s="466"/>
      <c r="BI43" s="466"/>
      <c r="BJ43" s="211"/>
      <c r="BK43" s="406" t="s">
        <v>169</v>
      </c>
      <c r="BL43" s="407"/>
      <c r="BM43" s="407"/>
      <c r="BN43" s="407"/>
      <c r="BO43" s="407"/>
      <c r="BP43" s="407"/>
      <c r="BQ43" s="407"/>
      <c r="BR43" s="407"/>
      <c r="BS43" s="407"/>
      <c r="BT43" s="407"/>
      <c r="BU43" s="407"/>
      <c r="BV43" s="407"/>
      <c r="BW43" s="407"/>
      <c r="BX43" s="407"/>
      <c r="BY43" s="407"/>
      <c r="BZ43" s="407"/>
      <c r="CA43" s="407"/>
      <c r="CB43" s="407"/>
      <c r="CC43" s="407"/>
      <c r="CD43" s="407"/>
      <c r="CE43" s="407"/>
      <c r="CF43" s="407"/>
      <c r="CG43" s="407"/>
      <c r="CH43" s="407"/>
      <c r="CI43" s="407"/>
      <c r="CJ43" s="409"/>
    </row>
    <row r="44" spans="1:88" ht="30" customHeight="1" x14ac:dyDescent="0.15">
      <c r="A44" s="464"/>
      <c r="B44" s="464"/>
      <c r="C44" s="464"/>
      <c r="D44" s="464"/>
      <c r="E44" s="464"/>
      <c r="F44" s="464"/>
      <c r="G44" s="464"/>
      <c r="H44" s="464"/>
      <c r="I44" s="464"/>
      <c r="J44" s="464"/>
      <c r="K44" s="464"/>
      <c r="L44" s="464"/>
      <c r="M44" s="464"/>
      <c r="N44" s="464"/>
      <c r="O44" s="465"/>
      <c r="P44" s="212"/>
      <c r="Q44" s="213"/>
      <c r="R44" s="467" t="s">
        <v>27</v>
      </c>
      <c r="S44" s="467"/>
      <c r="T44" s="467"/>
      <c r="U44" s="467"/>
      <c r="V44" s="467"/>
      <c r="W44" s="467"/>
      <c r="X44" s="214"/>
      <c r="Y44" s="213"/>
      <c r="Z44" s="467" t="s">
        <v>27</v>
      </c>
      <c r="AA44" s="467"/>
      <c r="AB44" s="467"/>
      <c r="AC44" s="467"/>
      <c r="AD44" s="467"/>
      <c r="AE44" s="467"/>
      <c r="AF44" s="214"/>
      <c r="AG44" s="213"/>
      <c r="AH44" s="467" t="s">
        <v>27</v>
      </c>
      <c r="AI44" s="467"/>
      <c r="AJ44" s="467"/>
      <c r="AK44" s="467"/>
      <c r="AL44" s="467"/>
      <c r="AM44" s="467"/>
      <c r="AN44" s="214"/>
      <c r="AO44" s="213"/>
      <c r="AP44" s="467" t="s">
        <v>27</v>
      </c>
      <c r="AQ44" s="467"/>
      <c r="AR44" s="467"/>
      <c r="AS44" s="467"/>
      <c r="AT44" s="467"/>
      <c r="AU44" s="467"/>
      <c r="AV44" s="214"/>
      <c r="AW44" s="406" t="s">
        <v>170</v>
      </c>
      <c r="AX44" s="407"/>
      <c r="AY44" s="407"/>
      <c r="AZ44" s="407"/>
      <c r="BA44" s="407"/>
      <c r="BB44" s="409"/>
      <c r="BC44" s="213"/>
      <c r="BD44" s="467" t="s">
        <v>27</v>
      </c>
      <c r="BE44" s="467"/>
      <c r="BF44" s="467"/>
      <c r="BG44" s="467"/>
      <c r="BH44" s="467"/>
      <c r="BI44" s="467"/>
      <c r="BJ44" s="214"/>
      <c r="BK44" s="406" t="s">
        <v>171</v>
      </c>
      <c r="BL44" s="407"/>
      <c r="BM44" s="407"/>
      <c r="BN44" s="407"/>
      <c r="BO44" s="407"/>
      <c r="BP44" s="409"/>
      <c r="BQ44" s="406" t="str">
        <f>Z43</f>
        <v>平成28年度</v>
      </c>
      <c r="BR44" s="407"/>
      <c r="BS44" s="407"/>
      <c r="BT44" s="407"/>
      <c r="BU44" s="409"/>
      <c r="BV44" s="406" t="str">
        <f>AH43</f>
        <v>平成29年度</v>
      </c>
      <c r="BW44" s="407"/>
      <c r="BX44" s="407"/>
      <c r="BY44" s="407"/>
      <c r="BZ44" s="409"/>
      <c r="CA44" s="406" t="str">
        <f>AP43</f>
        <v>平成30年度</v>
      </c>
      <c r="CB44" s="407"/>
      <c r="CC44" s="407"/>
      <c r="CD44" s="407"/>
      <c r="CE44" s="409"/>
      <c r="CF44" s="406" t="str">
        <f>BD43</f>
        <v>令和元年度</v>
      </c>
      <c r="CG44" s="407"/>
      <c r="CH44" s="407"/>
      <c r="CI44" s="407"/>
      <c r="CJ44" s="409"/>
    </row>
    <row r="45" spans="1:88" ht="33.950000000000003" customHeight="1" x14ac:dyDescent="0.15">
      <c r="A45" s="443" t="s">
        <v>172</v>
      </c>
      <c r="B45" s="444"/>
      <c r="C45" s="445"/>
      <c r="D45" s="442" t="s">
        <v>29</v>
      </c>
      <c r="E45" s="442"/>
      <c r="F45" s="442"/>
      <c r="G45" s="424" t="s">
        <v>30</v>
      </c>
      <c r="H45" s="424"/>
      <c r="I45" s="424"/>
      <c r="J45" s="424"/>
      <c r="K45" s="424"/>
      <c r="L45" s="424"/>
      <c r="M45" s="424"/>
      <c r="N45" s="424"/>
      <c r="O45" s="425"/>
      <c r="P45" s="205">
        <v>10</v>
      </c>
      <c r="Q45" s="413">
        <v>2</v>
      </c>
      <c r="R45" s="414"/>
      <c r="S45" s="414"/>
      <c r="T45" s="414"/>
      <c r="U45" s="414"/>
      <c r="V45" s="414"/>
      <c r="W45" s="418" t="s">
        <v>31</v>
      </c>
      <c r="X45" s="419"/>
      <c r="Y45" s="413">
        <v>2</v>
      </c>
      <c r="Z45" s="414"/>
      <c r="AA45" s="414"/>
      <c r="AB45" s="414"/>
      <c r="AC45" s="414"/>
      <c r="AD45" s="414"/>
      <c r="AE45" s="410"/>
      <c r="AF45" s="411"/>
      <c r="AG45" s="413">
        <v>2</v>
      </c>
      <c r="AH45" s="414"/>
      <c r="AI45" s="414"/>
      <c r="AJ45" s="414"/>
      <c r="AK45" s="414"/>
      <c r="AL45" s="414"/>
      <c r="AM45" s="410"/>
      <c r="AN45" s="411"/>
      <c r="AO45" s="413">
        <v>2</v>
      </c>
      <c r="AP45" s="414"/>
      <c r="AQ45" s="414"/>
      <c r="AR45" s="414"/>
      <c r="AS45" s="414"/>
      <c r="AT45" s="414"/>
      <c r="AU45" s="410"/>
      <c r="AV45" s="411"/>
      <c r="AW45" s="412" t="e">
        <f>(#REF!/#REF!)*100</f>
        <v>#REF!</v>
      </c>
      <c r="AX45" s="412"/>
      <c r="AY45" s="412"/>
      <c r="AZ45" s="412"/>
      <c r="BA45" s="412"/>
      <c r="BB45" s="412"/>
      <c r="BC45" s="413">
        <v>2</v>
      </c>
      <c r="BD45" s="414"/>
      <c r="BE45" s="414"/>
      <c r="BF45" s="414"/>
      <c r="BG45" s="414"/>
      <c r="BH45" s="414"/>
      <c r="BI45" s="410"/>
      <c r="BJ45" s="411"/>
      <c r="BK45" s="412" t="e">
        <f>(Q45/#REF!)*100</f>
        <v>#REF!</v>
      </c>
      <c r="BL45" s="412"/>
      <c r="BM45" s="412"/>
      <c r="BN45" s="412"/>
      <c r="BO45" s="412"/>
      <c r="BP45" s="412"/>
      <c r="BQ45" s="412">
        <f t="shared" ref="BQ45:BQ56" si="4">IF(Q45=0,"-         ",(Y45/Q45)*100)</f>
        <v>100</v>
      </c>
      <c r="BR45" s="412"/>
      <c r="BS45" s="412"/>
      <c r="BT45" s="412"/>
      <c r="BU45" s="412"/>
      <c r="BV45" s="412">
        <f t="shared" ref="BV45:BV56" si="5">IF(Y45=0,"-         ",(AG45/Y45)*100)</f>
        <v>100</v>
      </c>
      <c r="BW45" s="412"/>
      <c r="BX45" s="412"/>
      <c r="BY45" s="412"/>
      <c r="BZ45" s="412"/>
      <c r="CA45" s="412">
        <f t="shared" ref="CA45:CA56" si="6">IF(AG45=0,"-         ",(AO45/AG45)*100)</f>
        <v>100</v>
      </c>
      <c r="CB45" s="412"/>
      <c r="CC45" s="412"/>
      <c r="CD45" s="412"/>
      <c r="CE45" s="412"/>
      <c r="CF45" s="412">
        <f t="shared" ref="CF45:CF56" si="7">IF(AO45=0,"-         ",(BC45/AO45)*100)</f>
        <v>100</v>
      </c>
      <c r="CG45" s="412"/>
      <c r="CH45" s="412"/>
      <c r="CI45" s="412"/>
      <c r="CJ45" s="412"/>
    </row>
    <row r="46" spans="1:88" ht="33.950000000000003" customHeight="1" x14ac:dyDescent="0.15">
      <c r="A46" s="446"/>
      <c r="B46" s="447"/>
      <c r="C46" s="448"/>
      <c r="D46" s="442"/>
      <c r="E46" s="442"/>
      <c r="F46" s="442"/>
      <c r="G46" s="424" t="s">
        <v>32</v>
      </c>
      <c r="H46" s="424"/>
      <c r="I46" s="424"/>
      <c r="J46" s="424"/>
      <c r="K46" s="424"/>
      <c r="L46" s="424"/>
      <c r="M46" s="424"/>
      <c r="N46" s="424"/>
      <c r="O46" s="425"/>
      <c r="P46" s="205">
        <v>13802</v>
      </c>
      <c r="Q46" s="413">
        <v>777</v>
      </c>
      <c r="R46" s="414"/>
      <c r="S46" s="414"/>
      <c r="T46" s="414"/>
      <c r="U46" s="414"/>
      <c r="V46" s="414"/>
      <c r="W46" s="418" t="s">
        <v>33</v>
      </c>
      <c r="X46" s="419"/>
      <c r="Y46" s="413">
        <v>837</v>
      </c>
      <c r="Z46" s="414"/>
      <c r="AA46" s="414"/>
      <c r="AB46" s="414"/>
      <c r="AC46" s="414"/>
      <c r="AD46" s="414"/>
      <c r="AE46" s="410"/>
      <c r="AF46" s="411"/>
      <c r="AG46" s="413">
        <v>691</v>
      </c>
      <c r="AH46" s="414"/>
      <c r="AI46" s="414"/>
      <c r="AJ46" s="414"/>
      <c r="AK46" s="414"/>
      <c r="AL46" s="414"/>
      <c r="AM46" s="410"/>
      <c r="AN46" s="411"/>
      <c r="AO46" s="413">
        <v>694</v>
      </c>
      <c r="AP46" s="414"/>
      <c r="AQ46" s="414"/>
      <c r="AR46" s="414"/>
      <c r="AS46" s="414"/>
      <c r="AT46" s="414"/>
      <c r="AU46" s="410"/>
      <c r="AV46" s="411"/>
      <c r="AW46" s="412" t="e">
        <f>(#REF!/#REF!)*100</f>
        <v>#REF!</v>
      </c>
      <c r="AX46" s="412"/>
      <c r="AY46" s="412"/>
      <c r="AZ46" s="412"/>
      <c r="BA46" s="412"/>
      <c r="BB46" s="412"/>
      <c r="BC46" s="413">
        <v>711</v>
      </c>
      <c r="BD46" s="414"/>
      <c r="BE46" s="414"/>
      <c r="BF46" s="414"/>
      <c r="BG46" s="414"/>
      <c r="BH46" s="414"/>
      <c r="BI46" s="410"/>
      <c r="BJ46" s="411"/>
      <c r="BK46" s="412" t="e">
        <f>(Q46/#REF!)*100</f>
        <v>#REF!</v>
      </c>
      <c r="BL46" s="412"/>
      <c r="BM46" s="412"/>
      <c r="BN46" s="412"/>
      <c r="BO46" s="412"/>
      <c r="BP46" s="412"/>
      <c r="BQ46" s="412">
        <f t="shared" si="4"/>
        <v>107.72200772200773</v>
      </c>
      <c r="BR46" s="412"/>
      <c r="BS46" s="412"/>
      <c r="BT46" s="412"/>
      <c r="BU46" s="412"/>
      <c r="BV46" s="412">
        <f t="shared" si="5"/>
        <v>82.55675029868577</v>
      </c>
      <c r="BW46" s="412"/>
      <c r="BX46" s="412"/>
      <c r="BY46" s="412"/>
      <c r="BZ46" s="412"/>
      <c r="CA46" s="412">
        <f t="shared" si="6"/>
        <v>100.4341534008683</v>
      </c>
      <c r="CB46" s="412"/>
      <c r="CC46" s="412"/>
      <c r="CD46" s="412"/>
      <c r="CE46" s="412"/>
      <c r="CF46" s="412">
        <f t="shared" si="7"/>
        <v>102.44956772334295</v>
      </c>
      <c r="CG46" s="412"/>
      <c r="CH46" s="412"/>
      <c r="CI46" s="412"/>
      <c r="CJ46" s="412"/>
    </row>
    <row r="47" spans="1:88" ht="33.950000000000003" hidden="1" customHeight="1" x14ac:dyDescent="0.15">
      <c r="A47" s="446"/>
      <c r="B47" s="447"/>
      <c r="C47" s="448"/>
      <c r="D47" s="442" t="s">
        <v>173</v>
      </c>
      <c r="E47" s="442"/>
      <c r="F47" s="442"/>
      <c r="G47" s="424" t="s">
        <v>30</v>
      </c>
      <c r="H47" s="424"/>
      <c r="I47" s="424"/>
      <c r="J47" s="424"/>
      <c r="K47" s="424"/>
      <c r="L47" s="424"/>
      <c r="M47" s="424"/>
      <c r="N47" s="424"/>
      <c r="O47" s="425"/>
      <c r="P47" s="205">
        <v>4</v>
      </c>
      <c r="Q47" s="413">
        <v>0</v>
      </c>
      <c r="R47" s="414"/>
      <c r="S47" s="414"/>
      <c r="T47" s="414"/>
      <c r="U47" s="414"/>
      <c r="V47" s="414"/>
      <c r="W47" s="418" t="s">
        <v>31</v>
      </c>
      <c r="X47" s="419"/>
      <c r="Y47" s="413">
        <v>0</v>
      </c>
      <c r="Z47" s="414"/>
      <c r="AA47" s="414"/>
      <c r="AB47" s="414"/>
      <c r="AC47" s="414"/>
      <c r="AD47" s="414"/>
      <c r="AE47" s="410"/>
      <c r="AF47" s="411"/>
      <c r="AG47" s="413">
        <v>0</v>
      </c>
      <c r="AH47" s="414"/>
      <c r="AI47" s="414"/>
      <c r="AJ47" s="414"/>
      <c r="AK47" s="414"/>
      <c r="AL47" s="414"/>
      <c r="AM47" s="410"/>
      <c r="AN47" s="411"/>
      <c r="AO47" s="413">
        <v>0</v>
      </c>
      <c r="AP47" s="414"/>
      <c r="AQ47" s="414"/>
      <c r="AR47" s="414"/>
      <c r="AS47" s="414"/>
      <c r="AT47" s="414"/>
      <c r="AU47" s="410"/>
      <c r="AV47" s="411"/>
      <c r="AW47" s="412" t="e">
        <f>(#REF!/#REF!)*100</f>
        <v>#REF!</v>
      </c>
      <c r="AX47" s="412"/>
      <c r="AY47" s="412"/>
      <c r="AZ47" s="412"/>
      <c r="BA47" s="412"/>
      <c r="BB47" s="412"/>
      <c r="BC47" s="413"/>
      <c r="BD47" s="414"/>
      <c r="BE47" s="414"/>
      <c r="BF47" s="414"/>
      <c r="BG47" s="414"/>
      <c r="BH47" s="414"/>
      <c r="BI47" s="410"/>
      <c r="BJ47" s="411"/>
      <c r="BK47" s="412" t="e">
        <f>(Q47/#REF!)*100</f>
        <v>#REF!</v>
      </c>
      <c r="BL47" s="412"/>
      <c r="BM47" s="412"/>
      <c r="BN47" s="412"/>
      <c r="BO47" s="412"/>
      <c r="BP47" s="412"/>
      <c r="BQ47" s="412" t="str">
        <f t="shared" si="4"/>
        <v xml:space="preserve">-         </v>
      </c>
      <c r="BR47" s="412"/>
      <c r="BS47" s="412"/>
      <c r="BT47" s="412"/>
      <c r="BU47" s="412"/>
      <c r="BV47" s="412" t="str">
        <f t="shared" si="5"/>
        <v xml:space="preserve">-         </v>
      </c>
      <c r="BW47" s="412"/>
      <c r="BX47" s="412"/>
      <c r="BY47" s="412"/>
      <c r="BZ47" s="412"/>
      <c r="CA47" s="412" t="str">
        <f t="shared" si="6"/>
        <v xml:space="preserve">-         </v>
      </c>
      <c r="CB47" s="412"/>
      <c r="CC47" s="412"/>
      <c r="CD47" s="412"/>
      <c r="CE47" s="412"/>
      <c r="CF47" s="412" t="str">
        <f t="shared" si="7"/>
        <v xml:space="preserve">-         </v>
      </c>
      <c r="CG47" s="412"/>
      <c r="CH47" s="412"/>
      <c r="CI47" s="412"/>
      <c r="CJ47" s="412"/>
    </row>
    <row r="48" spans="1:88" ht="33.950000000000003" customHeight="1" x14ac:dyDescent="0.15">
      <c r="A48" s="449"/>
      <c r="B48" s="450"/>
      <c r="C48" s="451"/>
      <c r="D48" s="415" t="s">
        <v>34</v>
      </c>
      <c r="E48" s="416"/>
      <c r="F48" s="416"/>
      <c r="G48" s="416"/>
      <c r="H48" s="416"/>
      <c r="I48" s="416"/>
      <c r="J48" s="416"/>
      <c r="K48" s="416"/>
      <c r="L48" s="416"/>
      <c r="M48" s="416"/>
      <c r="N48" s="416"/>
      <c r="O48" s="417"/>
      <c r="P48" s="205">
        <v>1274076586</v>
      </c>
      <c r="Q48" s="413">
        <v>41462573</v>
      </c>
      <c r="R48" s="414"/>
      <c r="S48" s="414"/>
      <c r="T48" s="414"/>
      <c r="U48" s="414"/>
      <c r="V48" s="414"/>
      <c r="W48" s="418" t="s">
        <v>174</v>
      </c>
      <c r="X48" s="419"/>
      <c r="Y48" s="413">
        <v>44247513</v>
      </c>
      <c r="Z48" s="414"/>
      <c r="AA48" s="414"/>
      <c r="AB48" s="414"/>
      <c r="AC48" s="414"/>
      <c r="AD48" s="414"/>
      <c r="AE48" s="410"/>
      <c r="AF48" s="411"/>
      <c r="AG48" s="413">
        <v>37021323</v>
      </c>
      <c r="AH48" s="414"/>
      <c r="AI48" s="414"/>
      <c r="AJ48" s="414"/>
      <c r="AK48" s="414"/>
      <c r="AL48" s="414"/>
      <c r="AM48" s="410"/>
      <c r="AN48" s="411"/>
      <c r="AO48" s="413">
        <v>37494223</v>
      </c>
      <c r="AP48" s="414"/>
      <c r="AQ48" s="414"/>
      <c r="AR48" s="414"/>
      <c r="AS48" s="414"/>
      <c r="AT48" s="414"/>
      <c r="AU48" s="410"/>
      <c r="AV48" s="411"/>
      <c r="AW48" s="412" t="e">
        <f>(#REF!/#REF!)*100</f>
        <v>#REF!</v>
      </c>
      <c r="AX48" s="412"/>
      <c r="AY48" s="412"/>
      <c r="AZ48" s="412"/>
      <c r="BA48" s="412"/>
      <c r="BB48" s="412"/>
      <c r="BC48" s="413">
        <v>39094058</v>
      </c>
      <c r="BD48" s="414"/>
      <c r="BE48" s="414"/>
      <c r="BF48" s="414"/>
      <c r="BG48" s="414"/>
      <c r="BH48" s="414"/>
      <c r="BI48" s="410"/>
      <c r="BJ48" s="411"/>
      <c r="BK48" s="412" t="e">
        <f>(Q48/#REF!)*100</f>
        <v>#REF!</v>
      </c>
      <c r="BL48" s="412"/>
      <c r="BM48" s="412"/>
      <c r="BN48" s="412"/>
      <c r="BO48" s="412"/>
      <c r="BP48" s="412"/>
      <c r="BQ48" s="412">
        <f t="shared" si="4"/>
        <v>106.71675633830058</v>
      </c>
      <c r="BR48" s="412"/>
      <c r="BS48" s="412"/>
      <c r="BT48" s="412"/>
      <c r="BU48" s="412"/>
      <c r="BV48" s="412">
        <f t="shared" si="5"/>
        <v>83.668709244743312</v>
      </c>
      <c r="BW48" s="412"/>
      <c r="BX48" s="412"/>
      <c r="BY48" s="412"/>
      <c r="BZ48" s="412"/>
      <c r="CA48" s="412">
        <f t="shared" si="6"/>
        <v>101.27737196209871</v>
      </c>
      <c r="CB48" s="412"/>
      <c r="CC48" s="412"/>
      <c r="CD48" s="412"/>
      <c r="CE48" s="412"/>
      <c r="CF48" s="412">
        <f t="shared" si="7"/>
        <v>104.26688399436894</v>
      </c>
      <c r="CG48" s="412"/>
      <c r="CH48" s="412"/>
      <c r="CI48" s="412"/>
      <c r="CJ48" s="412"/>
    </row>
    <row r="49" spans="1:88" ht="33.950000000000003" customHeight="1" x14ac:dyDescent="0.15">
      <c r="A49" s="433" t="s">
        <v>36</v>
      </c>
      <c r="B49" s="434"/>
      <c r="C49" s="435"/>
      <c r="D49" s="442" t="s">
        <v>37</v>
      </c>
      <c r="E49" s="442"/>
      <c r="F49" s="442"/>
      <c r="G49" s="424" t="s">
        <v>30</v>
      </c>
      <c r="H49" s="424"/>
      <c r="I49" s="424"/>
      <c r="J49" s="424"/>
      <c r="K49" s="424"/>
      <c r="L49" s="424"/>
      <c r="M49" s="424"/>
      <c r="N49" s="424"/>
      <c r="O49" s="425"/>
      <c r="P49" s="205">
        <v>87</v>
      </c>
      <c r="Q49" s="413">
        <v>81</v>
      </c>
      <c r="R49" s="414"/>
      <c r="S49" s="414"/>
      <c r="T49" s="414"/>
      <c r="U49" s="414"/>
      <c r="V49" s="414"/>
      <c r="W49" s="418" t="s">
        <v>38</v>
      </c>
      <c r="X49" s="419"/>
      <c r="Y49" s="413">
        <v>81</v>
      </c>
      <c r="Z49" s="414"/>
      <c r="AA49" s="414"/>
      <c r="AB49" s="414"/>
      <c r="AC49" s="414"/>
      <c r="AD49" s="414"/>
      <c r="AE49" s="410"/>
      <c r="AF49" s="411"/>
      <c r="AG49" s="413">
        <v>81</v>
      </c>
      <c r="AH49" s="414"/>
      <c r="AI49" s="414"/>
      <c r="AJ49" s="414"/>
      <c r="AK49" s="414"/>
      <c r="AL49" s="414"/>
      <c r="AM49" s="410"/>
      <c r="AN49" s="411"/>
      <c r="AO49" s="413">
        <v>81</v>
      </c>
      <c r="AP49" s="414"/>
      <c r="AQ49" s="414"/>
      <c r="AR49" s="414"/>
      <c r="AS49" s="414"/>
      <c r="AT49" s="414"/>
      <c r="AU49" s="410"/>
      <c r="AV49" s="411"/>
      <c r="AW49" s="412" t="e">
        <f>(#REF!/#REF!)*100</f>
        <v>#REF!</v>
      </c>
      <c r="AX49" s="412"/>
      <c r="AY49" s="412"/>
      <c r="AZ49" s="412"/>
      <c r="BA49" s="412"/>
      <c r="BB49" s="412"/>
      <c r="BC49" s="413">
        <v>80</v>
      </c>
      <c r="BD49" s="414"/>
      <c r="BE49" s="414"/>
      <c r="BF49" s="414"/>
      <c r="BG49" s="414"/>
      <c r="BH49" s="414"/>
      <c r="BI49" s="410"/>
      <c r="BJ49" s="411"/>
      <c r="BK49" s="412" t="e">
        <f>(Q49/#REF!)*100</f>
        <v>#REF!</v>
      </c>
      <c r="BL49" s="412"/>
      <c r="BM49" s="412"/>
      <c r="BN49" s="412"/>
      <c r="BO49" s="412"/>
      <c r="BP49" s="412"/>
      <c r="BQ49" s="412">
        <f t="shared" si="4"/>
        <v>100</v>
      </c>
      <c r="BR49" s="412"/>
      <c r="BS49" s="412"/>
      <c r="BT49" s="412"/>
      <c r="BU49" s="412"/>
      <c r="BV49" s="412">
        <f t="shared" si="5"/>
        <v>100</v>
      </c>
      <c r="BW49" s="412"/>
      <c r="BX49" s="412"/>
      <c r="BY49" s="412"/>
      <c r="BZ49" s="412"/>
      <c r="CA49" s="412">
        <f t="shared" si="6"/>
        <v>100</v>
      </c>
      <c r="CB49" s="412"/>
      <c r="CC49" s="412"/>
      <c r="CD49" s="412"/>
      <c r="CE49" s="412"/>
      <c r="CF49" s="412">
        <f t="shared" si="7"/>
        <v>98.76543209876543</v>
      </c>
      <c r="CG49" s="412"/>
      <c r="CH49" s="412"/>
      <c r="CI49" s="412"/>
      <c r="CJ49" s="412"/>
    </row>
    <row r="50" spans="1:88" ht="33.950000000000003" customHeight="1" x14ac:dyDescent="0.15">
      <c r="A50" s="436"/>
      <c r="B50" s="437"/>
      <c r="C50" s="438"/>
      <c r="D50" s="442"/>
      <c r="E50" s="442"/>
      <c r="F50" s="442"/>
      <c r="G50" s="424" t="s">
        <v>39</v>
      </c>
      <c r="H50" s="424"/>
      <c r="I50" s="424"/>
      <c r="J50" s="424"/>
      <c r="K50" s="424"/>
      <c r="L50" s="424"/>
      <c r="M50" s="424"/>
      <c r="N50" s="424"/>
      <c r="O50" s="425"/>
      <c r="P50" s="205">
        <v>248278</v>
      </c>
      <c r="Q50" s="413">
        <v>240337</v>
      </c>
      <c r="R50" s="414"/>
      <c r="S50" s="414"/>
      <c r="T50" s="414"/>
      <c r="U50" s="414"/>
      <c r="V50" s="414"/>
      <c r="W50" s="418" t="s">
        <v>175</v>
      </c>
      <c r="X50" s="419"/>
      <c r="Y50" s="413">
        <v>240337</v>
      </c>
      <c r="Z50" s="414"/>
      <c r="AA50" s="414"/>
      <c r="AB50" s="414"/>
      <c r="AC50" s="414"/>
      <c r="AD50" s="414"/>
      <c r="AE50" s="410"/>
      <c r="AF50" s="411"/>
      <c r="AG50" s="413">
        <v>240337</v>
      </c>
      <c r="AH50" s="414"/>
      <c r="AI50" s="414"/>
      <c r="AJ50" s="414"/>
      <c r="AK50" s="414"/>
      <c r="AL50" s="414"/>
      <c r="AM50" s="410"/>
      <c r="AN50" s="411"/>
      <c r="AO50" s="413">
        <v>240337</v>
      </c>
      <c r="AP50" s="414"/>
      <c r="AQ50" s="414"/>
      <c r="AR50" s="414"/>
      <c r="AS50" s="414"/>
      <c r="AT50" s="414"/>
      <c r="AU50" s="410"/>
      <c r="AV50" s="411"/>
      <c r="AW50" s="412" t="e">
        <f>(#REF!/#REF!)*100</f>
        <v>#REF!</v>
      </c>
      <c r="AX50" s="412"/>
      <c r="AY50" s="412"/>
      <c r="AZ50" s="412"/>
      <c r="BA50" s="412"/>
      <c r="BB50" s="412"/>
      <c r="BC50" s="413">
        <v>237471</v>
      </c>
      <c r="BD50" s="414"/>
      <c r="BE50" s="414"/>
      <c r="BF50" s="414"/>
      <c r="BG50" s="414"/>
      <c r="BH50" s="414"/>
      <c r="BI50" s="410"/>
      <c r="BJ50" s="411"/>
      <c r="BK50" s="412" t="e">
        <f>(Q50/#REF!)*100</f>
        <v>#REF!</v>
      </c>
      <c r="BL50" s="412"/>
      <c r="BM50" s="412"/>
      <c r="BN50" s="412"/>
      <c r="BO50" s="412"/>
      <c r="BP50" s="412"/>
      <c r="BQ50" s="412">
        <f t="shared" si="4"/>
        <v>100</v>
      </c>
      <c r="BR50" s="412"/>
      <c r="BS50" s="412"/>
      <c r="BT50" s="412"/>
      <c r="BU50" s="412"/>
      <c r="BV50" s="412">
        <f t="shared" si="5"/>
        <v>100</v>
      </c>
      <c r="BW50" s="412"/>
      <c r="BX50" s="412"/>
      <c r="BY50" s="412"/>
      <c r="BZ50" s="412"/>
      <c r="CA50" s="412">
        <f t="shared" si="6"/>
        <v>100</v>
      </c>
      <c r="CB50" s="412"/>
      <c r="CC50" s="412"/>
      <c r="CD50" s="412"/>
      <c r="CE50" s="412"/>
      <c r="CF50" s="412">
        <f t="shared" si="7"/>
        <v>98.807507791143266</v>
      </c>
      <c r="CG50" s="412"/>
      <c r="CH50" s="412"/>
      <c r="CI50" s="412"/>
      <c r="CJ50" s="412"/>
    </row>
    <row r="51" spans="1:88" ht="33.950000000000003" customHeight="1" x14ac:dyDescent="0.15">
      <c r="A51" s="436"/>
      <c r="B51" s="437"/>
      <c r="C51" s="438"/>
      <c r="D51" s="427" t="s">
        <v>40</v>
      </c>
      <c r="E51" s="428"/>
      <c r="F51" s="429"/>
      <c r="G51" s="424" t="s">
        <v>30</v>
      </c>
      <c r="H51" s="424"/>
      <c r="I51" s="424"/>
      <c r="J51" s="424"/>
      <c r="K51" s="424"/>
      <c r="L51" s="424"/>
      <c r="M51" s="424"/>
      <c r="N51" s="424"/>
      <c r="O51" s="425"/>
      <c r="P51" s="205">
        <v>55</v>
      </c>
      <c r="Q51" s="413">
        <v>49</v>
      </c>
      <c r="R51" s="414"/>
      <c r="S51" s="414"/>
      <c r="T51" s="414"/>
      <c r="U51" s="414"/>
      <c r="V51" s="414"/>
      <c r="W51" s="418" t="s">
        <v>41</v>
      </c>
      <c r="X51" s="419"/>
      <c r="Y51" s="413">
        <v>48</v>
      </c>
      <c r="Z51" s="414"/>
      <c r="AA51" s="414"/>
      <c r="AB51" s="414"/>
      <c r="AC51" s="414"/>
      <c r="AD51" s="414"/>
      <c r="AE51" s="410"/>
      <c r="AF51" s="411"/>
      <c r="AG51" s="413">
        <v>48</v>
      </c>
      <c r="AH51" s="414"/>
      <c r="AI51" s="414"/>
      <c r="AJ51" s="414"/>
      <c r="AK51" s="414"/>
      <c r="AL51" s="414"/>
      <c r="AM51" s="410"/>
      <c r="AN51" s="411"/>
      <c r="AO51" s="413">
        <v>48</v>
      </c>
      <c r="AP51" s="414"/>
      <c r="AQ51" s="414"/>
      <c r="AR51" s="414"/>
      <c r="AS51" s="414"/>
      <c r="AT51" s="414"/>
      <c r="AU51" s="410"/>
      <c r="AV51" s="411"/>
      <c r="AW51" s="412" t="e">
        <f>(#REF!/#REF!)*100</f>
        <v>#REF!</v>
      </c>
      <c r="AX51" s="412"/>
      <c r="AY51" s="412"/>
      <c r="AZ51" s="412"/>
      <c r="BA51" s="412"/>
      <c r="BB51" s="412"/>
      <c r="BC51" s="413">
        <v>48</v>
      </c>
      <c r="BD51" s="414"/>
      <c r="BE51" s="414"/>
      <c r="BF51" s="414"/>
      <c r="BG51" s="414"/>
      <c r="BH51" s="414"/>
      <c r="BI51" s="410"/>
      <c r="BJ51" s="411"/>
      <c r="BK51" s="412" t="e">
        <f>(Q51/#REF!)*100</f>
        <v>#REF!</v>
      </c>
      <c r="BL51" s="412"/>
      <c r="BM51" s="412"/>
      <c r="BN51" s="412"/>
      <c r="BO51" s="412"/>
      <c r="BP51" s="412"/>
      <c r="BQ51" s="412">
        <f t="shared" si="4"/>
        <v>97.959183673469383</v>
      </c>
      <c r="BR51" s="412"/>
      <c r="BS51" s="412"/>
      <c r="BT51" s="412"/>
      <c r="BU51" s="412"/>
      <c r="BV51" s="412">
        <f t="shared" si="5"/>
        <v>100</v>
      </c>
      <c r="BW51" s="412"/>
      <c r="BX51" s="412"/>
      <c r="BY51" s="412"/>
      <c r="BZ51" s="412"/>
      <c r="CA51" s="412">
        <f t="shared" si="6"/>
        <v>100</v>
      </c>
      <c r="CB51" s="412"/>
      <c r="CC51" s="412"/>
      <c r="CD51" s="412"/>
      <c r="CE51" s="412"/>
      <c r="CF51" s="412">
        <f t="shared" si="7"/>
        <v>100</v>
      </c>
      <c r="CG51" s="412"/>
      <c r="CH51" s="412"/>
      <c r="CI51" s="412"/>
      <c r="CJ51" s="412"/>
    </row>
    <row r="52" spans="1:88" ht="33.950000000000003" customHeight="1" x14ac:dyDescent="0.15">
      <c r="A52" s="436"/>
      <c r="B52" s="437"/>
      <c r="C52" s="438"/>
      <c r="D52" s="430"/>
      <c r="E52" s="431"/>
      <c r="F52" s="432"/>
      <c r="G52" s="424" t="s">
        <v>39</v>
      </c>
      <c r="H52" s="424"/>
      <c r="I52" s="424"/>
      <c r="J52" s="424"/>
      <c r="K52" s="424"/>
      <c r="L52" s="424"/>
      <c r="M52" s="424"/>
      <c r="N52" s="424"/>
      <c r="O52" s="425"/>
      <c r="P52" s="205">
        <v>16022</v>
      </c>
      <c r="Q52" s="413">
        <v>13861</v>
      </c>
      <c r="R52" s="414"/>
      <c r="S52" s="414"/>
      <c r="T52" s="414"/>
      <c r="U52" s="414"/>
      <c r="V52" s="414"/>
      <c r="W52" s="418" t="s">
        <v>175</v>
      </c>
      <c r="X52" s="419"/>
      <c r="Y52" s="413">
        <v>13699</v>
      </c>
      <c r="Z52" s="414"/>
      <c r="AA52" s="414"/>
      <c r="AB52" s="414"/>
      <c r="AC52" s="414"/>
      <c r="AD52" s="414"/>
      <c r="AE52" s="410"/>
      <c r="AF52" s="411"/>
      <c r="AG52" s="413">
        <v>13699</v>
      </c>
      <c r="AH52" s="414"/>
      <c r="AI52" s="414"/>
      <c r="AJ52" s="414"/>
      <c r="AK52" s="414"/>
      <c r="AL52" s="414"/>
      <c r="AM52" s="410"/>
      <c r="AN52" s="411"/>
      <c r="AO52" s="413">
        <v>13699</v>
      </c>
      <c r="AP52" s="414"/>
      <c r="AQ52" s="414"/>
      <c r="AR52" s="414"/>
      <c r="AS52" s="414"/>
      <c r="AT52" s="414"/>
      <c r="AU52" s="410"/>
      <c r="AV52" s="411"/>
      <c r="AW52" s="412" t="e">
        <f>(#REF!/#REF!)*100</f>
        <v>#REF!</v>
      </c>
      <c r="AX52" s="412"/>
      <c r="AY52" s="412"/>
      <c r="AZ52" s="412"/>
      <c r="BA52" s="412"/>
      <c r="BB52" s="412"/>
      <c r="BC52" s="413">
        <v>13699</v>
      </c>
      <c r="BD52" s="414"/>
      <c r="BE52" s="414"/>
      <c r="BF52" s="414"/>
      <c r="BG52" s="414"/>
      <c r="BH52" s="414"/>
      <c r="BI52" s="410"/>
      <c r="BJ52" s="411"/>
      <c r="BK52" s="412" t="e">
        <f>(Q52/#REF!)*100</f>
        <v>#REF!</v>
      </c>
      <c r="BL52" s="412"/>
      <c r="BM52" s="412"/>
      <c r="BN52" s="412"/>
      <c r="BO52" s="412"/>
      <c r="BP52" s="412"/>
      <c r="BQ52" s="412">
        <f t="shared" si="4"/>
        <v>98.831253156337922</v>
      </c>
      <c r="BR52" s="412"/>
      <c r="BS52" s="412"/>
      <c r="BT52" s="412"/>
      <c r="BU52" s="412"/>
      <c r="BV52" s="412">
        <f t="shared" si="5"/>
        <v>100</v>
      </c>
      <c r="BW52" s="412"/>
      <c r="BX52" s="412"/>
      <c r="BY52" s="412"/>
      <c r="BZ52" s="412"/>
      <c r="CA52" s="412">
        <f t="shared" si="6"/>
        <v>100</v>
      </c>
      <c r="CB52" s="412"/>
      <c r="CC52" s="412"/>
      <c r="CD52" s="412"/>
      <c r="CE52" s="412"/>
      <c r="CF52" s="412">
        <f t="shared" si="7"/>
        <v>100</v>
      </c>
      <c r="CG52" s="412"/>
      <c r="CH52" s="412"/>
      <c r="CI52" s="412"/>
      <c r="CJ52" s="412"/>
    </row>
    <row r="53" spans="1:88" ht="33.950000000000003" hidden="1" customHeight="1" x14ac:dyDescent="0.15">
      <c r="A53" s="436"/>
      <c r="B53" s="437"/>
      <c r="C53" s="438"/>
      <c r="D53" s="426" t="s">
        <v>101</v>
      </c>
      <c r="E53" s="426"/>
      <c r="F53" s="426"/>
      <c r="G53" s="424" t="s">
        <v>42</v>
      </c>
      <c r="H53" s="424"/>
      <c r="I53" s="424"/>
      <c r="J53" s="424"/>
      <c r="K53" s="424"/>
      <c r="L53" s="424"/>
      <c r="M53" s="424"/>
      <c r="N53" s="424"/>
      <c r="O53" s="425"/>
      <c r="P53" s="205">
        <v>52500</v>
      </c>
      <c r="Q53" s="413">
        <v>0</v>
      </c>
      <c r="R53" s="414"/>
      <c r="S53" s="414"/>
      <c r="T53" s="414"/>
      <c r="U53" s="414"/>
      <c r="V53" s="414"/>
      <c r="W53" s="418" t="s">
        <v>176</v>
      </c>
      <c r="X53" s="419"/>
      <c r="Y53" s="413">
        <v>0</v>
      </c>
      <c r="Z53" s="414"/>
      <c r="AA53" s="414"/>
      <c r="AB53" s="414"/>
      <c r="AC53" s="414"/>
      <c r="AD53" s="414"/>
      <c r="AE53" s="410"/>
      <c r="AF53" s="411"/>
      <c r="AG53" s="413">
        <v>0</v>
      </c>
      <c r="AH53" s="414"/>
      <c r="AI53" s="414"/>
      <c r="AJ53" s="414"/>
      <c r="AK53" s="414"/>
      <c r="AL53" s="414"/>
      <c r="AM53" s="410"/>
      <c r="AN53" s="411"/>
      <c r="AO53" s="413">
        <v>0</v>
      </c>
      <c r="AP53" s="414"/>
      <c r="AQ53" s="414"/>
      <c r="AR53" s="414"/>
      <c r="AS53" s="414"/>
      <c r="AT53" s="414"/>
      <c r="AU53" s="410"/>
      <c r="AV53" s="411"/>
      <c r="AW53" s="412" t="e">
        <f>(#REF!/#REF!)*100</f>
        <v>#REF!</v>
      </c>
      <c r="AX53" s="412"/>
      <c r="AY53" s="412"/>
      <c r="AZ53" s="412"/>
      <c r="BA53" s="412"/>
      <c r="BB53" s="412"/>
      <c r="BC53" s="413"/>
      <c r="BD53" s="414"/>
      <c r="BE53" s="414"/>
      <c r="BF53" s="414"/>
      <c r="BG53" s="414"/>
      <c r="BH53" s="414"/>
      <c r="BI53" s="410"/>
      <c r="BJ53" s="411"/>
      <c r="BK53" s="412" t="e">
        <f>(Q53/#REF!)*100</f>
        <v>#REF!</v>
      </c>
      <c r="BL53" s="412"/>
      <c r="BM53" s="412"/>
      <c r="BN53" s="412"/>
      <c r="BO53" s="412"/>
      <c r="BP53" s="412"/>
      <c r="BQ53" s="412" t="str">
        <f t="shared" si="4"/>
        <v xml:space="preserve">-         </v>
      </c>
      <c r="BR53" s="412"/>
      <c r="BS53" s="412"/>
      <c r="BT53" s="412"/>
      <c r="BU53" s="412"/>
      <c r="BV53" s="412" t="str">
        <f t="shared" si="5"/>
        <v xml:space="preserve">-         </v>
      </c>
      <c r="BW53" s="412"/>
      <c r="BX53" s="412"/>
      <c r="BY53" s="412"/>
      <c r="BZ53" s="412"/>
      <c r="CA53" s="412" t="str">
        <f t="shared" si="6"/>
        <v xml:space="preserve">-         </v>
      </c>
      <c r="CB53" s="412"/>
      <c r="CC53" s="412"/>
      <c r="CD53" s="412"/>
      <c r="CE53" s="412"/>
      <c r="CF53" s="412" t="str">
        <f t="shared" si="7"/>
        <v xml:space="preserve">-         </v>
      </c>
      <c r="CG53" s="412"/>
      <c r="CH53" s="412"/>
      <c r="CI53" s="412"/>
      <c r="CJ53" s="412"/>
    </row>
    <row r="54" spans="1:88" ht="33.950000000000003" customHeight="1" x14ac:dyDescent="0.15">
      <c r="A54" s="436"/>
      <c r="B54" s="437"/>
      <c r="C54" s="438"/>
      <c r="D54" s="426" t="s">
        <v>43</v>
      </c>
      <c r="E54" s="426"/>
      <c r="F54" s="426"/>
      <c r="G54" s="424" t="s">
        <v>39</v>
      </c>
      <c r="H54" s="424"/>
      <c r="I54" s="424"/>
      <c r="J54" s="424"/>
      <c r="K54" s="424"/>
      <c r="L54" s="424"/>
      <c r="M54" s="424"/>
      <c r="N54" s="424"/>
      <c r="O54" s="425"/>
      <c r="P54" s="205">
        <v>20317</v>
      </c>
      <c r="Q54" s="413">
        <v>4902</v>
      </c>
      <c r="R54" s="414"/>
      <c r="S54" s="414"/>
      <c r="T54" s="414"/>
      <c r="U54" s="414"/>
      <c r="V54" s="414"/>
      <c r="W54" s="418" t="s">
        <v>175</v>
      </c>
      <c r="X54" s="419"/>
      <c r="Y54" s="413">
        <v>4902</v>
      </c>
      <c r="Z54" s="414"/>
      <c r="AA54" s="414"/>
      <c r="AB54" s="414"/>
      <c r="AC54" s="414"/>
      <c r="AD54" s="414"/>
      <c r="AE54" s="410"/>
      <c r="AF54" s="411"/>
      <c r="AG54" s="413">
        <v>4902</v>
      </c>
      <c r="AH54" s="414"/>
      <c r="AI54" s="414"/>
      <c r="AJ54" s="414"/>
      <c r="AK54" s="414"/>
      <c r="AL54" s="414"/>
      <c r="AM54" s="410"/>
      <c r="AN54" s="411"/>
      <c r="AO54" s="413">
        <v>4902</v>
      </c>
      <c r="AP54" s="414"/>
      <c r="AQ54" s="414"/>
      <c r="AR54" s="414"/>
      <c r="AS54" s="414"/>
      <c r="AT54" s="414"/>
      <c r="AU54" s="410"/>
      <c r="AV54" s="411"/>
      <c r="AW54" s="412" t="e">
        <f>(#REF!/#REF!)*100</f>
        <v>#REF!</v>
      </c>
      <c r="AX54" s="412"/>
      <c r="AY54" s="412"/>
      <c r="AZ54" s="412"/>
      <c r="BA54" s="412"/>
      <c r="BB54" s="412"/>
      <c r="BC54" s="413">
        <v>3052</v>
      </c>
      <c r="BD54" s="414"/>
      <c r="BE54" s="414"/>
      <c r="BF54" s="414"/>
      <c r="BG54" s="414"/>
      <c r="BH54" s="414"/>
      <c r="BI54" s="410"/>
      <c r="BJ54" s="411"/>
      <c r="BK54" s="412" t="e">
        <f>(Q54/#REF!)*100</f>
        <v>#REF!</v>
      </c>
      <c r="BL54" s="412"/>
      <c r="BM54" s="412"/>
      <c r="BN54" s="412"/>
      <c r="BO54" s="412"/>
      <c r="BP54" s="412"/>
      <c r="BQ54" s="412">
        <f t="shared" si="4"/>
        <v>100</v>
      </c>
      <c r="BR54" s="412"/>
      <c r="BS54" s="412"/>
      <c r="BT54" s="412"/>
      <c r="BU54" s="412"/>
      <c r="BV54" s="412">
        <f t="shared" si="5"/>
        <v>100</v>
      </c>
      <c r="BW54" s="412"/>
      <c r="BX54" s="412"/>
      <c r="BY54" s="412"/>
      <c r="BZ54" s="412"/>
      <c r="CA54" s="412">
        <f t="shared" si="6"/>
        <v>100</v>
      </c>
      <c r="CB54" s="412"/>
      <c r="CC54" s="412"/>
      <c r="CD54" s="412"/>
      <c r="CE54" s="412"/>
      <c r="CF54" s="412">
        <f t="shared" si="7"/>
        <v>62.260301917584663</v>
      </c>
      <c r="CG54" s="412"/>
      <c r="CH54" s="412"/>
      <c r="CI54" s="412"/>
      <c r="CJ54" s="412"/>
    </row>
    <row r="55" spans="1:88" ht="33.950000000000003" customHeight="1" x14ac:dyDescent="0.15">
      <c r="A55" s="436"/>
      <c r="B55" s="437"/>
      <c r="C55" s="438"/>
      <c r="D55" s="421" t="s">
        <v>44</v>
      </c>
      <c r="E55" s="422"/>
      <c r="F55" s="423"/>
      <c r="G55" s="424" t="s">
        <v>39</v>
      </c>
      <c r="H55" s="424"/>
      <c r="I55" s="424"/>
      <c r="J55" s="424"/>
      <c r="K55" s="424"/>
      <c r="L55" s="424"/>
      <c r="M55" s="424"/>
      <c r="N55" s="424"/>
      <c r="O55" s="425"/>
      <c r="P55" s="205">
        <v>869930</v>
      </c>
      <c r="Q55" s="413">
        <v>983041</v>
      </c>
      <c r="R55" s="414"/>
      <c r="S55" s="414"/>
      <c r="T55" s="414"/>
      <c r="U55" s="414"/>
      <c r="V55" s="414"/>
      <c r="W55" s="418" t="s">
        <v>175</v>
      </c>
      <c r="X55" s="419"/>
      <c r="Y55" s="413">
        <v>966330</v>
      </c>
      <c r="Z55" s="414"/>
      <c r="AA55" s="414"/>
      <c r="AB55" s="414"/>
      <c r="AC55" s="414"/>
      <c r="AD55" s="414"/>
      <c r="AE55" s="410"/>
      <c r="AF55" s="411"/>
      <c r="AG55" s="413">
        <v>966822</v>
      </c>
      <c r="AH55" s="414"/>
      <c r="AI55" s="414"/>
      <c r="AJ55" s="414"/>
      <c r="AK55" s="414"/>
      <c r="AL55" s="414"/>
      <c r="AM55" s="410"/>
      <c r="AN55" s="411"/>
      <c r="AO55" s="413">
        <v>985421</v>
      </c>
      <c r="AP55" s="414"/>
      <c r="AQ55" s="414"/>
      <c r="AR55" s="414"/>
      <c r="AS55" s="414"/>
      <c r="AT55" s="414"/>
      <c r="AU55" s="410"/>
      <c r="AV55" s="411"/>
      <c r="AW55" s="412" t="e">
        <f>(#REF!/#REF!)*100</f>
        <v>#REF!</v>
      </c>
      <c r="AX55" s="412"/>
      <c r="AY55" s="412"/>
      <c r="AZ55" s="412"/>
      <c r="BA55" s="412"/>
      <c r="BB55" s="412"/>
      <c r="BC55" s="413">
        <v>987271</v>
      </c>
      <c r="BD55" s="414"/>
      <c r="BE55" s="414"/>
      <c r="BF55" s="414"/>
      <c r="BG55" s="414"/>
      <c r="BH55" s="414"/>
      <c r="BI55" s="410"/>
      <c r="BJ55" s="411"/>
      <c r="BK55" s="412" t="e">
        <f>(Q55/#REF!)*100</f>
        <v>#REF!</v>
      </c>
      <c r="BL55" s="412"/>
      <c r="BM55" s="412"/>
      <c r="BN55" s="412"/>
      <c r="BO55" s="412"/>
      <c r="BP55" s="412"/>
      <c r="BQ55" s="412">
        <f t="shared" si="4"/>
        <v>98.300070902434385</v>
      </c>
      <c r="BR55" s="412"/>
      <c r="BS55" s="412"/>
      <c r="BT55" s="412"/>
      <c r="BU55" s="412"/>
      <c r="BV55" s="412">
        <f t="shared" si="5"/>
        <v>100.05091428394026</v>
      </c>
      <c r="BW55" s="412"/>
      <c r="BX55" s="412"/>
      <c r="BY55" s="412"/>
      <c r="BZ55" s="412"/>
      <c r="CA55" s="412">
        <f t="shared" si="6"/>
        <v>101.92372535999388</v>
      </c>
      <c r="CB55" s="412"/>
      <c r="CC55" s="412"/>
      <c r="CD55" s="412"/>
      <c r="CE55" s="412"/>
      <c r="CF55" s="412">
        <f t="shared" si="7"/>
        <v>100.1877370179852</v>
      </c>
      <c r="CG55" s="412"/>
      <c r="CH55" s="412"/>
      <c r="CI55" s="412"/>
      <c r="CJ55" s="412"/>
    </row>
    <row r="56" spans="1:88" ht="33.950000000000003" customHeight="1" x14ac:dyDescent="0.15">
      <c r="A56" s="439"/>
      <c r="B56" s="440"/>
      <c r="C56" s="441"/>
      <c r="D56" s="415" t="s">
        <v>45</v>
      </c>
      <c r="E56" s="416"/>
      <c r="F56" s="416"/>
      <c r="G56" s="416"/>
      <c r="H56" s="416"/>
      <c r="I56" s="416"/>
      <c r="J56" s="416"/>
      <c r="K56" s="416"/>
      <c r="L56" s="416"/>
      <c r="M56" s="416"/>
      <c r="N56" s="416"/>
      <c r="O56" s="417"/>
      <c r="P56" s="205">
        <v>4954802351</v>
      </c>
      <c r="Q56" s="413">
        <v>3506235532</v>
      </c>
      <c r="R56" s="414"/>
      <c r="S56" s="414"/>
      <c r="T56" s="414"/>
      <c r="U56" s="414"/>
      <c r="V56" s="414"/>
      <c r="W56" s="418" t="s">
        <v>174</v>
      </c>
      <c r="X56" s="419"/>
      <c r="Y56" s="413">
        <v>3484423064</v>
      </c>
      <c r="Z56" s="414"/>
      <c r="AA56" s="414"/>
      <c r="AB56" s="414"/>
      <c r="AC56" s="414"/>
      <c r="AD56" s="414"/>
      <c r="AE56" s="410"/>
      <c r="AF56" s="411"/>
      <c r="AG56" s="413">
        <v>3510382185</v>
      </c>
      <c r="AH56" s="414"/>
      <c r="AI56" s="414"/>
      <c r="AJ56" s="414"/>
      <c r="AK56" s="414"/>
      <c r="AL56" s="414"/>
      <c r="AM56" s="410"/>
      <c r="AN56" s="411"/>
      <c r="AO56" s="413">
        <v>3662506617</v>
      </c>
      <c r="AP56" s="414"/>
      <c r="AQ56" s="414"/>
      <c r="AR56" s="414"/>
      <c r="AS56" s="414"/>
      <c r="AT56" s="414"/>
      <c r="AU56" s="410"/>
      <c r="AV56" s="411"/>
      <c r="AW56" s="412" t="e">
        <f>(#REF!/#REF!)*100</f>
        <v>#REF!</v>
      </c>
      <c r="AX56" s="412"/>
      <c r="AY56" s="412"/>
      <c r="AZ56" s="412"/>
      <c r="BA56" s="412"/>
      <c r="BB56" s="412"/>
      <c r="BC56" s="413">
        <v>3665615225</v>
      </c>
      <c r="BD56" s="414"/>
      <c r="BE56" s="414"/>
      <c r="BF56" s="414"/>
      <c r="BG56" s="414"/>
      <c r="BH56" s="414"/>
      <c r="BI56" s="410"/>
      <c r="BJ56" s="411"/>
      <c r="BK56" s="412" t="e">
        <f>(Q56/#REF!)*100</f>
        <v>#REF!</v>
      </c>
      <c r="BL56" s="412"/>
      <c r="BM56" s="412"/>
      <c r="BN56" s="412"/>
      <c r="BO56" s="412"/>
      <c r="BP56" s="412"/>
      <c r="BQ56" s="412">
        <f t="shared" si="4"/>
        <v>99.377894958826175</v>
      </c>
      <c r="BR56" s="412"/>
      <c r="BS56" s="412"/>
      <c r="BT56" s="412"/>
      <c r="BU56" s="412"/>
      <c r="BV56" s="412">
        <f t="shared" si="5"/>
        <v>100.745004855128</v>
      </c>
      <c r="BW56" s="412"/>
      <c r="BX56" s="412"/>
      <c r="BY56" s="412"/>
      <c r="BZ56" s="412"/>
      <c r="CA56" s="412">
        <f t="shared" si="6"/>
        <v>104.33355754396298</v>
      </c>
      <c r="CB56" s="412"/>
      <c r="CC56" s="412"/>
      <c r="CD56" s="412"/>
      <c r="CE56" s="412"/>
      <c r="CF56" s="412">
        <f t="shared" si="7"/>
        <v>100.08487651559648</v>
      </c>
      <c r="CG56" s="412"/>
      <c r="CH56" s="412"/>
      <c r="CI56" s="412"/>
      <c r="CJ56" s="412"/>
    </row>
    <row r="57" spans="1:88" ht="90" customHeight="1" x14ac:dyDescent="0.15">
      <c r="A57" s="406" t="s">
        <v>177</v>
      </c>
      <c r="B57" s="407"/>
      <c r="C57" s="407"/>
      <c r="D57" s="407"/>
      <c r="E57" s="407"/>
      <c r="F57" s="407"/>
      <c r="G57" s="407"/>
      <c r="H57" s="407"/>
      <c r="I57" s="407"/>
      <c r="J57" s="407"/>
      <c r="K57" s="407"/>
      <c r="L57" s="407"/>
      <c r="M57" s="407"/>
      <c r="N57" s="407"/>
      <c r="O57" s="408"/>
      <c r="P57" s="215"/>
      <c r="Q57" s="406"/>
      <c r="R57" s="407"/>
      <c r="S57" s="407"/>
      <c r="T57" s="407"/>
      <c r="U57" s="407"/>
      <c r="V57" s="407"/>
      <c r="W57" s="407"/>
      <c r="X57" s="409"/>
      <c r="Y57" s="406"/>
      <c r="Z57" s="407"/>
      <c r="AA57" s="407"/>
      <c r="AB57" s="407"/>
      <c r="AC57" s="407"/>
      <c r="AD57" s="407"/>
      <c r="AE57" s="407"/>
      <c r="AF57" s="409"/>
      <c r="AG57" s="406"/>
      <c r="AH57" s="407"/>
      <c r="AI57" s="407"/>
      <c r="AJ57" s="407"/>
      <c r="AK57" s="407"/>
      <c r="AL57" s="407"/>
      <c r="AM57" s="407"/>
      <c r="AN57" s="409"/>
      <c r="AO57" s="406"/>
      <c r="AP57" s="407"/>
      <c r="AQ57" s="407"/>
      <c r="AR57" s="407"/>
      <c r="AS57" s="407"/>
      <c r="AT57" s="407"/>
      <c r="AU57" s="407"/>
      <c r="AV57" s="409"/>
      <c r="AW57" s="406"/>
      <c r="AX57" s="407"/>
      <c r="AY57" s="407"/>
      <c r="AZ57" s="407"/>
      <c r="BA57" s="407"/>
      <c r="BB57" s="409"/>
      <c r="BC57" s="406"/>
      <c r="BD57" s="407"/>
      <c r="BE57" s="407"/>
      <c r="BF57" s="407"/>
      <c r="BG57" s="407"/>
      <c r="BH57" s="407"/>
      <c r="BI57" s="407"/>
      <c r="BJ57" s="409"/>
      <c r="BK57" s="406"/>
      <c r="BL57" s="407"/>
      <c r="BM57" s="407"/>
      <c r="BN57" s="407"/>
      <c r="BO57" s="407"/>
      <c r="BP57" s="409"/>
      <c r="BQ57" s="406"/>
      <c r="BR57" s="407"/>
      <c r="BS57" s="407"/>
      <c r="BT57" s="407"/>
      <c r="BU57" s="409"/>
      <c r="BV57" s="406"/>
      <c r="BW57" s="407"/>
      <c r="BX57" s="407"/>
      <c r="BY57" s="407"/>
      <c r="BZ57" s="409"/>
      <c r="CA57" s="406"/>
      <c r="CB57" s="407"/>
      <c r="CC57" s="407"/>
      <c r="CD57" s="407"/>
      <c r="CE57" s="409"/>
      <c r="CF57" s="406"/>
      <c r="CG57" s="407"/>
      <c r="CH57" s="407"/>
      <c r="CI57" s="407"/>
      <c r="CJ57" s="409"/>
    </row>
    <row r="90" spans="1:6" ht="0.95" customHeight="1" x14ac:dyDescent="0.15">
      <c r="A90" s="216"/>
      <c r="B90" s="216"/>
      <c r="C90" s="216"/>
      <c r="D90" s="216"/>
      <c r="E90" s="216"/>
      <c r="F90" s="216"/>
    </row>
  </sheetData>
  <mergeCells count="773">
    <mergeCell ref="A3:B3"/>
    <mergeCell ref="C3:I3"/>
    <mergeCell ref="A5:O6"/>
    <mergeCell ref="P5:P6"/>
    <mergeCell ref="Q5:X6"/>
    <mergeCell ref="Y5:AF6"/>
    <mergeCell ref="CF6:CJ6"/>
    <mergeCell ref="A7:B16"/>
    <mergeCell ref="C7:K8"/>
    <mergeCell ref="L7:O7"/>
    <mergeCell ref="Q7:U7"/>
    <mergeCell ref="V7:X7"/>
    <mergeCell ref="Y7:AC7"/>
    <mergeCell ref="AD7:AF7"/>
    <mergeCell ref="AG7:AK7"/>
    <mergeCell ref="AL7:AN7"/>
    <mergeCell ref="AG5:AN6"/>
    <mergeCell ref="AO5:AV6"/>
    <mergeCell ref="BC5:BJ6"/>
    <mergeCell ref="BK5:CJ5"/>
    <mergeCell ref="AW6:BB6"/>
    <mergeCell ref="BK6:BP6"/>
    <mergeCell ref="BQ6:BU6"/>
    <mergeCell ref="CF7:CJ7"/>
    <mergeCell ref="L8:O8"/>
    <mergeCell ref="Q8:U8"/>
    <mergeCell ref="V8:X8"/>
    <mergeCell ref="Y8:AC8"/>
    <mergeCell ref="AD8:AF8"/>
    <mergeCell ref="AO7:AS7"/>
    <mergeCell ref="AT7:AV7"/>
    <mergeCell ref="AW7:BB7"/>
    <mergeCell ref="BC7:BG7"/>
    <mergeCell ref="BH7:BJ7"/>
    <mergeCell ref="CF8:CJ8"/>
    <mergeCell ref="BC8:BG8"/>
    <mergeCell ref="BH8:BJ8"/>
    <mergeCell ref="BK8:BP8"/>
    <mergeCell ref="BQ8:BU8"/>
    <mergeCell ref="BV8:BZ8"/>
    <mergeCell ref="D13:K14"/>
    <mergeCell ref="L13:O13"/>
    <mergeCell ref="Q13:U13"/>
    <mergeCell ref="V13:X13"/>
    <mergeCell ref="Y13:AC13"/>
    <mergeCell ref="AD13:AF13"/>
    <mergeCell ref="D11:D12"/>
    <mergeCell ref="E11:K12"/>
    <mergeCell ref="L11:O11"/>
    <mergeCell ref="Q11:U11"/>
    <mergeCell ref="V11:X11"/>
    <mergeCell ref="Y11:AC11"/>
    <mergeCell ref="AD11:AF11"/>
    <mergeCell ref="AG11:AK11"/>
    <mergeCell ref="AL11:AN11"/>
    <mergeCell ref="CF9:CJ9"/>
    <mergeCell ref="L10:O10"/>
    <mergeCell ref="BV6:BZ6"/>
    <mergeCell ref="CA6:CE6"/>
    <mergeCell ref="BK7:BP7"/>
    <mergeCell ref="BQ7:BU7"/>
    <mergeCell ref="BV7:BZ7"/>
    <mergeCell ref="CA7:CE7"/>
    <mergeCell ref="D9:K10"/>
    <mergeCell ref="L9:O9"/>
    <mergeCell ref="Q9:U9"/>
    <mergeCell ref="V9:X9"/>
    <mergeCell ref="Y9:AC9"/>
    <mergeCell ref="AD9:AF9"/>
    <mergeCell ref="AG9:AK9"/>
    <mergeCell ref="AL9:AN9"/>
    <mergeCell ref="CA8:CE8"/>
    <mergeCell ref="AG8:AK8"/>
    <mergeCell ref="AL8:AN8"/>
    <mergeCell ref="AO8:AS8"/>
    <mergeCell ref="AT8:AV8"/>
    <mergeCell ref="AW8:BB8"/>
    <mergeCell ref="BK9:BP9"/>
    <mergeCell ref="BQ9:BU9"/>
    <mergeCell ref="BV9:BZ9"/>
    <mergeCell ref="CA9:CE9"/>
    <mergeCell ref="Q10:U10"/>
    <mergeCell ref="V10:X10"/>
    <mergeCell ref="Y10:AC10"/>
    <mergeCell ref="AD10:AF10"/>
    <mergeCell ref="AO9:AS9"/>
    <mergeCell ref="AT9:AV9"/>
    <mergeCell ref="AW9:BB9"/>
    <mergeCell ref="BC9:BG9"/>
    <mergeCell ref="BH9:BJ9"/>
    <mergeCell ref="CF10:CJ10"/>
    <mergeCell ref="BC10:BG10"/>
    <mergeCell ref="BH10:BJ10"/>
    <mergeCell ref="BK10:BP10"/>
    <mergeCell ref="BQ10:BU10"/>
    <mergeCell ref="BV10:BZ10"/>
    <mergeCell ref="CA10:CE10"/>
    <mergeCell ref="AG10:AK10"/>
    <mergeCell ref="AL10:AN10"/>
    <mergeCell ref="AO10:AS10"/>
    <mergeCell ref="AT10:AV10"/>
    <mergeCell ref="AW10:BB10"/>
    <mergeCell ref="BK11:BP11"/>
    <mergeCell ref="BQ11:BU11"/>
    <mergeCell ref="BV11:BZ11"/>
    <mergeCell ref="CA11:CE11"/>
    <mergeCell ref="CF11:CJ11"/>
    <mergeCell ref="L12:O12"/>
    <mergeCell ref="Q12:U12"/>
    <mergeCell ref="V12:X12"/>
    <mergeCell ref="Y12:AC12"/>
    <mergeCell ref="AD12:AF12"/>
    <mergeCell ref="AO11:AS11"/>
    <mergeCell ref="AT11:AV11"/>
    <mergeCell ref="AW11:BB11"/>
    <mergeCell ref="BC11:BG11"/>
    <mergeCell ref="BH11:BJ11"/>
    <mergeCell ref="CF12:CJ12"/>
    <mergeCell ref="CA12:CE12"/>
    <mergeCell ref="AG12:AK12"/>
    <mergeCell ref="AL12:AN12"/>
    <mergeCell ref="AO12:AS12"/>
    <mergeCell ref="AT12:AV12"/>
    <mergeCell ref="AW12:BB12"/>
    <mergeCell ref="BQ13:BU13"/>
    <mergeCell ref="BV13:BZ13"/>
    <mergeCell ref="CA13:CE13"/>
    <mergeCell ref="AT14:AV14"/>
    <mergeCell ref="AW14:BB14"/>
    <mergeCell ref="AG13:AK13"/>
    <mergeCell ref="AL13:AN13"/>
    <mergeCell ref="BC12:BG12"/>
    <mergeCell ref="BH12:BJ12"/>
    <mergeCell ref="BK12:BP12"/>
    <mergeCell ref="BQ12:BU12"/>
    <mergeCell ref="BV12:BZ12"/>
    <mergeCell ref="L15:O15"/>
    <mergeCell ref="BQ16:BU16"/>
    <mergeCell ref="BV16:BZ16"/>
    <mergeCell ref="CF13:CJ13"/>
    <mergeCell ref="L14:O14"/>
    <mergeCell ref="Q14:U14"/>
    <mergeCell ref="V14:X14"/>
    <mergeCell ref="Y14:AC14"/>
    <mergeCell ref="AD14:AF14"/>
    <mergeCell ref="AG14:AK14"/>
    <mergeCell ref="AO13:AS13"/>
    <mergeCell ref="AT13:AV13"/>
    <mergeCell ref="AW13:BB13"/>
    <mergeCell ref="BC13:BG13"/>
    <mergeCell ref="BH13:BJ13"/>
    <mergeCell ref="BK13:BP13"/>
    <mergeCell ref="BH14:BJ14"/>
    <mergeCell ref="BK14:BP14"/>
    <mergeCell ref="BQ14:BU14"/>
    <mergeCell ref="BV14:BZ14"/>
    <mergeCell ref="CA14:CE14"/>
    <mergeCell ref="CF14:CJ14"/>
    <mergeCell ref="AL14:AN14"/>
    <mergeCell ref="AO14:AS14"/>
    <mergeCell ref="C9:C16"/>
    <mergeCell ref="Q18:U18"/>
    <mergeCell ref="V18:X18"/>
    <mergeCell ref="BC14:BG14"/>
    <mergeCell ref="CA15:CE15"/>
    <mergeCell ref="CF15:CJ15"/>
    <mergeCell ref="L16:O16"/>
    <mergeCell ref="Q16:U16"/>
    <mergeCell ref="V16:X16"/>
    <mergeCell ref="Y16:AC16"/>
    <mergeCell ref="AD16:AF16"/>
    <mergeCell ref="AG16:AK16"/>
    <mergeCell ref="AL16:AN16"/>
    <mergeCell ref="AW15:BB15"/>
    <mergeCell ref="BC15:BG15"/>
    <mergeCell ref="BH15:BJ15"/>
    <mergeCell ref="BK15:BP15"/>
    <mergeCell ref="BQ15:BU15"/>
    <mergeCell ref="BV15:BZ15"/>
    <mergeCell ref="AD15:AF15"/>
    <mergeCell ref="AG15:AK15"/>
    <mergeCell ref="AL15:AN15"/>
    <mergeCell ref="AO15:AS15"/>
    <mergeCell ref="AT15:AV15"/>
    <mergeCell ref="Q15:U15"/>
    <mergeCell ref="BK17:BP17"/>
    <mergeCell ref="BQ17:BU17"/>
    <mergeCell ref="CA16:CE16"/>
    <mergeCell ref="CF16:CJ16"/>
    <mergeCell ref="A17:B35"/>
    <mergeCell ref="C17:O17"/>
    <mergeCell ref="Q17:U17"/>
    <mergeCell ref="V17:X17"/>
    <mergeCell ref="Y17:AC17"/>
    <mergeCell ref="AD17:AF17"/>
    <mergeCell ref="AO16:AS16"/>
    <mergeCell ref="AT16:AV16"/>
    <mergeCell ref="AW16:BB16"/>
    <mergeCell ref="BC16:BG16"/>
    <mergeCell ref="BH16:BJ16"/>
    <mergeCell ref="BK16:BP16"/>
    <mergeCell ref="D15:D16"/>
    <mergeCell ref="E15:K16"/>
    <mergeCell ref="V15:X15"/>
    <mergeCell ref="Y15:AC15"/>
    <mergeCell ref="CF17:CJ17"/>
    <mergeCell ref="C18:D26"/>
    <mergeCell ref="E18:O18"/>
    <mergeCell ref="BV17:BZ17"/>
    <mergeCell ref="CA17:CE17"/>
    <mergeCell ref="AG17:AK17"/>
    <mergeCell ref="AL17:AN17"/>
    <mergeCell ref="AO17:AS17"/>
    <mergeCell ref="AT17:AV17"/>
    <mergeCell ref="AW17:BB17"/>
    <mergeCell ref="BQ18:BU18"/>
    <mergeCell ref="BV18:BZ18"/>
    <mergeCell ref="CA18:CE18"/>
    <mergeCell ref="AG18:AK18"/>
    <mergeCell ref="AL18:AN18"/>
    <mergeCell ref="BC17:BG17"/>
    <mergeCell ref="BH17:BJ17"/>
    <mergeCell ref="CF18:CJ18"/>
    <mergeCell ref="E19:H19"/>
    <mergeCell ref="I19:O19"/>
    <mergeCell ref="Q19:U19"/>
    <mergeCell ref="V19:X19"/>
    <mergeCell ref="Y19:AC19"/>
    <mergeCell ref="AD19:AF19"/>
    <mergeCell ref="AO18:AS18"/>
    <mergeCell ref="AT18:AV18"/>
    <mergeCell ref="AW18:BB18"/>
    <mergeCell ref="BC18:BG18"/>
    <mergeCell ref="BH18:BJ18"/>
    <mergeCell ref="BK18:BP18"/>
    <mergeCell ref="CF19:CJ19"/>
    <mergeCell ref="BC19:BG19"/>
    <mergeCell ref="BH19:BJ19"/>
    <mergeCell ref="BK19:BP19"/>
    <mergeCell ref="BQ19:BU19"/>
    <mergeCell ref="BV19:BZ19"/>
    <mergeCell ref="CA19:CE19"/>
    <mergeCell ref="AG19:AK19"/>
    <mergeCell ref="Y18:AC18"/>
    <mergeCell ref="AD18:AF18"/>
    <mergeCell ref="E20:H20"/>
    <mergeCell ref="I20:O20"/>
    <mergeCell ref="Q20:U20"/>
    <mergeCell ref="V20:X20"/>
    <mergeCell ref="Y20:AC20"/>
    <mergeCell ref="AD20:AF20"/>
    <mergeCell ref="AG20:AK20"/>
    <mergeCell ref="AL20:AN20"/>
    <mergeCell ref="AO20:AS20"/>
    <mergeCell ref="BV22:BZ22"/>
    <mergeCell ref="AL19:AN19"/>
    <mergeCell ref="AO19:AS19"/>
    <mergeCell ref="AT19:AV19"/>
    <mergeCell ref="AW19:BB19"/>
    <mergeCell ref="CA20:CE20"/>
    <mergeCell ref="CF20:CJ20"/>
    <mergeCell ref="E21:F25"/>
    <mergeCell ref="G21:O21"/>
    <mergeCell ref="Q21:U21"/>
    <mergeCell ref="V21:X21"/>
    <mergeCell ref="Y21:AC21"/>
    <mergeCell ref="AD21:AF21"/>
    <mergeCell ref="AG21:AK21"/>
    <mergeCell ref="AL21:AN21"/>
    <mergeCell ref="AT20:AV20"/>
    <mergeCell ref="BC20:BG20"/>
    <mergeCell ref="BH20:BJ20"/>
    <mergeCell ref="BK20:BP20"/>
    <mergeCell ref="BQ20:BU20"/>
    <mergeCell ref="BV20:BZ20"/>
    <mergeCell ref="BK21:BP21"/>
    <mergeCell ref="BQ21:BU21"/>
    <mergeCell ref="BV21:BZ21"/>
    <mergeCell ref="AW22:BB22"/>
    <mergeCell ref="AD22:AF22"/>
    <mergeCell ref="AG22:AK22"/>
    <mergeCell ref="AL22:AN22"/>
    <mergeCell ref="AO22:AS22"/>
    <mergeCell ref="AT22:AV22"/>
    <mergeCell ref="CA21:CE21"/>
    <mergeCell ref="CF21:CJ21"/>
    <mergeCell ref="G22:H22"/>
    <mergeCell ref="I22:O22"/>
    <mergeCell ref="Q22:U22"/>
    <mergeCell ref="V22:X22"/>
    <mergeCell ref="Y22:AC22"/>
    <mergeCell ref="AO21:AS21"/>
    <mergeCell ref="AT21:AV21"/>
    <mergeCell ref="AW21:BB21"/>
    <mergeCell ref="BC21:BG21"/>
    <mergeCell ref="BH21:BJ21"/>
    <mergeCell ref="CA22:CE22"/>
    <mergeCell ref="CF22:CJ22"/>
    <mergeCell ref="BC22:BG22"/>
    <mergeCell ref="BH22:BJ22"/>
    <mergeCell ref="BK22:BP22"/>
    <mergeCell ref="BQ22:BU22"/>
    <mergeCell ref="CF23:CJ23"/>
    <mergeCell ref="G24:O24"/>
    <mergeCell ref="Q24:U24"/>
    <mergeCell ref="V24:X24"/>
    <mergeCell ref="Y24:AC24"/>
    <mergeCell ref="AD24:AF24"/>
    <mergeCell ref="AG24:AK24"/>
    <mergeCell ref="AL24:AN24"/>
    <mergeCell ref="AO23:AS23"/>
    <mergeCell ref="AT23:AV23"/>
    <mergeCell ref="BC23:BG23"/>
    <mergeCell ref="BH23:BJ23"/>
    <mergeCell ref="BK23:BP23"/>
    <mergeCell ref="BQ23:BU23"/>
    <mergeCell ref="BK24:BP24"/>
    <mergeCell ref="BQ24:BU24"/>
    <mergeCell ref="BV24:BZ24"/>
    <mergeCell ref="CA24:CE24"/>
    <mergeCell ref="CF24:CJ24"/>
    <mergeCell ref="BC24:BG24"/>
    <mergeCell ref="BH24:BJ24"/>
    <mergeCell ref="G23:H23"/>
    <mergeCell ref="I23:O23"/>
    <mergeCell ref="Q23:U23"/>
    <mergeCell ref="I25:O25"/>
    <mergeCell ref="Q25:U25"/>
    <mergeCell ref="V25:X25"/>
    <mergeCell ref="Y25:AC25"/>
    <mergeCell ref="AO24:AS24"/>
    <mergeCell ref="AT24:AV24"/>
    <mergeCell ref="AW24:BB24"/>
    <mergeCell ref="BV23:BZ23"/>
    <mergeCell ref="CA23:CE23"/>
    <mergeCell ref="V23:X23"/>
    <mergeCell ref="Y23:AC23"/>
    <mergeCell ref="AD23:AF23"/>
    <mergeCell ref="AG23:AK23"/>
    <mergeCell ref="AL23:AN23"/>
    <mergeCell ref="CA25:CE25"/>
    <mergeCell ref="CF25:CJ25"/>
    <mergeCell ref="E26:F26"/>
    <mergeCell ref="G26:H26"/>
    <mergeCell ref="I26:O26"/>
    <mergeCell ref="Q26:U26"/>
    <mergeCell ref="V26:X26"/>
    <mergeCell ref="Y26:AC26"/>
    <mergeCell ref="AD26:AF26"/>
    <mergeCell ref="AG26:AK26"/>
    <mergeCell ref="AW25:BB25"/>
    <mergeCell ref="BC25:BG25"/>
    <mergeCell ref="BH25:BJ25"/>
    <mergeCell ref="BK25:BP25"/>
    <mergeCell ref="BQ25:BU25"/>
    <mergeCell ref="BV25:BZ25"/>
    <mergeCell ref="AD25:AF25"/>
    <mergeCell ref="AG25:AK25"/>
    <mergeCell ref="AL25:AN25"/>
    <mergeCell ref="AO25:AS25"/>
    <mergeCell ref="AT25:AV25"/>
    <mergeCell ref="BQ26:BU26"/>
    <mergeCell ref="BV26:BZ26"/>
    <mergeCell ref="G25:H25"/>
    <mergeCell ref="CA26:CE26"/>
    <mergeCell ref="CF26:CJ26"/>
    <mergeCell ref="C27:D35"/>
    <mergeCell ref="E27:O27"/>
    <mergeCell ref="Q27:U27"/>
    <mergeCell ref="V27:X27"/>
    <mergeCell ref="Y27:AC27"/>
    <mergeCell ref="AD27:AF27"/>
    <mergeCell ref="AL26:AN26"/>
    <mergeCell ref="AO26:AS26"/>
    <mergeCell ref="AT26:AV26"/>
    <mergeCell ref="BC26:BG26"/>
    <mergeCell ref="BH26:BJ26"/>
    <mergeCell ref="BK26:BP26"/>
    <mergeCell ref="CF27:CJ27"/>
    <mergeCell ref="E28:H29"/>
    <mergeCell ref="I28:O28"/>
    <mergeCell ref="Q28:U28"/>
    <mergeCell ref="V28:X28"/>
    <mergeCell ref="Y28:AC28"/>
    <mergeCell ref="AD28:AF28"/>
    <mergeCell ref="AG28:AK28"/>
    <mergeCell ref="AL28:AN28"/>
    <mergeCell ref="BC27:BG27"/>
    <mergeCell ref="BH27:BJ27"/>
    <mergeCell ref="BK27:BP27"/>
    <mergeCell ref="BQ27:BU27"/>
    <mergeCell ref="BV27:BZ27"/>
    <mergeCell ref="CA27:CE27"/>
    <mergeCell ref="AG27:AK27"/>
    <mergeCell ref="AL27:AN27"/>
    <mergeCell ref="AO27:AS27"/>
    <mergeCell ref="AT27:AV27"/>
    <mergeCell ref="AW27:BB27"/>
    <mergeCell ref="BQ28:BU28"/>
    <mergeCell ref="BV28:BZ28"/>
    <mergeCell ref="CA28:CE28"/>
    <mergeCell ref="CF28:CJ28"/>
    <mergeCell ref="I29:O29"/>
    <mergeCell ref="Q29:U29"/>
    <mergeCell ref="V29:X29"/>
    <mergeCell ref="Y29:AC29"/>
    <mergeCell ref="AD29:AF29"/>
    <mergeCell ref="AG29:AK29"/>
    <mergeCell ref="AO28:AS28"/>
    <mergeCell ref="AT28:AV28"/>
    <mergeCell ref="AW28:BB28"/>
    <mergeCell ref="BC28:BG28"/>
    <mergeCell ref="BH28:BJ28"/>
    <mergeCell ref="BK28:BP28"/>
    <mergeCell ref="BQ29:BU29"/>
    <mergeCell ref="BV29:BZ29"/>
    <mergeCell ref="CA29:CE29"/>
    <mergeCell ref="CF29:CJ29"/>
    <mergeCell ref="BC29:BG29"/>
    <mergeCell ref="BH29:BJ29"/>
    <mergeCell ref="BK29:BP29"/>
    <mergeCell ref="E30:F35"/>
    <mergeCell ref="G30:O30"/>
    <mergeCell ref="Q30:U30"/>
    <mergeCell ref="V30:X30"/>
    <mergeCell ref="Y30:AC30"/>
    <mergeCell ref="AD30:AF30"/>
    <mergeCell ref="AL29:AN29"/>
    <mergeCell ref="AO29:AS29"/>
    <mergeCell ref="AT29:AV29"/>
    <mergeCell ref="G33:O33"/>
    <mergeCell ref="Q33:U33"/>
    <mergeCell ref="V33:X33"/>
    <mergeCell ref="Y33:AC33"/>
    <mergeCell ref="AD33:AF33"/>
    <mergeCell ref="AG33:AK33"/>
    <mergeCell ref="I32:O32"/>
    <mergeCell ref="Q32:U32"/>
    <mergeCell ref="V32:X32"/>
    <mergeCell ref="Y32:AC32"/>
    <mergeCell ref="AD32:AF32"/>
    <mergeCell ref="AG32:AK32"/>
    <mergeCell ref="AO31:AS31"/>
    <mergeCell ref="AT31:AV31"/>
    <mergeCell ref="CF30:CJ30"/>
    <mergeCell ref="G31:H32"/>
    <mergeCell ref="I31:O31"/>
    <mergeCell ref="Q31:U31"/>
    <mergeCell ref="V31:X31"/>
    <mergeCell ref="Y31:AC31"/>
    <mergeCell ref="AD31:AF31"/>
    <mergeCell ref="AG31:AK31"/>
    <mergeCell ref="AL31:AN31"/>
    <mergeCell ref="BC30:BG30"/>
    <mergeCell ref="BH30:BJ30"/>
    <mergeCell ref="BK30:BP30"/>
    <mergeCell ref="BQ30:BU30"/>
    <mergeCell ref="BV30:BZ30"/>
    <mergeCell ref="CA30:CE30"/>
    <mergeCell ref="AG30:AK30"/>
    <mergeCell ref="AL30:AN30"/>
    <mergeCell ref="AO30:AS30"/>
    <mergeCell ref="AT30:AV30"/>
    <mergeCell ref="AW30:BB30"/>
    <mergeCell ref="BQ31:BU31"/>
    <mergeCell ref="BV31:BZ31"/>
    <mergeCell ref="CA31:CE31"/>
    <mergeCell ref="CF31:CJ31"/>
    <mergeCell ref="AW31:BB31"/>
    <mergeCell ref="BC31:BG31"/>
    <mergeCell ref="BH31:BJ31"/>
    <mergeCell ref="BK31:BP31"/>
    <mergeCell ref="BQ32:BU32"/>
    <mergeCell ref="BV32:BZ32"/>
    <mergeCell ref="CA32:CE32"/>
    <mergeCell ref="CF32:CJ32"/>
    <mergeCell ref="AL32:AN32"/>
    <mergeCell ref="AO32:AS32"/>
    <mergeCell ref="AT32:AV32"/>
    <mergeCell ref="BC32:BG32"/>
    <mergeCell ref="BH32:BJ32"/>
    <mergeCell ref="BK32:BP32"/>
    <mergeCell ref="BH33:BJ33"/>
    <mergeCell ref="BK33:BP33"/>
    <mergeCell ref="BQ33:BU33"/>
    <mergeCell ref="BV33:BZ33"/>
    <mergeCell ref="CA33:CE33"/>
    <mergeCell ref="CF33:CJ33"/>
    <mergeCell ref="AL33:AN33"/>
    <mergeCell ref="AO33:AS33"/>
    <mergeCell ref="AT33:AV33"/>
    <mergeCell ref="AW33:BB33"/>
    <mergeCell ref="BC33:BG33"/>
    <mergeCell ref="CF34:CJ34"/>
    <mergeCell ref="I35:O35"/>
    <mergeCell ref="Q35:U35"/>
    <mergeCell ref="V35:X35"/>
    <mergeCell ref="Y35:AC35"/>
    <mergeCell ref="AD35:AF35"/>
    <mergeCell ref="AG35:AK35"/>
    <mergeCell ref="AL35:AN35"/>
    <mergeCell ref="AO35:AS35"/>
    <mergeCell ref="AT35:AV35"/>
    <mergeCell ref="BC34:BG34"/>
    <mergeCell ref="BH34:BJ34"/>
    <mergeCell ref="BK34:BP34"/>
    <mergeCell ref="BQ34:BU34"/>
    <mergeCell ref="BV34:BZ34"/>
    <mergeCell ref="CA34:CE34"/>
    <mergeCell ref="AG34:AK34"/>
    <mergeCell ref="AL34:AN34"/>
    <mergeCell ref="AO34:AS34"/>
    <mergeCell ref="AT34:AV34"/>
    <mergeCell ref="AW34:BB34"/>
    <mergeCell ref="I34:O34"/>
    <mergeCell ref="Q34:U34"/>
    <mergeCell ref="CF35:CJ35"/>
    <mergeCell ref="CA35:CE35"/>
    <mergeCell ref="G34:H35"/>
    <mergeCell ref="V34:X34"/>
    <mergeCell ref="Y34:AC34"/>
    <mergeCell ref="AD34:AF34"/>
    <mergeCell ref="A41:B41"/>
    <mergeCell ref="C41:I41"/>
    <mergeCell ref="A43:O44"/>
    <mergeCell ref="R43:W43"/>
    <mergeCell ref="Z43:AE43"/>
    <mergeCell ref="AH43:AM43"/>
    <mergeCell ref="AP43:AU43"/>
    <mergeCell ref="BD43:BI43"/>
    <mergeCell ref="BK43:CJ43"/>
    <mergeCell ref="BD44:BI44"/>
    <mergeCell ref="BK44:BP44"/>
    <mergeCell ref="BQ44:BU44"/>
    <mergeCell ref="BV44:BZ44"/>
    <mergeCell ref="CF44:CJ44"/>
    <mergeCell ref="R44:W44"/>
    <mergeCell ref="Z44:AE44"/>
    <mergeCell ref="AH44:AM44"/>
    <mergeCell ref="AP44:AU44"/>
    <mergeCell ref="AW44:BB44"/>
    <mergeCell ref="BV45:BZ45"/>
    <mergeCell ref="AW45:BB45"/>
    <mergeCell ref="AE45:AF45"/>
    <mergeCell ref="AG45:AL45"/>
    <mergeCell ref="AM45:AN45"/>
    <mergeCell ref="AO45:AT45"/>
    <mergeCell ref="AU45:AV45"/>
    <mergeCell ref="BC35:BG35"/>
    <mergeCell ref="BH35:BJ35"/>
    <mergeCell ref="BK35:BP35"/>
    <mergeCell ref="BQ35:BU35"/>
    <mergeCell ref="BV35:BZ35"/>
    <mergeCell ref="CA44:CE44"/>
    <mergeCell ref="BV46:BZ46"/>
    <mergeCell ref="CA46:CE46"/>
    <mergeCell ref="CF46:CJ46"/>
    <mergeCell ref="D47:F47"/>
    <mergeCell ref="G47:O47"/>
    <mergeCell ref="Q47:V47"/>
    <mergeCell ref="W47:X47"/>
    <mergeCell ref="Y47:AD47"/>
    <mergeCell ref="AE47:AF47"/>
    <mergeCell ref="AO46:AT46"/>
    <mergeCell ref="AU46:AV46"/>
    <mergeCell ref="AW46:BB46"/>
    <mergeCell ref="BC46:BH46"/>
    <mergeCell ref="BI46:BJ46"/>
    <mergeCell ref="BK46:BP46"/>
    <mergeCell ref="D45:F46"/>
    <mergeCell ref="W45:X45"/>
    <mergeCell ref="Y45:AD45"/>
    <mergeCell ref="CF47:CJ47"/>
    <mergeCell ref="BC47:BH47"/>
    <mergeCell ref="BI47:BJ47"/>
    <mergeCell ref="CA45:CE45"/>
    <mergeCell ref="CF45:CJ45"/>
    <mergeCell ref="BQ46:BU46"/>
    <mergeCell ref="Q46:V46"/>
    <mergeCell ref="W46:X46"/>
    <mergeCell ref="Y46:AD46"/>
    <mergeCell ref="AE46:AF46"/>
    <mergeCell ref="AG46:AL46"/>
    <mergeCell ref="AM46:AN46"/>
    <mergeCell ref="G45:O45"/>
    <mergeCell ref="Q45:V45"/>
    <mergeCell ref="BC45:BH45"/>
    <mergeCell ref="BI45:BJ45"/>
    <mergeCell ref="BK45:BP45"/>
    <mergeCell ref="BQ45:BU45"/>
    <mergeCell ref="G46:O46"/>
    <mergeCell ref="D48:O48"/>
    <mergeCell ref="Q48:V48"/>
    <mergeCell ref="W48:X48"/>
    <mergeCell ref="Y48:AD48"/>
    <mergeCell ref="AE48:AF48"/>
    <mergeCell ref="AG48:AL48"/>
    <mergeCell ref="AM48:AN48"/>
    <mergeCell ref="AO48:AT48"/>
    <mergeCell ref="AM50:AN50"/>
    <mergeCell ref="BV47:BZ47"/>
    <mergeCell ref="CA47:CE47"/>
    <mergeCell ref="AG47:AL47"/>
    <mergeCell ref="AM47:AN47"/>
    <mergeCell ref="AO47:AT47"/>
    <mergeCell ref="AU47:AV47"/>
    <mergeCell ref="AW47:BB47"/>
    <mergeCell ref="BV48:BZ48"/>
    <mergeCell ref="CA48:CE48"/>
    <mergeCell ref="BK47:BP47"/>
    <mergeCell ref="BQ47:BU47"/>
    <mergeCell ref="BV50:BZ50"/>
    <mergeCell ref="CA50:CE50"/>
    <mergeCell ref="BK49:BP49"/>
    <mergeCell ref="BQ49:BU49"/>
    <mergeCell ref="BV49:BZ49"/>
    <mergeCell ref="CA49:CE49"/>
    <mergeCell ref="AG49:AL49"/>
    <mergeCell ref="AM49:AN49"/>
    <mergeCell ref="AO49:AT49"/>
    <mergeCell ref="AU49:AV49"/>
    <mergeCell ref="AW49:BB49"/>
    <mergeCell ref="CF48:CJ48"/>
    <mergeCell ref="A49:C56"/>
    <mergeCell ref="D49:F50"/>
    <mergeCell ref="G49:O49"/>
    <mergeCell ref="Q49:V49"/>
    <mergeCell ref="W49:X49"/>
    <mergeCell ref="Y49:AD49"/>
    <mergeCell ref="AE49:AF49"/>
    <mergeCell ref="AU48:AV48"/>
    <mergeCell ref="AW48:BB48"/>
    <mergeCell ref="BC48:BH48"/>
    <mergeCell ref="BI48:BJ48"/>
    <mergeCell ref="BK48:BP48"/>
    <mergeCell ref="BQ48:BU48"/>
    <mergeCell ref="A45:C48"/>
    <mergeCell ref="CF49:CJ49"/>
    <mergeCell ref="G50:O50"/>
    <mergeCell ref="Q50:V50"/>
    <mergeCell ref="W50:X50"/>
    <mergeCell ref="Y50:AD50"/>
    <mergeCell ref="AE50:AF50"/>
    <mergeCell ref="AG50:AL50"/>
    <mergeCell ref="BC49:BH49"/>
    <mergeCell ref="BI49:BJ49"/>
    <mergeCell ref="CF50:CJ50"/>
    <mergeCell ref="D51:F52"/>
    <mergeCell ref="G51:O51"/>
    <mergeCell ref="Q51:V51"/>
    <mergeCell ref="W51:X51"/>
    <mergeCell ref="Y51:AD51"/>
    <mergeCell ref="AE51:AF51"/>
    <mergeCell ref="AG51:AL51"/>
    <mergeCell ref="AU50:AV50"/>
    <mergeCell ref="AW50:BB50"/>
    <mergeCell ref="BC50:BH50"/>
    <mergeCell ref="BI50:BJ50"/>
    <mergeCell ref="BK50:BP50"/>
    <mergeCell ref="BQ50:BU50"/>
    <mergeCell ref="BI51:BJ51"/>
    <mergeCell ref="BK51:BP51"/>
    <mergeCell ref="BQ51:BU51"/>
    <mergeCell ref="BV51:BZ51"/>
    <mergeCell ref="CA51:CE51"/>
    <mergeCell ref="CF51:CJ51"/>
    <mergeCell ref="AM51:AN51"/>
    <mergeCell ref="AO51:AT51"/>
    <mergeCell ref="AU51:AV51"/>
    <mergeCell ref="AO50:AT50"/>
    <mergeCell ref="AW51:BB51"/>
    <mergeCell ref="BC51:BH51"/>
    <mergeCell ref="CF52:CJ52"/>
    <mergeCell ref="AM52:AN52"/>
    <mergeCell ref="AO52:AT52"/>
    <mergeCell ref="AU52:AV52"/>
    <mergeCell ref="AW52:BB52"/>
    <mergeCell ref="BC52:BH52"/>
    <mergeCell ref="BI52:BJ52"/>
    <mergeCell ref="BK52:BP52"/>
    <mergeCell ref="BQ52:BU52"/>
    <mergeCell ref="BV52:BZ52"/>
    <mergeCell ref="CA52:CE52"/>
    <mergeCell ref="G53:O53"/>
    <mergeCell ref="BQ54:BU54"/>
    <mergeCell ref="BV54:BZ54"/>
    <mergeCell ref="G52:O52"/>
    <mergeCell ref="Q52:V52"/>
    <mergeCell ref="W52:X52"/>
    <mergeCell ref="Y52:AD52"/>
    <mergeCell ref="AE52:AF52"/>
    <mergeCell ref="AG52:AL52"/>
    <mergeCell ref="Q53:V53"/>
    <mergeCell ref="W53:X53"/>
    <mergeCell ref="Y53:AD53"/>
    <mergeCell ref="AE53:AF53"/>
    <mergeCell ref="AM55:AN55"/>
    <mergeCell ref="AU55:AV55"/>
    <mergeCell ref="AW55:BB55"/>
    <mergeCell ref="CF53:CJ53"/>
    <mergeCell ref="D54:F54"/>
    <mergeCell ref="G54:O54"/>
    <mergeCell ref="Q54:V54"/>
    <mergeCell ref="W54:X54"/>
    <mergeCell ref="Y54:AD54"/>
    <mergeCell ref="AE54:AF54"/>
    <mergeCell ref="AG54:AL54"/>
    <mergeCell ref="AM54:AN54"/>
    <mergeCell ref="BC53:BH53"/>
    <mergeCell ref="BI53:BJ53"/>
    <mergeCell ref="BK53:BP53"/>
    <mergeCell ref="BQ53:BU53"/>
    <mergeCell ref="BV53:BZ53"/>
    <mergeCell ref="CA53:CE53"/>
    <mergeCell ref="AG53:AL53"/>
    <mergeCell ref="AM53:AN53"/>
    <mergeCell ref="AO53:AT53"/>
    <mergeCell ref="AU53:AV53"/>
    <mergeCell ref="AW53:BB53"/>
    <mergeCell ref="D53:F53"/>
    <mergeCell ref="A1:CJ1"/>
    <mergeCell ref="CF55:CJ55"/>
    <mergeCell ref="AO55:AT55"/>
    <mergeCell ref="CA54:CE54"/>
    <mergeCell ref="CF54:CJ54"/>
    <mergeCell ref="D55:F55"/>
    <mergeCell ref="G55:O55"/>
    <mergeCell ref="Q55:V55"/>
    <mergeCell ref="W55:X55"/>
    <mergeCell ref="Y55:AD55"/>
    <mergeCell ref="AE55:AF55"/>
    <mergeCell ref="AO54:AT54"/>
    <mergeCell ref="AU54:AV54"/>
    <mergeCell ref="AW54:BB54"/>
    <mergeCell ref="BC54:BH54"/>
    <mergeCell ref="BI54:BJ54"/>
    <mergeCell ref="BK54:BP54"/>
    <mergeCell ref="BC55:BH55"/>
    <mergeCell ref="BI55:BJ55"/>
    <mergeCell ref="BK55:BP55"/>
    <mergeCell ref="BQ55:BU55"/>
    <mergeCell ref="BV55:BZ55"/>
    <mergeCell ref="CA55:CE55"/>
    <mergeCell ref="AG55:AL55"/>
    <mergeCell ref="BK57:BP57"/>
    <mergeCell ref="BQ57:BU57"/>
    <mergeCell ref="BV57:BZ57"/>
    <mergeCell ref="CA57:CE57"/>
    <mergeCell ref="CF57:CJ57"/>
    <mergeCell ref="BV56:BZ56"/>
    <mergeCell ref="CA56:CE56"/>
    <mergeCell ref="CF56:CJ56"/>
    <mergeCell ref="BI56:BJ56"/>
    <mergeCell ref="BK56:BP56"/>
    <mergeCell ref="BQ56:BU56"/>
    <mergeCell ref="A57:O57"/>
    <mergeCell ref="Q57:X57"/>
    <mergeCell ref="Y57:AF57"/>
    <mergeCell ref="AG57:AN57"/>
    <mergeCell ref="AO57:AV57"/>
    <mergeCell ref="AW57:BB57"/>
    <mergeCell ref="AU56:AV56"/>
    <mergeCell ref="AW56:BB56"/>
    <mergeCell ref="BC56:BH56"/>
    <mergeCell ref="BC57:BJ57"/>
    <mergeCell ref="D56:O56"/>
    <mergeCell ref="Q56:V56"/>
    <mergeCell ref="W56:X56"/>
    <mergeCell ref="Y56:AD56"/>
    <mergeCell ref="AE56:AF56"/>
    <mergeCell ref="AG56:AL56"/>
    <mergeCell ref="AM56:AN56"/>
    <mergeCell ref="AO56:AT56"/>
  </mergeCells>
  <phoneticPr fontId="1"/>
  <printOptions horizontalCentered="1"/>
  <pageMargins left="0.51181102362204722" right="0.51181102362204722" top="0.59055118110236227" bottom="0.59055118110236227" header="0.51181102362204722" footer="0.31496062992125984"/>
  <pageSetup paperSize="9" scale="68" firstPageNumber="10" fitToHeight="2" pageOrder="overThenDown" orientation="landscape" useFirstPageNumber="1" r:id="rId1"/>
  <headerFooter alignWithMargins="0">
    <oddFooter>&amp;C&amp;P</oddFooter>
  </headerFooter>
  <rowBreaks count="1" manualBreakCount="1">
    <brk id="36" max="9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0"/>
  <sheetViews>
    <sheetView view="pageBreakPreview" zoomScaleNormal="75" zoomScaleSheetLayoutView="100" workbookViewId="0">
      <selection activeCell="AG6" sqref="AG6"/>
    </sheetView>
  </sheetViews>
  <sheetFormatPr defaultRowHeight="14.25" x14ac:dyDescent="0.15"/>
  <cols>
    <col min="1" max="1" width="0.625" style="2" customWidth="1"/>
    <col min="2" max="5" width="3.375" style="2" customWidth="1"/>
    <col min="6" max="6" width="5.375" style="2" customWidth="1"/>
    <col min="7" max="8" width="1.875" style="2" customWidth="1"/>
    <col min="9" max="9" width="16" style="2" customWidth="1"/>
    <col min="10" max="10" width="2.375" style="2" customWidth="1"/>
    <col min="11" max="11" width="0.625" style="2" customWidth="1"/>
    <col min="12" max="12" width="1.625" style="2" customWidth="1"/>
    <col min="13" max="13" width="2.5" style="2" customWidth="1"/>
    <col min="14" max="14" width="7.75" style="2" customWidth="1"/>
    <col min="15" max="16" width="0.25" style="2" customWidth="1"/>
    <col min="17" max="17" width="7.75" style="2" customWidth="1"/>
    <col min="18" max="19" width="0.25" style="2" customWidth="1"/>
    <col min="20" max="20" width="7.75" style="2" customWidth="1"/>
    <col min="21" max="22" width="1.625" style="2" customWidth="1"/>
    <col min="23" max="23" width="2.5" style="2" customWidth="1"/>
    <col min="24" max="24" width="7.75" style="2" customWidth="1"/>
    <col min="25" max="26" width="0.25" style="2" customWidth="1"/>
    <col min="27" max="27" width="7.75" style="2" customWidth="1"/>
    <col min="28" max="29" width="0.25" style="2" customWidth="1"/>
    <col min="30" max="30" width="7.75" style="2" customWidth="1"/>
    <col min="31" max="32" width="1.625" style="2" customWidth="1"/>
    <col min="33" max="33" width="2.5" style="2" customWidth="1"/>
    <col min="34" max="34" width="7.75" style="2" customWidth="1"/>
    <col min="35" max="36" width="0.25" style="2" customWidth="1"/>
    <col min="37" max="37" width="7.75" style="2" customWidth="1"/>
    <col min="38" max="39" width="0.25" style="2" customWidth="1"/>
    <col min="40" max="40" width="7.75" style="2" customWidth="1"/>
    <col min="41" max="41" width="1.625" style="2" customWidth="1"/>
    <col min="42" max="42" width="9" style="2"/>
    <col min="43" max="43" width="1.625" style="2" customWidth="1"/>
    <col min="44" max="16384" width="9" style="2"/>
  </cols>
  <sheetData>
    <row r="1" spans="1:42" ht="69" customHeight="1" x14ac:dyDescent="0.4">
      <c r="A1" s="530" t="s">
        <v>370</v>
      </c>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1"/>
    </row>
    <row r="2" spans="1:42" ht="36.75" customHeight="1" x14ac:dyDescent="0.25">
      <c r="B2" s="3" t="s">
        <v>367</v>
      </c>
    </row>
    <row r="3" spans="1:42" ht="33.75" customHeight="1" x14ac:dyDescent="0.15">
      <c r="A3" s="517"/>
      <c r="B3" s="518"/>
      <c r="C3" s="518"/>
      <c r="D3" s="518"/>
      <c r="E3" s="518"/>
      <c r="F3" s="518"/>
      <c r="G3" s="518"/>
      <c r="H3" s="519" t="s">
        <v>178</v>
      </c>
      <c r="I3" s="519"/>
      <c r="J3" s="519"/>
      <c r="K3" s="254"/>
      <c r="L3" s="257"/>
      <c r="M3" s="520" t="s">
        <v>368</v>
      </c>
      <c r="N3" s="521"/>
      <c r="O3" s="521"/>
      <c r="P3" s="521"/>
      <c r="Q3" s="521"/>
      <c r="R3" s="521"/>
      <c r="S3" s="521"/>
      <c r="T3" s="521"/>
      <c r="U3" s="110"/>
      <c r="V3" s="257"/>
      <c r="W3" s="520" t="s">
        <v>369</v>
      </c>
      <c r="X3" s="521"/>
      <c r="Y3" s="521"/>
      <c r="Z3" s="521"/>
      <c r="AA3" s="521"/>
      <c r="AB3" s="521"/>
      <c r="AC3" s="521"/>
      <c r="AD3" s="521"/>
      <c r="AE3" s="110"/>
      <c r="AF3" s="257"/>
      <c r="AG3" s="520" t="s">
        <v>179</v>
      </c>
      <c r="AH3" s="521"/>
      <c r="AI3" s="521"/>
      <c r="AJ3" s="521"/>
      <c r="AK3" s="521"/>
      <c r="AL3" s="521"/>
      <c r="AM3" s="521"/>
      <c r="AN3" s="521"/>
      <c r="AO3" s="110"/>
    </row>
    <row r="4" spans="1:42" ht="33.75" customHeight="1" x14ac:dyDescent="0.15">
      <c r="A4" s="4"/>
      <c r="B4" s="523" t="s">
        <v>180</v>
      </c>
      <c r="C4" s="523"/>
      <c r="D4" s="523"/>
      <c r="E4" s="523"/>
      <c r="F4" s="523"/>
      <c r="G4" s="523"/>
      <c r="H4" s="524"/>
      <c r="I4" s="524"/>
      <c r="J4" s="524"/>
      <c r="K4" s="524"/>
      <c r="L4" s="5"/>
      <c r="M4" s="522"/>
      <c r="N4" s="522"/>
      <c r="O4" s="522"/>
      <c r="P4" s="522"/>
      <c r="Q4" s="522"/>
      <c r="R4" s="522"/>
      <c r="S4" s="522"/>
      <c r="T4" s="522"/>
      <c r="U4" s="6"/>
      <c r="V4" s="5"/>
      <c r="W4" s="522"/>
      <c r="X4" s="522"/>
      <c r="Y4" s="522"/>
      <c r="Z4" s="522"/>
      <c r="AA4" s="522"/>
      <c r="AB4" s="522"/>
      <c r="AC4" s="522"/>
      <c r="AD4" s="522"/>
      <c r="AE4" s="6"/>
      <c r="AF4" s="5"/>
      <c r="AG4" s="522"/>
      <c r="AH4" s="522"/>
      <c r="AI4" s="522"/>
      <c r="AJ4" s="522"/>
      <c r="AK4" s="522"/>
      <c r="AL4" s="522"/>
      <c r="AM4" s="522"/>
      <c r="AN4" s="522"/>
      <c r="AO4" s="6"/>
    </row>
    <row r="5" spans="1:42" ht="15" customHeight="1" x14ac:dyDescent="0.15">
      <c r="A5" s="7"/>
      <c r="B5" s="529" t="s">
        <v>78</v>
      </c>
      <c r="C5" s="529"/>
      <c r="D5" s="529"/>
      <c r="E5" s="529"/>
      <c r="F5" s="529"/>
      <c r="G5" s="529"/>
      <c r="H5" s="252"/>
      <c r="I5" s="255"/>
      <c r="J5" s="255"/>
      <c r="K5" s="244"/>
      <c r="L5" s="257"/>
      <c r="M5" s="254"/>
      <c r="N5" s="249"/>
      <c r="O5" s="248" t="s">
        <v>181</v>
      </c>
      <c r="P5" s="254"/>
      <c r="Q5" s="249"/>
      <c r="R5" s="248" t="s">
        <v>182</v>
      </c>
      <c r="S5" s="254"/>
      <c r="T5" s="249"/>
      <c r="U5" s="8" t="s">
        <v>174</v>
      </c>
      <c r="V5" s="257"/>
      <c r="W5" s="254"/>
      <c r="X5" s="249"/>
      <c r="Y5" s="248" t="s">
        <v>181</v>
      </c>
      <c r="Z5" s="254"/>
      <c r="AA5" s="249"/>
      <c r="AB5" s="248" t="s">
        <v>182</v>
      </c>
      <c r="AC5" s="254"/>
      <c r="AD5" s="249"/>
      <c r="AE5" s="8" t="s">
        <v>174</v>
      </c>
      <c r="AF5" s="257"/>
      <c r="AG5" s="254"/>
      <c r="AH5" s="249"/>
      <c r="AI5" s="248" t="s">
        <v>181</v>
      </c>
      <c r="AJ5" s="254"/>
      <c r="AK5" s="249"/>
      <c r="AL5" s="248" t="s">
        <v>182</v>
      </c>
      <c r="AM5" s="254"/>
      <c r="AN5" s="249"/>
      <c r="AO5" s="8" t="s">
        <v>174</v>
      </c>
    </row>
    <row r="6" spans="1:42" ht="30" customHeight="1" x14ac:dyDescent="0.15">
      <c r="A6" s="9"/>
      <c r="B6" s="255"/>
      <c r="C6" s="501" t="s">
        <v>183</v>
      </c>
      <c r="D6" s="346"/>
      <c r="E6" s="346"/>
      <c r="F6" s="346"/>
      <c r="G6" s="346"/>
      <c r="H6" s="346"/>
      <c r="I6" s="346"/>
      <c r="J6" s="251"/>
      <c r="K6" s="251"/>
      <c r="L6" s="10"/>
      <c r="M6" s="251"/>
      <c r="N6" s="507">
        <f>SUM(N7:T8)</f>
        <v>4614097169</v>
      </c>
      <c r="O6" s="507"/>
      <c r="P6" s="507"/>
      <c r="Q6" s="507" t="s">
        <v>184</v>
      </c>
      <c r="R6" s="507"/>
      <c r="S6" s="507"/>
      <c r="T6" s="507" t="s">
        <v>185</v>
      </c>
      <c r="U6" s="11"/>
      <c r="V6" s="10"/>
      <c r="W6" s="251"/>
      <c r="X6" s="507">
        <f>SUM(X7:AD8)</f>
        <v>4610635316</v>
      </c>
      <c r="Y6" s="507"/>
      <c r="Z6" s="507"/>
      <c r="AA6" s="507" t="s">
        <v>184</v>
      </c>
      <c r="AB6" s="507"/>
      <c r="AC6" s="507"/>
      <c r="AD6" s="507" t="s">
        <v>185</v>
      </c>
      <c r="AE6" s="11"/>
      <c r="AF6" s="10"/>
      <c r="AG6" s="251" t="str">
        <f>IF(AH6&lt;0,"△","")</f>
        <v/>
      </c>
      <c r="AH6" s="507">
        <f>N6-X6</f>
        <v>3461853</v>
      </c>
      <c r="AI6" s="507"/>
      <c r="AJ6" s="507"/>
      <c r="AK6" s="507" t="s">
        <v>184</v>
      </c>
      <c r="AL6" s="507"/>
      <c r="AM6" s="507"/>
      <c r="AN6" s="507" t="s">
        <v>185</v>
      </c>
      <c r="AO6" s="11"/>
    </row>
    <row r="7" spans="1:42" ht="30" customHeight="1" x14ac:dyDescent="0.15">
      <c r="A7" s="9"/>
      <c r="B7" s="255"/>
      <c r="C7" s="255"/>
      <c r="D7" s="254"/>
      <c r="E7" s="520" t="s">
        <v>146</v>
      </c>
      <c r="F7" s="521"/>
      <c r="G7" s="521"/>
      <c r="H7" s="521"/>
      <c r="I7" s="521"/>
      <c r="J7" s="521"/>
      <c r="K7" s="12"/>
      <c r="L7" s="13"/>
      <c r="M7" s="12"/>
      <c r="N7" s="512">
        <v>39094058</v>
      </c>
      <c r="O7" s="512"/>
      <c r="P7" s="512"/>
      <c r="Q7" s="512" t="s">
        <v>186</v>
      </c>
      <c r="R7" s="512"/>
      <c r="S7" s="512"/>
      <c r="T7" s="512" t="s">
        <v>187</v>
      </c>
      <c r="U7" s="14"/>
      <c r="V7" s="13"/>
      <c r="W7" s="12"/>
      <c r="X7" s="512">
        <v>37494223</v>
      </c>
      <c r="Y7" s="512"/>
      <c r="Z7" s="512"/>
      <c r="AA7" s="512" t="s">
        <v>371</v>
      </c>
      <c r="AB7" s="512"/>
      <c r="AC7" s="512"/>
      <c r="AD7" s="512" t="s">
        <v>372</v>
      </c>
      <c r="AE7" s="14"/>
      <c r="AF7" s="13"/>
      <c r="AG7" s="12" t="str">
        <f t="shared" ref="AG7:AG29" si="0">IF(AH7&lt;0,"△","")</f>
        <v/>
      </c>
      <c r="AH7" s="512">
        <f t="shared" ref="AH7:AH44" si="1">N7-X7</f>
        <v>1599835</v>
      </c>
      <c r="AI7" s="512"/>
      <c r="AJ7" s="512"/>
      <c r="AK7" s="512" t="s">
        <v>188</v>
      </c>
      <c r="AL7" s="512"/>
      <c r="AM7" s="512"/>
      <c r="AN7" s="512" t="s">
        <v>189</v>
      </c>
      <c r="AO7" s="14"/>
    </row>
    <row r="8" spans="1:42" ht="30" customHeight="1" x14ac:dyDescent="0.15">
      <c r="A8" s="9"/>
      <c r="B8" s="255"/>
      <c r="C8" s="255"/>
      <c r="D8" s="255"/>
      <c r="E8" s="509" t="s">
        <v>147</v>
      </c>
      <c r="F8" s="527"/>
      <c r="G8" s="527"/>
      <c r="H8" s="527"/>
      <c r="I8" s="527"/>
      <c r="J8" s="527"/>
      <c r="K8" s="15"/>
      <c r="L8" s="16"/>
      <c r="M8" s="15"/>
      <c r="N8" s="510">
        <v>4575003111</v>
      </c>
      <c r="O8" s="510"/>
      <c r="P8" s="510"/>
      <c r="Q8" s="510" t="s">
        <v>190</v>
      </c>
      <c r="R8" s="510"/>
      <c r="S8" s="510"/>
      <c r="T8" s="510" t="s">
        <v>191</v>
      </c>
      <c r="U8" s="17"/>
      <c r="V8" s="16"/>
      <c r="W8" s="15"/>
      <c r="X8" s="510">
        <v>4573141093</v>
      </c>
      <c r="Y8" s="510"/>
      <c r="Z8" s="510"/>
      <c r="AA8" s="510" t="s">
        <v>373</v>
      </c>
      <c r="AB8" s="510"/>
      <c r="AC8" s="510"/>
      <c r="AD8" s="510" t="s">
        <v>374</v>
      </c>
      <c r="AE8" s="17"/>
      <c r="AF8" s="16"/>
      <c r="AG8" s="15" t="str">
        <f t="shared" si="0"/>
        <v/>
      </c>
      <c r="AH8" s="510">
        <f t="shared" si="1"/>
        <v>1862018</v>
      </c>
      <c r="AI8" s="510"/>
      <c r="AJ8" s="510"/>
      <c r="AK8" s="510" t="s">
        <v>188</v>
      </c>
      <c r="AL8" s="510"/>
      <c r="AM8" s="510"/>
      <c r="AN8" s="510" t="s">
        <v>189</v>
      </c>
      <c r="AO8" s="17"/>
    </row>
    <row r="9" spans="1:42" ht="30" customHeight="1" x14ac:dyDescent="0.15">
      <c r="A9" s="9"/>
      <c r="B9" s="255"/>
      <c r="C9" s="501" t="s">
        <v>192</v>
      </c>
      <c r="D9" s="346"/>
      <c r="E9" s="346"/>
      <c r="F9" s="346"/>
      <c r="G9" s="346"/>
      <c r="H9" s="346"/>
      <c r="I9" s="346"/>
      <c r="J9" s="251"/>
      <c r="K9" s="256"/>
      <c r="L9" s="5"/>
      <c r="M9" s="256"/>
      <c r="N9" s="513">
        <f>SUM(N10:T13)</f>
        <v>132270184</v>
      </c>
      <c r="O9" s="513"/>
      <c r="P9" s="513"/>
      <c r="Q9" s="513" t="s">
        <v>193</v>
      </c>
      <c r="R9" s="513"/>
      <c r="S9" s="513"/>
      <c r="T9" s="513" t="s">
        <v>194</v>
      </c>
      <c r="U9" s="11"/>
      <c r="V9" s="5"/>
      <c r="W9" s="256"/>
      <c r="X9" s="513">
        <f>SUM(X10:AD13)</f>
        <v>227670914</v>
      </c>
      <c r="Y9" s="513"/>
      <c r="Z9" s="513"/>
      <c r="AA9" s="513" t="s">
        <v>193</v>
      </c>
      <c r="AB9" s="513"/>
      <c r="AC9" s="513"/>
      <c r="AD9" s="513" t="s">
        <v>194</v>
      </c>
      <c r="AE9" s="11"/>
      <c r="AF9" s="5"/>
      <c r="AG9" s="256" t="str">
        <f t="shared" si="0"/>
        <v>△</v>
      </c>
      <c r="AH9" s="513">
        <f>N9-X9</f>
        <v>-95400730</v>
      </c>
      <c r="AI9" s="513"/>
      <c r="AJ9" s="513"/>
      <c r="AK9" s="513" t="s">
        <v>188</v>
      </c>
      <c r="AL9" s="513"/>
      <c r="AM9" s="513"/>
      <c r="AN9" s="513" t="s">
        <v>189</v>
      </c>
      <c r="AO9" s="11"/>
    </row>
    <row r="10" spans="1:42" ht="30" customHeight="1" x14ac:dyDescent="0.15">
      <c r="A10" s="9"/>
      <c r="B10" s="255"/>
      <c r="C10" s="253"/>
      <c r="D10" s="246"/>
      <c r="E10" s="515" t="s">
        <v>141</v>
      </c>
      <c r="F10" s="515"/>
      <c r="G10" s="515"/>
      <c r="H10" s="515"/>
      <c r="I10" s="515"/>
      <c r="J10" s="515"/>
      <c r="K10" s="18"/>
      <c r="L10" s="19"/>
      <c r="M10" s="18"/>
      <c r="N10" s="514">
        <v>126196911</v>
      </c>
      <c r="O10" s="514"/>
      <c r="P10" s="514"/>
      <c r="Q10" s="514"/>
      <c r="R10" s="514"/>
      <c r="S10" s="514"/>
      <c r="T10" s="514"/>
      <c r="U10" s="20"/>
      <c r="V10" s="19"/>
      <c r="W10" s="18"/>
      <c r="X10" s="514">
        <v>153035000</v>
      </c>
      <c r="Y10" s="514"/>
      <c r="Z10" s="514"/>
      <c r="AA10" s="514"/>
      <c r="AB10" s="514"/>
      <c r="AC10" s="514"/>
      <c r="AD10" s="514"/>
      <c r="AE10" s="20"/>
      <c r="AF10" s="19"/>
      <c r="AG10" s="18" t="str">
        <f t="shared" si="0"/>
        <v>△</v>
      </c>
      <c r="AH10" s="514">
        <f t="shared" si="1"/>
        <v>-26838089</v>
      </c>
      <c r="AI10" s="514"/>
      <c r="AJ10" s="514"/>
      <c r="AK10" s="514" t="s">
        <v>188</v>
      </c>
      <c r="AL10" s="514"/>
      <c r="AM10" s="514"/>
      <c r="AN10" s="514" t="s">
        <v>189</v>
      </c>
      <c r="AO10" s="20"/>
    </row>
    <row r="11" spans="1:42" ht="30" customHeight="1" x14ac:dyDescent="0.15">
      <c r="A11" s="9"/>
      <c r="B11" s="255"/>
      <c r="C11" s="253"/>
      <c r="D11" s="246"/>
      <c r="E11" s="509" t="s">
        <v>195</v>
      </c>
      <c r="F11" s="509"/>
      <c r="G11" s="509"/>
      <c r="H11" s="509"/>
      <c r="I11" s="509"/>
      <c r="J11" s="509"/>
      <c r="K11" s="18"/>
      <c r="L11" s="19"/>
      <c r="M11" s="18"/>
      <c r="N11" s="514">
        <v>2171122</v>
      </c>
      <c r="O11" s="514"/>
      <c r="P11" s="514"/>
      <c r="Q11" s="514"/>
      <c r="R11" s="514"/>
      <c r="S11" s="514"/>
      <c r="T11" s="514"/>
      <c r="U11" s="20"/>
      <c r="V11" s="19"/>
      <c r="W11" s="18"/>
      <c r="X11" s="510">
        <v>3693038</v>
      </c>
      <c r="Y11" s="510"/>
      <c r="Z11" s="510"/>
      <c r="AA11" s="510"/>
      <c r="AB11" s="510"/>
      <c r="AC11" s="510"/>
      <c r="AD11" s="510"/>
      <c r="AE11" s="20"/>
      <c r="AF11" s="19"/>
      <c r="AG11" s="18" t="str">
        <f t="shared" si="0"/>
        <v>△</v>
      </c>
      <c r="AH11" s="514">
        <f t="shared" si="1"/>
        <v>-1521916</v>
      </c>
      <c r="AI11" s="514"/>
      <c r="AJ11" s="514"/>
      <c r="AK11" s="514" t="s">
        <v>188</v>
      </c>
      <c r="AL11" s="514"/>
      <c r="AM11" s="514"/>
      <c r="AN11" s="514" t="s">
        <v>189</v>
      </c>
      <c r="AO11" s="20"/>
    </row>
    <row r="12" spans="1:42" ht="30" customHeight="1" x14ac:dyDescent="0.15">
      <c r="A12" s="9"/>
      <c r="B12" s="255"/>
      <c r="C12" s="253"/>
      <c r="D12" s="246"/>
      <c r="E12" s="509" t="s">
        <v>149</v>
      </c>
      <c r="F12" s="509"/>
      <c r="G12" s="509"/>
      <c r="H12" s="509"/>
      <c r="I12" s="509"/>
      <c r="J12" s="509"/>
      <c r="K12" s="15"/>
      <c r="L12" s="16"/>
      <c r="M12" s="15"/>
      <c r="N12" s="510">
        <v>3902151</v>
      </c>
      <c r="O12" s="510"/>
      <c r="P12" s="510"/>
      <c r="Q12" s="510"/>
      <c r="R12" s="510"/>
      <c r="S12" s="510"/>
      <c r="T12" s="510"/>
      <c r="U12" s="17"/>
      <c r="V12" s="16"/>
      <c r="W12" s="15"/>
      <c r="X12" s="510">
        <v>0</v>
      </c>
      <c r="Y12" s="510"/>
      <c r="Z12" s="510"/>
      <c r="AA12" s="510"/>
      <c r="AB12" s="510"/>
      <c r="AC12" s="510"/>
      <c r="AD12" s="510"/>
      <c r="AE12" s="17"/>
      <c r="AF12" s="16"/>
      <c r="AG12" s="15" t="str">
        <f t="shared" si="0"/>
        <v/>
      </c>
      <c r="AH12" s="510">
        <f>N12-X12</f>
        <v>3902151</v>
      </c>
      <c r="AI12" s="510"/>
      <c r="AJ12" s="510"/>
      <c r="AK12" s="510" t="s">
        <v>188</v>
      </c>
      <c r="AL12" s="510"/>
      <c r="AM12" s="510"/>
      <c r="AN12" s="510" t="s">
        <v>189</v>
      </c>
      <c r="AO12" s="17"/>
    </row>
    <row r="13" spans="1:42" ht="30" customHeight="1" x14ac:dyDescent="0.15">
      <c r="A13" s="9"/>
      <c r="B13" s="255"/>
      <c r="C13" s="253"/>
      <c r="D13" s="246"/>
      <c r="E13" s="509" t="s">
        <v>142</v>
      </c>
      <c r="F13" s="509"/>
      <c r="G13" s="509"/>
      <c r="H13" s="509"/>
      <c r="I13" s="509"/>
      <c r="J13" s="509"/>
      <c r="K13" s="18"/>
      <c r="L13" s="19"/>
      <c r="M13" s="18"/>
      <c r="N13" s="514">
        <v>0</v>
      </c>
      <c r="O13" s="514"/>
      <c r="P13" s="514"/>
      <c r="Q13" s="514"/>
      <c r="R13" s="514"/>
      <c r="S13" s="514"/>
      <c r="T13" s="514"/>
      <c r="U13" s="20"/>
      <c r="V13" s="19"/>
      <c r="W13" s="18"/>
      <c r="X13" s="514">
        <v>70942876</v>
      </c>
      <c r="Y13" s="514"/>
      <c r="Z13" s="514"/>
      <c r="AA13" s="514"/>
      <c r="AB13" s="514"/>
      <c r="AC13" s="514"/>
      <c r="AD13" s="514"/>
      <c r="AE13" s="20"/>
      <c r="AF13" s="19"/>
      <c r="AG13" s="18" t="str">
        <f t="shared" si="0"/>
        <v>△</v>
      </c>
      <c r="AH13" s="514">
        <f t="shared" si="1"/>
        <v>-70942876</v>
      </c>
      <c r="AI13" s="514"/>
      <c r="AJ13" s="514"/>
      <c r="AK13" s="514" t="s">
        <v>188</v>
      </c>
      <c r="AL13" s="514"/>
      <c r="AM13" s="514"/>
      <c r="AN13" s="514" t="s">
        <v>189</v>
      </c>
      <c r="AO13" s="20"/>
    </row>
    <row r="14" spans="1:42" ht="30" customHeight="1" x14ac:dyDescent="0.15">
      <c r="A14" s="9"/>
      <c r="B14" s="255"/>
      <c r="C14" s="501" t="s">
        <v>196</v>
      </c>
      <c r="D14" s="346"/>
      <c r="E14" s="346"/>
      <c r="F14" s="346"/>
      <c r="G14" s="346"/>
      <c r="H14" s="346"/>
      <c r="I14" s="346"/>
      <c r="J14" s="251"/>
      <c r="K14" s="256"/>
      <c r="L14" s="5"/>
      <c r="M14" s="256"/>
      <c r="N14" s="507">
        <f>SUM(N15:T16)</f>
        <v>1064059818</v>
      </c>
      <c r="O14" s="507"/>
      <c r="P14" s="507"/>
      <c r="Q14" s="507" t="s">
        <v>193</v>
      </c>
      <c r="R14" s="507"/>
      <c r="S14" s="507"/>
      <c r="T14" s="507" t="s">
        <v>194</v>
      </c>
      <c r="U14" s="11"/>
      <c r="V14" s="5"/>
      <c r="W14" s="256"/>
      <c r="X14" s="507">
        <f>SUM(X15:AD16)</f>
        <v>2800000</v>
      </c>
      <c r="Y14" s="507"/>
      <c r="Z14" s="507"/>
      <c r="AA14" s="507" t="s">
        <v>193</v>
      </c>
      <c r="AB14" s="507"/>
      <c r="AC14" s="507"/>
      <c r="AD14" s="507" t="s">
        <v>194</v>
      </c>
      <c r="AE14" s="11"/>
      <c r="AF14" s="5"/>
      <c r="AG14" s="256" t="str">
        <f t="shared" si="0"/>
        <v/>
      </c>
      <c r="AH14" s="507">
        <f>N14-X14</f>
        <v>1061259818</v>
      </c>
      <c r="AI14" s="507"/>
      <c r="AJ14" s="507"/>
      <c r="AK14" s="507" t="s">
        <v>188</v>
      </c>
      <c r="AL14" s="507"/>
      <c r="AM14" s="507"/>
      <c r="AN14" s="507" t="s">
        <v>189</v>
      </c>
      <c r="AO14" s="11"/>
    </row>
    <row r="15" spans="1:42" ht="30" customHeight="1" x14ac:dyDescent="0.15">
      <c r="A15" s="9"/>
      <c r="B15" s="255"/>
      <c r="C15" s="253"/>
      <c r="D15" s="247"/>
      <c r="E15" s="525" t="s">
        <v>197</v>
      </c>
      <c r="F15" s="525"/>
      <c r="G15" s="525"/>
      <c r="H15" s="525"/>
      <c r="I15" s="525"/>
      <c r="J15" s="525"/>
      <c r="K15" s="255"/>
      <c r="L15" s="258"/>
      <c r="M15" s="255"/>
      <c r="N15" s="516">
        <v>1061993810</v>
      </c>
      <c r="O15" s="516"/>
      <c r="P15" s="516"/>
      <c r="Q15" s="516"/>
      <c r="R15" s="516"/>
      <c r="S15" s="516"/>
      <c r="T15" s="516"/>
      <c r="U15" s="21"/>
      <c r="V15" s="258"/>
      <c r="W15" s="255"/>
      <c r="X15" s="516">
        <v>0</v>
      </c>
      <c r="Y15" s="516"/>
      <c r="Z15" s="516"/>
      <c r="AA15" s="516"/>
      <c r="AB15" s="516"/>
      <c r="AC15" s="516"/>
      <c r="AD15" s="516"/>
      <c r="AE15" s="21"/>
      <c r="AF15" s="258"/>
      <c r="AG15" s="255" t="str">
        <f t="shared" si="0"/>
        <v/>
      </c>
      <c r="AH15" s="516">
        <f t="shared" ref="AH15" si="2">N15-X15</f>
        <v>1061993810</v>
      </c>
      <c r="AI15" s="516"/>
      <c r="AJ15" s="516"/>
      <c r="AK15" s="516" t="s">
        <v>188</v>
      </c>
      <c r="AL15" s="516"/>
      <c r="AM15" s="516"/>
      <c r="AN15" s="516" t="s">
        <v>189</v>
      </c>
      <c r="AO15" s="21"/>
    </row>
    <row r="16" spans="1:42" ht="30" customHeight="1" x14ac:dyDescent="0.15">
      <c r="A16" s="9"/>
      <c r="B16" s="255"/>
      <c r="C16" s="255"/>
      <c r="D16" s="255"/>
      <c r="E16" s="525" t="s">
        <v>198</v>
      </c>
      <c r="F16" s="525"/>
      <c r="G16" s="525"/>
      <c r="H16" s="525"/>
      <c r="I16" s="525"/>
      <c r="J16" s="525"/>
      <c r="K16" s="22"/>
      <c r="L16" s="23"/>
      <c r="M16" s="22"/>
      <c r="N16" s="516">
        <v>2066008</v>
      </c>
      <c r="O16" s="516"/>
      <c r="P16" s="516"/>
      <c r="Q16" s="516"/>
      <c r="R16" s="516"/>
      <c r="S16" s="516"/>
      <c r="T16" s="516"/>
      <c r="U16" s="24"/>
      <c r="V16" s="23"/>
      <c r="W16" s="22"/>
      <c r="X16" s="516">
        <v>2800000</v>
      </c>
      <c r="Y16" s="516"/>
      <c r="Z16" s="516"/>
      <c r="AA16" s="516"/>
      <c r="AB16" s="516"/>
      <c r="AC16" s="516"/>
      <c r="AD16" s="516"/>
      <c r="AE16" s="24"/>
      <c r="AF16" s="23"/>
      <c r="AG16" s="22" t="str">
        <f t="shared" si="0"/>
        <v>△</v>
      </c>
      <c r="AH16" s="516">
        <f t="shared" si="1"/>
        <v>-733992</v>
      </c>
      <c r="AI16" s="516"/>
      <c r="AJ16" s="516"/>
      <c r="AK16" s="516" t="s">
        <v>188</v>
      </c>
      <c r="AL16" s="516"/>
      <c r="AM16" s="516"/>
      <c r="AN16" s="516" t="s">
        <v>189</v>
      </c>
      <c r="AO16" s="24"/>
    </row>
    <row r="17" spans="1:41" ht="30" customHeight="1" thickBot="1" x14ac:dyDescent="0.2">
      <c r="A17" s="9"/>
      <c r="B17" s="255"/>
      <c r="C17" s="255"/>
      <c r="D17" s="499" t="s">
        <v>199</v>
      </c>
      <c r="E17" s="528"/>
      <c r="F17" s="528"/>
      <c r="G17" s="528"/>
      <c r="H17" s="528"/>
      <c r="I17" s="528"/>
      <c r="J17" s="25"/>
      <c r="K17" s="25"/>
      <c r="L17" s="26"/>
      <c r="M17" s="25"/>
      <c r="N17" s="506">
        <f>SUM(N6,N9,N14)</f>
        <v>5810427171</v>
      </c>
      <c r="O17" s="506"/>
      <c r="P17" s="506"/>
      <c r="Q17" s="506" t="s">
        <v>200</v>
      </c>
      <c r="R17" s="506"/>
      <c r="S17" s="506"/>
      <c r="T17" s="506" t="s">
        <v>201</v>
      </c>
      <c r="U17" s="27"/>
      <c r="V17" s="26"/>
      <c r="W17" s="25"/>
      <c r="X17" s="506">
        <f>SUM(X6,X9,X14)</f>
        <v>4841106230</v>
      </c>
      <c r="Y17" s="506"/>
      <c r="Z17" s="506"/>
      <c r="AA17" s="506" t="s">
        <v>200</v>
      </c>
      <c r="AB17" s="506"/>
      <c r="AC17" s="506"/>
      <c r="AD17" s="506" t="s">
        <v>201</v>
      </c>
      <c r="AE17" s="27"/>
      <c r="AF17" s="26"/>
      <c r="AG17" s="25" t="str">
        <f t="shared" si="0"/>
        <v/>
      </c>
      <c r="AH17" s="506">
        <f t="shared" si="1"/>
        <v>969320941</v>
      </c>
      <c r="AI17" s="506"/>
      <c r="AJ17" s="506"/>
      <c r="AK17" s="506" t="s">
        <v>188</v>
      </c>
      <c r="AL17" s="506"/>
      <c r="AM17" s="506"/>
      <c r="AN17" s="506" t="s">
        <v>189</v>
      </c>
      <c r="AO17" s="27"/>
    </row>
    <row r="18" spans="1:41" ht="30" customHeight="1" thickTop="1" x14ac:dyDescent="0.15">
      <c r="A18" s="9"/>
      <c r="B18" s="255"/>
      <c r="C18" s="501" t="s">
        <v>202</v>
      </c>
      <c r="D18" s="501"/>
      <c r="E18" s="501"/>
      <c r="F18" s="501"/>
      <c r="G18" s="501"/>
      <c r="H18" s="501"/>
      <c r="I18" s="501"/>
      <c r="J18" s="256"/>
      <c r="K18" s="256"/>
      <c r="L18" s="5"/>
      <c r="M18" s="256"/>
      <c r="N18" s="507">
        <f>SUM(N19,N20,N21,N22)</f>
        <v>1420476819</v>
      </c>
      <c r="O18" s="507"/>
      <c r="P18" s="507"/>
      <c r="Q18" s="507" t="s">
        <v>203</v>
      </c>
      <c r="R18" s="507"/>
      <c r="S18" s="507"/>
      <c r="T18" s="507" t="s">
        <v>204</v>
      </c>
      <c r="U18" s="28"/>
      <c r="V18" s="5"/>
      <c r="W18" s="256"/>
      <c r="X18" s="507">
        <f>SUM(X19,X20,X21,X22)</f>
        <v>1419816289</v>
      </c>
      <c r="Y18" s="507"/>
      <c r="Z18" s="507"/>
      <c r="AA18" s="507" t="s">
        <v>203</v>
      </c>
      <c r="AB18" s="507"/>
      <c r="AC18" s="507"/>
      <c r="AD18" s="507" t="s">
        <v>204</v>
      </c>
      <c r="AE18" s="28"/>
      <c r="AF18" s="5"/>
      <c r="AG18" s="256" t="str">
        <f t="shared" si="0"/>
        <v/>
      </c>
      <c r="AH18" s="507">
        <f t="shared" si="1"/>
        <v>660530</v>
      </c>
      <c r="AI18" s="507"/>
      <c r="AJ18" s="507"/>
      <c r="AK18" s="507" t="s">
        <v>188</v>
      </c>
      <c r="AL18" s="507"/>
      <c r="AM18" s="507"/>
      <c r="AN18" s="507" t="s">
        <v>189</v>
      </c>
      <c r="AO18" s="28"/>
    </row>
    <row r="19" spans="1:41" ht="30" customHeight="1" x14ac:dyDescent="0.15">
      <c r="A19" s="9"/>
      <c r="B19" s="255"/>
      <c r="C19" s="255"/>
      <c r="D19" s="255"/>
      <c r="E19" s="511" t="s">
        <v>47</v>
      </c>
      <c r="F19" s="511"/>
      <c r="G19" s="511"/>
      <c r="H19" s="511"/>
      <c r="I19" s="511"/>
      <c r="J19" s="511"/>
      <c r="K19" s="12"/>
      <c r="L19" s="13"/>
      <c r="M19" s="12"/>
      <c r="N19" s="512">
        <v>208817361</v>
      </c>
      <c r="O19" s="512"/>
      <c r="P19" s="512"/>
      <c r="Q19" s="512"/>
      <c r="R19" s="512"/>
      <c r="S19" s="512"/>
      <c r="T19" s="512"/>
      <c r="U19" s="29"/>
      <c r="V19" s="13"/>
      <c r="W19" s="12"/>
      <c r="X19" s="512">
        <v>191146521</v>
      </c>
      <c r="Y19" s="512"/>
      <c r="Z19" s="512"/>
      <c r="AA19" s="512"/>
      <c r="AB19" s="512"/>
      <c r="AC19" s="512"/>
      <c r="AD19" s="512"/>
      <c r="AE19" s="29"/>
      <c r="AF19" s="13"/>
      <c r="AG19" s="12" t="str">
        <f t="shared" si="0"/>
        <v/>
      </c>
      <c r="AH19" s="512">
        <f t="shared" si="1"/>
        <v>17670840</v>
      </c>
      <c r="AI19" s="512"/>
      <c r="AJ19" s="512"/>
      <c r="AK19" s="512" t="s">
        <v>188</v>
      </c>
      <c r="AL19" s="512"/>
      <c r="AM19" s="512"/>
      <c r="AN19" s="512" t="s">
        <v>189</v>
      </c>
      <c r="AO19" s="29"/>
    </row>
    <row r="20" spans="1:41" ht="30" customHeight="1" x14ac:dyDescent="0.15">
      <c r="A20" s="9"/>
      <c r="B20" s="255"/>
      <c r="C20" s="255"/>
      <c r="D20" s="255"/>
      <c r="E20" s="509" t="s">
        <v>48</v>
      </c>
      <c r="F20" s="509"/>
      <c r="G20" s="509"/>
      <c r="H20" s="509"/>
      <c r="I20" s="509"/>
      <c r="J20" s="509"/>
      <c r="K20" s="15"/>
      <c r="L20" s="16"/>
      <c r="M20" s="15"/>
      <c r="N20" s="510">
        <f>6769014+283899360+2580387905-2190944001</f>
        <v>680112278</v>
      </c>
      <c r="O20" s="510"/>
      <c r="P20" s="510"/>
      <c r="Q20" s="510"/>
      <c r="R20" s="510"/>
      <c r="S20" s="510"/>
      <c r="T20" s="510"/>
      <c r="U20" s="30"/>
      <c r="V20" s="16"/>
      <c r="W20" s="15"/>
      <c r="X20" s="510">
        <v>601244057</v>
      </c>
      <c r="Y20" s="510"/>
      <c r="Z20" s="510"/>
      <c r="AA20" s="510"/>
      <c r="AB20" s="510"/>
      <c r="AC20" s="510"/>
      <c r="AD20" s="510"/>
      <c r="AE20" s="30"/>
      <c r="AF20" s="16"/>
      <c r="AG20" s="15" t="str">
        <f t="shared" si="0"/>
        <v/>
      </c>
      <c r="AH20" s="510">
        <f t="shared" si="1"/>
        <v>78868221</v>
      </c>
      <c r="AI20" s="510"/>
      <c r="AJ20" s="510"/>
      <c r="AK20" s="510" t="s">
        <v>188</v>
      </c>
      <c r="AL20" s="510"/>
      <c r="AM20" s="510"/>
      <c r="AN20" s="510" t="s">
        <v>189</v>
      </c>
      <c r="AO20" s="30"/>
    </row>
    <row r="21" spans="1:41" ht="30" customHeight="1" x14ac:dyDescent="0.15">
      <c r="A21" s="9"/>
      <c r="B21" s="255"/>
      <c r="C21" s="255"/>
      <c r="D21" s="255"/>
      <c r="E21" s="509" t="s">
        <v>205</v>
      </c>
      <c r="F21" s="509"/>
      <c r="G21" s="509"/>
      <c r="H21" s="509"/>
      <c r="I21" s="509"/>
      <c r="J21" s="509"/>
      <c r="K21" s="15"/>
      <c r="L21" s="16"/>
      <c r="M21" s="15"/>
      <c r="N21" s="510">
        <v>524775317</v>
      </c>
      <c r="O21" s="510"/>
      <c r="P21" s="510"/>
      <c r="Q21" s="510"/>
      <c r="R21" s="510"/>
      <c r="S21" s="510"/>
      <c r="T21" s="510"/>
      <c r="U21" s="30"/>
      <c r="V21" s="16"/>
      <c r="W21" s="15"/>
      <c r="X21" s="510">
        <v>611070685</v>
      </c>
      <c r="Y21" s="510"/>
      <c r="Z21" s="510"/>
      <c r="AA21" s="510"/>
      <c r="AB21" s="510"/>
      <c r="AC21" s="510"/>
      <c r="AD21" s="510"/>
      <c r="AE21" s="30"/>
      <c r="AF21" s="16"/>
      <c r="AG21" s="15" t="str">
        <f t="shared" si="0"/>
        <v>△</v>
      </c>
      <c r="AH21" s="510">
        <f t="shared" si="1"/>
        <v>-86295368</v>
      </c>
      <c r="AI21" s="510"/>
      <c r="AJ21" s="510"/>
      <c r="AK21" s="510" t="s">
        <v>188</v>
      </c>
      <c r="AL21" s="510"/>
      <c r="AM21" s="510"/>
      <c r="AN21" s="510" t="s">
        <v>189</v>
      </c>
      <c r="AO21" s="30"/>
    </row>
    <row r="22" spans="1:41" ht="30" customHeight="1" x14ac:dyDescent="0.15">
      <c r="A22" s="9"/>
      <c r="B22" s="255"/>
      <c r="C22" s="255"/>
      <c r="D22" s="255"/>
      <c r="E22" s="509" t="s">
        <v>206</v>
      </c>
      <c r="F22" s="509"/>
      <c r="G22" s="509"/>
      <c r="H22" s="509"/>
      <c r="I22" s="509"/>
      <c r="J22" s="509"/>
      <c r="K22" s="15"/>
      <c r="L22" s="16"/>
      <c r="M22" s="15"/>
      <c r="N22" s="510">
        <v>6771863</v>
      </c>
      <c r="O22" s="510"/>
      <c r="P22" s="510"/>
      <c r="Q22" s="510"/>
      <c r="R22" s="510"/>
      <c r="S22" s="510"/>
      <c r="T22" s="510"/>
      <c r="U22" s="30"/>
      <c r="V22" s="16"/>
      <c r="W22" s="15"/>
      <c r="X22" s="510">
        <v>16355026</v>
      </c>
      <c r="Y22" s="510"/>
      <c r="Z22" s="510"/>
      <c r="AA22" s="510"/>
      <c r="AB22" s="510"/>
      <c r="AC22" s="510"/>
      <c r="AD22" s="510"/>
      <c r="AE22" s="30"/>
      <c r="AF22" s="16"/>
      <c r="AG22" s="15" t="str">
        <f t="shared" si="0"/>
        <v>△</v>
      </c>
      <c r="AH22" s="510">
        <f t="shared" si="1"/>
        <v>-9583163</v>
      </c>
      <c r="AI22" s="510"/>
      <c r="AJ22" s="510"/>
      <c r="AK22" s="510" t="s">
        <v>188</v>
      </c>
      <c r="AL22" s="510"/>
      <c r="AM22" s="510"/>
      <c r="AN22" s="510" t="s">
        <v>189</v>
      </c>
      <c r="AO22" s="30"/>
    </row>
    <row r="23" spans="1:41" ht="30" customHeight="1" x14ac:dyDescent="0.15">
      <c r="A23" s="9"/>
      <c r="B23" s="255"/>
      <c r="C23" s="501" t="s">
        <v>207</v>
      </c>
      <c r="D23" s="501"/>
      <c r="E23" s="501"/>
      <c r="F23" s="501"/>
      <c r="G23" s="501"/>
      <c r="H23" s="501"/>
      <c r="I23" s="501"/>
      <c r="J23" s="256"/>
      <c r="K23" s="256"/>
      <c r="L23" s="5"/>
      <c r="M23" s="256"/>
      <c r="N23" s="513">
        <f>SUM(N24:T25)</f>
        <v>87064908</v>
      </c>
      <c r="O23" s="513"/>
      <c r="P23" s="513"/>
      <c r="Q23" s="513" t="s">
        <v>208</v>
      </c>
      <c r="R23" s="513"/>
      <c r="S23" s="513"/>
      <c r="T23" s="513" t="s">
        <v>209</v>
      </c>
      <c r="U23" s="28"/>
      <c r="V23" s="5"/>
      <c r="W23" s="256"/>
      <c r="X23" s="513">
        <f>SUM(X24:AD25)</f>
        <v>109086851</v>
      </c>
      <c r="Y23" s="513"/>
      <c r="Z23" s="513"/>
      <c r="AA23" s="513" t="s">
        <v>208</v>
      </c>
      <c r="AB23" s="513"/>
      <c r="AC23" s="513"/>
      <c r="AD23" s="513" t="s">
        <v>209</v>
      </c>
      <c r="AE23" s="28"/>
      <c r="AF23" s="5"/>
      <c r="AG23" s="256" t="str">
        <f t="shared" si="0"/>
        <v>△</v>
      </c>
      <c r="AH23" s="513">
        <f t="shared" si="1"/>
        <v>-22021943</v>
      </c>
      <c r="AI23" s="513"/>
      <c r="AJ23" s="513"/>
      <c r="AK23" s="513" t="s">
        <v>188</v>
      </c>
      <c r="AL23" s="513"/>
      <c r="AM23" s="513"/>
      <c r="AN23" s="513" t="s">
        <v>189</v>
      </c>
      <c r="AO23" s="28"/>
    </row>
    <row r="24" spans="1:41" ht="30" customHeight="1" x14ac:dyDescent="0.15">
      <c r="A24" s="9"/>
      <c r="B24" s="255"/>
      <c r="C24" s="255"/>
      <c r="D24" s="255"/>
      <c r="E24" s="511" t="s">
        <v>210</v>
      </c>
      <c r="F24" s="511"/>
      <c r="G24" s="511"/>
      <c r="H24" s="511"/>
      <c r="I24" s="511"/>
      <c r="J24" s="511"/>
      <c r="K24" s="12"/>
      <c r="L24" s="13"/>
      <c r="M24" s="12"/>
      <c r="N24" s="512">
        <v>85594475</v>
      </c>
      <c r="O24" s="512"/>
      <c r="P24" s="512"/>
      <c r="Q24" s="512" t="s">
        <v>211</v>
      </c>
      <c r="R24" s="512"/>
      <c r="S24" s="512"/>
      <c r="T24" s="512" t="s">
        <v>212</v>
      </c>
      <c r="U24" s="29"/>
      <c r="V24" s="13"/>
      <c r="W24" s="12"/>
      <c r="X24" s="512">
        <v>108441411</v>
      </c>
      <c r="Y24" s="512"/>
      <c r="Z24" s="512"/>
      <c r="AA24" s="512" t="s">
        <v>375</v>
      </c>
      <c r="AB24" s="512"/>
      <c r="AC24" s="512"/>
      <c r="AD24" s="512" t="s">
        <v>376</v>
      </c>
      <c r="AE24" s="29"/>
      <c r="AF24" s="13"/>
      <c r="AG24" s="12" t="str">
        <f t="shared" si="0"/>
        <v>△</v>
      </c>
      <c r="AH24" s="512">
        <f t="shared" si="1"/>
        <v>-22846936</v>
      </c>
      <c r="AI24" s="512"/>
      <c r="AJ24" s="512"/>
      <c r="AK24" s="512" t="s">
        <v>188</v>
      </c>
      <c r="AL24" s="512"/>
      <c r="AM24" s="512"/>
      <c r="AN24" s="512" t="s">
        <v>189</v>
      </c>
      <c r="AO24" s="29"/>
    </row>
    <row r="25" spans="1:41" ht="30" customHeight="1" x14ac:dyDescent="0.15">
      <c r="A25" s="9"/>
      <c r="B25" s="255"/>
      <c r="C25" s="255"/>
      <c r="D25" s="255"/>
      <c r="E25" s="509" t="s">
        <v>213</v>
      </c>
      <c r="F25" s="509"/>
      <c r="G25" s="509"/>
      <c r="H25" s="509"/>
      <c r="I25" s="509"/>
      <c r="J25" s="509"/>
      <c r="K25" s="15"/>
      <c r="L25" s="16"/>
      <c r="M25" s="15"/>
      <c r="N25" s="510">
        <f>5400+1465033</f>
        <v>1470433</v>
      </c>
      <c r="O25" s="510"/>
      <c r="P25" s="510"/>
      <c r="Q25" s="510" t="s">
        <v>214</v>
      </c>
      <c r="R25" s="510"/>
      <c r="S25" s="510"/>
      <c r="T25" s="510" t="s">
        <v>215</v>
      </c>
      <c r="U25" s="30"/>
      <c r="V25" s="16"/>
      <c r="W25" s="15"/>
      <c r="X25" s="510">
        <v>645440</v>
      </c>
      <c r="Y25" s="510"/>
      <c r="Z25" s="510"/>
      <c r="AA25" s="510" t="s">
        <v>377</v>
      </c>
      <c r="AB25" s="510"/>
      <c r="AC25" s="510"/>
      <c r="AD25" s="510" t="s">
        <v>378</v>
      </c>
      <c r="AE25" s="30"/>
      <c r="AF25" s="16"/>
      <c r="AG25" s="15" t="str">
        <f t="shared" si="0"/>
        <v/>
      </c>
      <c r="AH25" s="510">
        <f t="shared" si="1"/>
        <v>824993</v>
      </c>
      <c r="AI25" s="510"/>
      <c r="AJ25" s="510"/>
      <c r="AK25" s="510" t="s">
        <v>188</v>
      </c>
      <c r="AL25" s="510"/>
      <c r="AM25" s="510"/>
      <c r="AN25" s="510" t="s">
        <v>189</v>
      </c>
      <c r="AO25" s="30"/>
    </row>
    <row r="26" spans="1:41" ht="30" customHeight="1" x14ac:dyDescent="0.15">
      <c r="A26" s="9"/>
      <c r="B26" s="255"/>
      <c r="C26" s="501" t="s">
        <v>216</v>
      </c>
      <c r="D26" s="501"/>
      <c r="E26" s="501"/>
      <c r="F26" s="501"/>
      <c r="G26" s="501"/>
      <c r="H26" s="501"/>
      <c r="I26" s="501"/>
      <c r="J26" s="256"/>
      <c r="K26" s="256"/>
      <c r="L26" s="5"/>
      <c r="M26" s="256"/>
      <c r="N26" s="513">
        <f>SUM(N27:T28)</f>
        <v>252033949</v>
      </c>
      <c r="O26" s="513"/>
      <c r="P26" s="513"/>
      <c r="Q26" s="513" t="s">
        <v>208</v>
      </c>
      <c r="R26" s="513"/>
      <c r="S26" s="513"/>
      <c r="T26" s="513" t="s">
        <v>209</v>
      </c>
      <c r="U26" s="28"/>
      <c r="V26" s="5"/>
      <c r="W26" s="256"/>
      <c r="X26" s="513">
        <f>SUM(X27:AD28)</f>
        <v>882333527</v>
      </c>
      <c r="Y26" s="513"/>
      <c r="Z26" s="513"/>
      <c r="AA26" s="513" t="s">
        <v>208</v>
      </c>
      <c r="AB26" s="513"/>
      <c r="AC26" s="513"/>
      <c r="AD26" s="513" t="s">
        <v>209</v>
      </c>
      <c r="AE26" s="28"/>
      <c r="AF26" s="5"/>
      <c r="AG26" s="256" t="str">
        <f t="shared" si="0"/>
        <v>△</v>
      </c>
      <c r="AH26" s="513">
        <f t="shared" si="1"/>
        <v>-630299578</v>
      </c>
      <c r="AI26" s="513"/>
      <c r="AJ26" s="513"/>
      <c r="AK26" s="513" t="s">
        <v>188</v>
      </c>
      <c r="AL26" s="513"/>
      <c r="AM26" s="513"/>
      <c r="AN26" s="513" t="s">
        <v>189</v>
      </c>
      <c r="AO26" s="28"/>
    </row>
    <row r="27" spans="1:41" ht="30" customHeight="1" x14ac:dyDescent="0.15">
      <c r="A27" s="9"/>
      <c r="B27" s="255"/>
      <c r="C27" s="255"/>
      <c r="D27" s="255"/>
      <c r="E27" s="509" t="s">
        <v>218</v>
      </c>
      <c r="F27" s="509"/>
      <c r="G27" s="509"/>
      <c r="H27" s="509"/>
      <c r="I27" s="509"/>
      <c r="J27" s="509"/>
      <c r="K27" s="15"/>
      <c r="L27" s="16"/>
      <c r="M27" s="15"/>
      <c r="N27" s="510">
        <v>188418711</v>
      </c>
      <c r="O27" s="510"/>
      <c r="P27" s="510"/>
      <c r="Q27" s="510" t="s">
        <v>214</v>
      </c>
      <c r="R27" s="510"/>
      <c r="S27" s="510"/>
      <c r="T27" s="510" t="s">
        <v>215</v>
      </c>
      <c r="U27" s="30"/>
      <c r="V27" s="16"/>
      <c r="W27" s="15"/>
      <c r="X27" s="510">
        <v>272246189</v>
      </c>
      <c r="Y27" s="510"/>
      <c r="Z27" s="510"/>
      <c r="AA27" s="510" t="s">
        <v>377</v>
      </c>
      <c r="AB27" s="510"/>
      <c r="AC27" s="510"/>
      <c r="AD27" s="510" t="s">
        <v>378</v>
      </c>
      <c r="AE27" s="30"/>
      <c r="AF27" s="16"/>
      <c r="AG27" s="15" t="str">
        <f t="shared" si="0"/>
        <v>△</v>
      </c>
      <c r="AH27" s="510">
        <f>N27-X27</f>
        <v>-83827478</v>
      </c>
      <c r="AI27" s="510"/>
      <c r="AJ27" s="510"/>
      <c r="AK27" s="510" t="s">
        <v>188</v>
      </c>
      <c r="AL27" s="510"/>
      <c r="AM27" s="510"/>
      <c r="AN27" s="510" t="s">
        <v>189</v>
      </c>
      <c r="AO27" s="30"/>
    </row>
    <row r="28" spans="1:41" ht="30" customHeight="1" x14ac:dyDescent="0.15">
      <c r="A28" s="9"/>
      <c r="B28" s="255"/>
      <c r="C28" s="255"/>
      <c r="D28" s="255"/>
      <c r="E28" s="509" t="s">
        <v>217</v>
      </c>
      <c r="F28" s="509"/>
      <c r="G28" s="509"/>
      <c r="H28" s="509"/>
      <c r="I28" s="509"/>
      <c r="J28" s="509"/>
      <c r="K28" s="15"/>
      <c r="L28" s="16"/>
      <c r="M28" s="15"/>
      <c r="N28" s="510">
        <v>63615238</v>
      </c>
      <c r="O28" s="510"/>
      <c r="P28" s="510"/>
      <c r="Q28" s="510" t="s">
        <v>214</v>
      </c>
      <c r="R28" s="510"/>
      <c r="S28" s="510"/>
      <c r="T28" s="510" t="s">
        <v>215</v>
      </c>
      <c r="U28" s="30"/>
      <c r="V28" s="16"/>
      <c r="W28" s="15"/>
      <c r="X28" s="510">
        <v>610087338</v>
      </c>
      <c r="Y28" s="510"/>
      <c r="Z28" s="510"/>
      <c r="AA28" s="510" t="s">
        <v>377</v>
      </c>
      <c r="AB28" s="510"/>
      <c r="AC28" s="510"/>
      <c r="AD28" s="510" t="s">
        <v>378</v>
      </c>
      <c r="AE28" s="30"/>
      <c r="AF28" s="16"/>
      <c r="AG28" s="15" t="str">
        <f t="shared" si="0"/>
        <v>△</v>
      </c>
      <c r="AH28" s="510">
        <f t="shared" si="1"/>
        <v>-546472100</v>
      </c>
      <c r="AI28" s="510"/>
      <c r="AJ28" s="510"/>
      <c r="AK28" s="510" t="s">
        <v>188</v>
      </c>
      <c r="AL28" s="510"/>
      <c r="AM28" s="510"/>
      <c r="AN28" s="510" t="s">
        <v>189</v>
      </c>
      <c r="AO28" s="30"/>
    </row>
    <row r="29" spans="1:41" ht="30" customHeight="1" thickBot="1" x14ac:dyDescent="0.2">
      <c r="A29" s="9"/>
      <c r="B29" s="255"/>
      <c r="C29" s="255"/>
      <c r="D29" s="499" t="s">
        <v>219</v>
      </c>
      <c r="E29" s="499"/>
      <c r="F29" s="499"/>
      <c r="G29" s="499"/>
      <c r="H29" s="499"/>
      <c r="I29" s="499"/>
      <c r="J29" s="31"/>
      <c r="K29" s="31"/>
      <c r="L29" s="32"/>
      <c r="M29" s="31"/>
      <c r="N29" s="506">
        <f>SUM(N18,N23,N26)</f>
        <v>1759575676</v>
      </c>
      <c r="O29" s="506"/>
      <c r="P29" s="506"/>
      <c r="Q29" s="506" t="s">
        <v>220</v>
      </c>
      <c r="R29" s="506"/>
      <c r="S29" s="506"/>
      <c r="T29" s="506" t="s">
        <v>221</v>
      </c>
      <c r="U29" s="33"/>
      <c r="V29" s="32"/>
      <c r="W29" s="31"/>
      <c r="X29" s="506">
        <f>SUM(X18,X23,X26)</f>
        <v>2411236667</v>
      </c>
      <c r="Y29" s="506"/>
      <c r="Z29" s="506"/>
      <c r="AA29" s="506" t="s">
        <v>220</v>
      </c>
      <c r="AB29" s="506"/>
      <c r="AC29" s="506"/>
      <c r="AD29" s="506" t="s">
        <v>221</v>
      </c>
      <c r="AE29" s="33"/>
      <c r="AF29" s="32"/>
      <c r="AG29" s="31" t="str">
        <f t="shared" si="0"/>
        <v>△</v>
      </c>
      <c r="AH29" s="506">
        <f t="shared" si="1"/>
        <v>-651660991</v>
      </c>
      <c r="AI29" s="506"/>
      <c r="AJ29" s="506"/>
      <c r="AK29" s="506" t="s">
        <v>188</v>
      </c>
      <c r="AL29" s="506"/>
      <c r="AM29" s="506"/>
      <c r="AN29" s="506" t="s">
        <v>189</v>
      </c>
      <c r="AO29" s="33"/>
    </row>
    <row r="30" spans="1:41" ht="30" customHeight="1" thickTop="1" x14ac:dyDescent="0.15">
      <c r="A30" s="9"/>
      <c r="B30" s="255"/>
      <c r="C30" s="255"/>
      <c r="D30" s="253"/>
      <c r="E30" s="253"/>
      <c r="F30" s="253"/>
      <c r="G30" s="253"/>
      <c r="H30" s="253"/>
      <c r="I30" s="253"/>
      <c r="J30" s="255"/>
      <c r="K30" s="255"/>
      <c r="L30" s="258"/>
      <c r="M30" s="255"/>
      <c r="N30" s="34"/>
      <c r="O30" s="35"/>
      <c r="P30" s="35"/>
      <c r="Q30" s="34"/>
      <c r="R30" s="35"/>
      <c r="S30" s="35"/>
      <c r="T30" s="34"/>
      <c r="U30" s="36"/>
      <c r="V30" s="258"/>
      <c r="W30" s="255"/>
      <c r="X30" s="34"/>
      <c r="Y30" s="35"/>
      <c r="Z30" s="35"/>
      <c r="AA30" s="34"/>
      <c r="AB30" s="35"/>
      <c r="AC30" s="35"/>
      <c r="AD30" s="34"/>
      <c r="AE30" s="36"/>
      <c r="AF30" s="258"/>
      <c r="AG30" s="255"/>
      <c r="AH30" s="34"/>
      <c r="AI30" s="35"/>
      <c r="AJ30" s="35"/>
      <c r="AK30" s="34"/>
      <c r="AL30" s="35"/>
      <c r="AM30" s="35"/>
      <c r="AN30" s="34"/>
      <c r="AO30" s="36"/>
    </row>
    <row r="31" spans="1:41" ht="30" customHeight="1" x14ac:dyDescent="0.15">
      <c r="A31" s="9"/>
      <c r="B31" s="483" t="s">
        <v>79</v>
      </c>
      <c r="C31" s="483"/>
      <c r="D31" s="483"/>
      <c r="E31" s="483"/>
      <c r="F31" s="483"/>
      <c r="G31" s="483"/>
      <c r="H31" s="253"/>
      <c r="I31" s="253"/>
      <c r="J31" s="255"/>
      <c r="K31" s="255"/>
      <c r="L31" s="258"/>
      <c r="M31" s="255"/>
      <c r="N31" s="505"/>
      <c r="O31" s="505"/>
      <c r="P31" s="505"/>
      <c r="Q31" s="505"/>
      <c r="R31" s="505"/>
      <c r="S31" s="505"/>
      <c r="T31" s="505"/>
      <c r="U31" s="21"/>
      <c r="V31" s="258"/>
      <c r="W31" s="255"/>
      <c r="X31" s="505"/>
      <c r="Y31" s="505"/>
      <c r="Z31" s="505"/>
      <c r="AA31" s="505"/>
      <c r="AB31" s="505"/>
      <c r="AC31" s="505"/>
      <c r="AD31" s="505"/>
      <c r="AE31" s="21"/>
      <c r="AF31" s="258"/>
      <c r="AG31" s="255"/>
      <c r="AH31" s="505"/>
      <c r="AI31" s="505"/>
      <c r="AJ31" s="505"/>
      <c r="AK31" s="505"/>
      <c r="AL31" s="505"/>
      <c r="AM31" s="505"/>
      <c r="AN31" s="505"/>
      <c r="AO31" s="21"/>
    </row>
    <row r="32" spans="1:41" ht="30" customHeight="1" x14ac:dyDescent="0.15">
      <c r="A32" s="9"/>
      <c r="B32" s="255"/>
      <c r="C32" s="501" t="s">
        <v>183</v>
      </c>
      <c r="D32" s="346"/>
      <c r="E32" s="346"/>
      <c r="F32" s="346"/>
      <c r="G32" s="346"/>
      <c r="H32" s="346"/>
      <c r="I32" s="346"/>
      <c r="J32" s="251"/>
      <c r="K32" s="251"/>
      <c r="L32" s="10"/>
      <c r="M32" s="251"/>
      <c r="N32" s="507">
        <f>SUM(N33:T35)</f>
        <v>8180598006</v>
      </c>
      <c r="O32" s="507"/>
      <c r="P32" s="507"/>
      <c r="Q32" s="507" t="s">
        <v>222</v>
      </c>
      <c r="R32" s="507"/>
      <c r="S32" s="507"/>
      <c r="T32" s="507" t="s">
        <v>223</v>
      </c>
      <c r="U32" s="11"/>
      <c r="V32" s="10"/>
      <c r="W32" s="251"/>
      <c r="X32" s="507">
        <f>SUM(X33:AD35)</f>
        <v>7208633707</v>
      </c>
      <c r="Y32" s="507"/>
      <c r="Z32" s="507"/>
      <c r="AA32" s="507" t="s">
        <v>222</v>
      </c>
      <c r="AB32" s="507"/>
      <c r="AC32" s="507"/>
      <c r="AD32" s="507" t="s">
        <v>223</v>
      </c>
      <c r="AE32" s="11"/>
      <c r="AF32" s="10"/>
      <c r="AG32" s="251" t="str">
        <f t="shared" ref="AG32:AG44" si="3">IF(AH32&lt;0,"△","")</f>
        <v/>
      </c>
      <c r="AH32" s="507">
        <f t="shared" si="1"/>
        <v>971964299</v>
      </c>
      <c r="AI32" s="507"/>
      <c r="AJ32" s="507"/>
      <c r="AK32" s="507" t="s">
        <v>188</v>
      </c>
      <c r="AL32" s="507"/>
      <c r="AM32" s="507"/>
      <c r="AN32" s="507" t="s">
        <v>189</v>
      </c>
      <c r="AO32" s="11"/>
    </row>
    <row r="33" spans="1:41" ht="30" customHeight="1" x14ac:dyDescent="0.15">
      <c r="A33" s="9"/>
      <c r="B33" s="255"/>
      <c r="C33" s="253"/>
      <c r="D33" s="246"/>
      <c r="E33" s="520" t="s">
        <v>72</v>
      </c>
      <c r="F33" s="521"/>
      <c r="G33" s="521"/>
      <c r="H33" s="521"/>
      <c r="I33" s="521"/>
      <c r="J33" s="521"/>
      <c r="K33" s="12"/>
      <c r="L33" s="13"/>
      <c r="M33" s="12"/>
      <c r="N33" s="512">
        <v>5085461133</v>
      </c>
      <c r="O33" s="512"/>
      <c r="P33" s="512"/>
      <c r="Q33" s="512"/>
      <c r="R33" s="512"/>
      <c r="S33" s="512"/>
      <c r="T33" s="512"/>
      <c r="U33" s="14"/>
      <c r="V33" s="13"/>
      <c r="W33" s="12"/>
      <c r="X33" s="512">
        <v>4282376942</v>
      </c>
      <c r="Y33" s="512"/>
      <c r="Z33" s="512"/>
      <c r="AA33" s="512"/>
      <c r="AB33" s="512"/>
      <c r="AC33" s="512"/>
      <c r="AD33" s="512"/>
      <c r="AE33" s="14"/>
      <c r="AF33" s="13"/>
      <c r="AG33" s="12" t="str">
        <f t="shared" si="3"/>
        <v/>
      </c>
      <c r="AH33" s="512">
        <f t="shared" si="1"/>
        <v>803084191</v>
      </c>
      <c r="AI33" s="512"/>
      <c r="AJ33" s="512"/>
      <c r="AK33" s="512" t="s">
        <v>188</v>
      </c>
      <c r="AL33" s="512"/>
      <c r="AM33" s="512"/>
      <c r="AN33" s="512" t="s">
        <v>189</v>
      </c>
      <c r="AO33" s="14"/>
    </row>
    <row r="34" spans="1:41" ht="30" customHeight="1" x14ac:dyDescent="0.15">
      <c r="A34" s="9"/>
      <c r="B34" s="255"/>
      <c r="C34" s="253"/>
      <c r="D34" s="246"/>
      <c r="E34" s="509" t="s">
        <v>73</v>
      </c>
      <c r="F34" s="527"/>
      <c r="G34" s="527"/>
      <c r="H34" s="527"/>
      <c r="I34" s="527"/>
      <c r="J34" s="527"/>
      <c r="K34" s="15"/>
      <c r="L34" s="16"/>
      <c r="M34" s="15"/>
      <c r="N34" s="510">
        <v>2481821600</v>
      </c>
      <c r="O34" s="510"/>
      <c r="P34" s="510"/>
      <c r="Q34" s="510"/>
      <c r="R34" s="510"/>
      <c r="S34" s="510"/>
      <c r="T34" s="510"/>
      <c r="U34" s="17"/>
      <c r="V34" s="16"/>
      <c r="W34" s="15"/>
      <c r="X34" s="510">
        <v>2317967277</v>
      </c>
      <c r="Y34" s="510"/>
      <c r="Z34" s="510"/>
      <c r="AA34" s="510"/>
      <c r="AB34" s="510"/>
      <c r="AC34" s="510"/>
      <c r="AD34" s="510"/>
      <c r="AE34" s="17"/>
      <c r="AF34" s="16"/>
      <c r="AG34" s="15" t="str">
        <f t="shared" si="3"/>
        <v/>
      </c>
      <c r="AH34" s="510">
        <f t="shared" si="1"/>
        <v>163854323</v>
      </c>
      <c r="AI34" s="510"/>
      <c r="AJ34" s="510"/>
      <c r="AK34" s="510" t="s">
        <v>188</v>
      </c>
      <c r="AL34" s="510"/>
      <c r="AM34" s="510"/>
      <c r="AN34" s="510" t="s">
        <v>189</v>
      </c>
      <c r="AO34" s="17"/>
    </row>
    <row r="35" spans="1:41" ht="30" customHeight="1" x14ac:dyDescent="0.15">
      <c r="A35" s="9"/>
      <c r="B35" s="255"/>
      <c r="C35" s="253"/>
      <c r="D35" s="246"/>
      <c r="E35" s="509" t="s">
        <v>224</v>
      </c>
      <c r="F35" s="527"/>
      <c r="G35" s="527"/>
      <c r="H35" s="527"/>
      <c r="I35" s="527"/>
      <c r="J35" s="527"/>
      <c r="K35" s="15"/>
      <c r="L35" s="16"/>
      <c r="M35" s="15"/>
      <c r="N35" s="510">
        <v>613315273</v>
      </c>
      <c r="O35" s="510"/>
      <c r="P35" s="510"/>
      <c r="Q35" s="510"/>
      <c r="R35" s="510"/>
      <c r="S35" s="510"/>
      <c r="T35" s="510"/>
      <c r="U35" s="17"/>
      <c r="V35" s="16"/>
      <c r="W35" s="15"/>
      <c r="X35" s="510">
        <v>608289488</v>
      </c>
      <c r="Y35" s="510"/>
      <c r="Z35" s="510"/>
      <c r="AA35" s="510"/>
      <c r="AB35" s="510"/>
      <c r="AC35" s="510"/>
      <c r="AD35" s="510"/>
      <c r="AE35" s="17"/>
      <c r="AF35" s="16"/>
      <c r="AG35" s="15" t="str">
        <f t="shared" si="3"/>
        <v/>
      </c>
      <c r="AH35" s="510">
        <f t="shared" si="1"/>
        <v>5025785</v>
      </c>
      <c r="AI35" s="510"/>
      <c r="AJ35" s="510"/>
      <c r="AK35" s="510" t="s">
        <v>188</v>
      </c>
      <c r="AL35" s="510"/>
      <c r="AM35" s="510"/>
      <c r="AN35" s="510" t="s">
        <v>189</v>
      </c>
      <c r="AO35" s="17"/>
    </row>
    <row r="36" spans="1:41" ht="30" customHeight="1" x14ac:dyDescent="0.15">
      <c r="A36" s="9"/>
      <c r="B36" s="255"/>
      <c r="C36" s="501" t="s">
        <v>192</v>
      </c>
      <c r="D36" s="346"/>
      <c r="E36" s="346"/>
      <c r="F36" s="346"/>
      <c r="G36" s="346"/>
      <c r="H36" s="346"/>
      <c r="I36" s="346"/>
      <c r="J36" s="251"/>
      <c r="K36" s="256"/>
      <c r="L36" s="5"/>
      <c r="M36" s="256"/>
      <c r="N36" s="513">
        <f>SUM(N37:T40)</f>
        <v>145904120</v>
      </c>
      <c r="O36" s="513"/>
      <c r="P36" s="513"/>
      <c r="Q36" s="513"/>
      <c r="R36" s="513"/>
      <c r="S36" s="513"/>
      <c r="T36" s="513"/>
      <c r="U36" s="37"/>
      <c r="V36" s="5"/>
      <c r="W36" s="256"/>
      <c r="X36" s="513">
        <f>SUM(X37:AD40)</f>
        <v>184012980</v>
      </c>
      <c r="Y36" s="513"/>
      <c r="Z36" s="513"/>
      <c r="AA36" s="513"/>
      <c r="AB36" s="513"/>
      <c r="AC36" s="513"/>
      <c r="AD36" s="513"/>
      <c r="AE36" s="37"/>
      <c r="AF36" s="5"/>
      <c r="AG36" s="256" t="str">
        <f t="shared" si="3"/>
        <v>△</v>
      </c>
      <c r="AH36" s="513">
        <f t="shared" si="1"/>
        <v>-38108860</v>
      </c>
      <c r="AI36" s="513"/>
      <c r="AJ36" s="513"/>
      <c r="AK36" s="513" t="s">
        <v>188</v>
      </c>
      <c r="AL36" s="513"/>
      <c r="AM36" s="513"/>
      <c r="AN36" s="513" t="s">
        <v>189</v>
      </c>
      <c r="AO36" s="37"/>
    </row>
    <row r="37" spans="1:41" ht="30" customHeight="1" x14ac:dyDescent="0.15">
      <c r="A37" s="9"/>
      <c r="B37" s="255"/>
      <c r="C37" s="253"/>
      <c r="D37" s="246"/>
      <c r="E37" s="511" t="s">
        <v>150</v>
      </c>
      <c r="F37" s="511"/>
      <c r="G37" s="511"/>
      <c r="H37" s="511"/>
      <c r="I37" s="511"/>
      <c r="J37" s="511"/>
      <c r="K37" s="255"/>
      <c r="L37" s="258"/>
      <c r="M37" s="255"/>
      <c r="N37" s="512">
        <v>81029671</v>
      </c>
      <c r="O37" s="512"/>
      <c r="P37" s="512"/>
      <c r="Q37" s="512"/>
      <c r="R37" s="512"/>
      <c r="S37" s="512"/>
      <c r="T37" s="512"/>
      <c r="U37" s="21"/>
      <c r="V37" s="258"/>
      <c r="W37" s="255"/>
      <c r="X37" s="512">
        <v>81051532</v>
      </c>
      <c r="Y37" s="512"/>
      <c r="Z37" s="512"/>
      <c r="AA37" s="512"/>
      <c r="AB37" s="512"/>
      <c r="AC37" s="512"/>
      <c r="AD37" s="512"/>
      <c r="AE37" s="21"/>
      <c r="AF37" s="258"/>
      <c r="AG37" s="255" t="str">
        <f t="shared" si="3"/>
        <v>△</v>
      </c>
      <c r="AH37" s="512">
        <f t="shared" si="1"/>
        <v>-21861</v>
      </c>
      <c r="AI37" s="512"/>
      <c r="AJ37" s="512"/>
      <c r="AK37" s="512" t="s">
        <v>188</v>
      </c>
      <c r="AL37" s="512"/>
      <c r="AM37" s="512"/>
      <c r="AN37" s="512" t="s">
        <v>189</v>
      </c>
      <c r="AO37" s="21"/>
    </row>
    <row r="38" spans="1:41" ht="30" customHeight="1" x14ac:dyDescent="0.15">
      <c r="A38" s="9"/>
      <c r="B38" s="255"/>
      <c r="C38" s="253"/>
      <c r="D38" s="246"/>
      <c r="E38" s="509" t="s">
        <v>225</v>
      </c>
      <c r="F38" s="509"/>
      <c r="G38" s="509"/>
      <c r="H38" s="509"/>
      <c r="I38" s="509"/>
      <c r="J38" s="509"/>
      <c r="K38" s="15"/>
      <c r="L38" s="16"/>
      <c r="M38" s="15"/>
      <c r="N38" s="510">
        <v>247249</v>
      </c>
      <c r="O38" s="510"/>
      <c r="P38" s="510"/>
      <c r="Q38" s="510"/>
      <c r="R38" s="510"/>
      <c r="S38" s="510"/>
      <c r="T38" s="510"/>
      <c r="U38" s="17"/>
      <c r="V38" s="16"/>
      <c r="W38" s="15"/>
      <c r="X38" s="510">
        <v>206327</v>
      </c>
      <c r="Y38" s="510"/>
      <c r="Z38" s="510"/>
      <c r="AA38" s="510"/>
      <c r="AB38" s="510"/>
      <c r="AC38" s="510"/>
      <c r="AD38" s="510"/>
      <c r="AE38" s="17"/>
      <c r="AF38" s="16"/>
      <c r="AG38" s="15" t="str">
        <f t="shared" si="3"/>
        <v/>
      </c>
      <c r="AH38" s="510">
        <f t="shared" si="1"/>
        <v>40922</v>
      </c>
      <c r="AI38" s="510"/>
      <c r="AJ38" s="510"/>
      <c r="AK38" s="510" t="s">
        <v>188</v>
      </c>
      <c r="AL38" s="510"/>
      <c r="AM38" s="510"/>
      <c r="AN38" s="510" t="s">
        <v>189</v>
      </c>
      <c r="AO38" s="17"/>
    </row>
    <row r="39" spans="1:41" ht="30" customHeight="1" x14ac:dyDescent="0.15">
      <c r="A39" s="9"/>
      <c r="B39" s="255"/>
      <c r="C39" s="253"/>
      <c r="D39" s="246"/>
      <c r="E39" s="509" t="s">
        <v>148</v>
      </c>
      <c r="F39" s="509"/>
      <c r="G39" s="509"/>
      <c r="H39" s="509"/>
      <c r="I39" s="509"/>
      <c r="J39" s="509"/>
      <c r="K39" s="15"/>
      <c r="L39" s="16"/>
      <c r="M39" s="15"/>
      <c r="N39" s="510">
        <v>64472397</v>
      </c>
      <c r="O39" s="510"/>
      <c r="P39" s="510"/>
      <c r="Q39" s="510"/>
      <c r="R39" s="510"/>
      <c r="S39" s="510"/>
      <c r="T39" s="510"/>
      <c r="U39" s="17"/>
      <c r="V39" s="16"/>
      <c r="W39" s="15"/>
      <c r="X39" s="510">
        <v>39804319</v>
      </c>
      <c r="Y39" s="510"/>
      <c r="Z39" s="510"/>
      <c r="AA39" s="510"/>
      <c r="AB39" s="510"/>
      <c r="AC39" s="510"/>
      <c r="AD39" s="510"/>
      <c r="AE39" s="17"/>
      <c r="AF39" s="16"/>
      <c r="AG39" s="15" t="str">
        <f t="shared" si="3"/>
        <v/>
      </c>
      <c r="AH39" s="510">
        <f t="shared" si="1"/>
        <v>24668078</v>
      </c>
      <c r="AI39" s="510"/>
      <c r="AJ39" s="510"/>
      <c r="AK39" s="510" t="s">
        <v>188</v>
      </c>
      <c r="AL39" s="510"/>
      <c r="AM39" s="510"/>
      <c r="AN39" s="510" t="s">
        <v>189</v>
      </c>
      <c r="AO39" s="17"/>
    </row>
    <row r="40" spans="1:41" ht="30" customHeight="1" x14ac:dyDescent="0.15">
      <c r="A40" s="9"/>
      <c r="B40" s="255"/>
      <c r="C40" s="253"/>
      <c r="D40" s="246"/>
      <c r="E40" s="515" t="s">
        <v>226</v>
      </c>
      <c r="F40" s="515"/>
      <c r="G40" s="515"/>
      <c r="H40" s="515"/>
      <c r="I40" s="515"/>
      <c r="J40" s="515"/>
      <c r="K40" s="18"/>
      <c r="L40" s="19"/>
      <c r="M40" s="18"/>
      <c r="N40" s="514">
        <v>154803</v>
      </c>
      <c r="O40" s="514"/>
      <c r="P40" s="514"/>
      <c r="Q40" s="514"/>
      <c r="R40" s="514"/>
      <c r="S40" s="514"/>
      <c r="T40" s="514"/>
      <c r="U40" s="20"/>
      <c r="V40" s="19"/>
      <c r="W40" s="18"/>
      <c r="X40" s="514">
        <v>62950802</v>
      </c>
      <c r="Y40" s="514"/>
      <c r="Z40" s="514"/>
      <c r="AA40" s="514"/>
      <c r="AB40" s="514"/>
      <c r="AC40" s="514"/>
      <c r="AD40" s="514"/>
      <c r="AE40" s="20"/>
      <c r="AF40" s="19"/>
      <c r="AG40" s="18" t="str">
        <f t="shared" si="3"/>
        <v>△</v>
      </c>
      <c r="AH40" s="514">
        <f t="shared" si="1"/>
        <v>-62795999</v>
      </c>
      <c r="AI40" s="514"/>
      <c r="AJ40" s="514"/>
      <c r="AK40" s="514" t="s">
        <v>188</v>
      </c>
      <c r="AL40" s="514"/>
      <c r="AM40" s="514"/>
      <c r="AN40" s="514" t="s">
        <v>189</v>
      </c>
      <c r="AO40" s="20"/>
    </row>
    <row r="41" spans="1:41" ht="30" customHeight="1" x14ac:dyDescent="0.15">
      <c r="A41" s="9"/>
      <c r="B41" s="255"/>
      <c r="C41" s="501" t="s">
        <v>196</v>
      </c>
      <c r="D41" s="346"/>
      <c r="E41" s="346"/>
      <c r="F41" s="346"/>
      <c r="G41" s="346"/>
      <c r="H41" s="346"/>
      <c r="I41" s="346"/>
      <c r="J41" s="251"/>
      <c r="K41" s="256"/>
      <c r="L41" s="5"/>
      <c r="M41" s="256"/>
      <c r="N41" s="507">
        <f>SUM(N42:T43)</f>
        <v>15453686</v>
      </c>
      <c r="O41" s="507"/>
      <c r="P41" s="507"/>
      <c r="Q41" s="507"/>
      <c r="R41" s="507"/>
      <c r="S41" s="507"/>
      <c r="T41" s="507"/>
      <c r="U41" s="11"/>
      <c r="V41" s="5"/>
      <c r="W41" s="256"/>
      <c r="X41" s="507">
        <f>SUM(X42:AD43)</f>
        <v>0</v>
      </c>
      <c r="Y41" s="507"/>
      <c r="Z41" s="507"/>
      <c r="AA41" s="507"/>
      <c r="AB41" s="507"/>
      <c r="AC41" s="507"/>
      <c r="AD41" s="507"/>
      <c r="AE41" s="11"/>
      <c r="AF41" s="5"/>
      <c r="AG41" s="256" t="str">
        <f t="shared" si="3"/>
        <v/>
      </c>
      <c r="AH41" s="507">
        <f t="shared" si="1"/>
        <v>15453686</v>
      </c>
      <c r="AI41" s="507"/>
      <c r="AJ41" s="507"/>
      <c r="AK41" s="507" t="s">
        <v>188</v>
      </c>
      <c r="AL41" s="507"/>
      <c r="AM41" s="507"/>
      <c r="AN41" s="507" t="s">
        <v>189</v>
      </c>
      <c r="AO41" s="11"/>
    </row>
    <row r="42" spans="1:41" ht="30" customHeight="1" x14ac:dyDescent="0.15">
      <c r="A42" s="9"/>
      <c r="B42" s="255"/>
      <c r="C42" s="253"/>
      <c r="D42" s="246"/>
      <c r="E42" s="525" t="s">
        <v>385</v>
      </c>
      <c r="F42" s="525"/>
      <c r="G42" s="525"/>
      <c r="H42" s="525"/>
      <c r="I42" s="525"/>
      <c r="J42" s="525"/>
      <c r="K42" s="255"/>
      <c r="L42" s="258"/>
      <c r="M42" s="255"/>
      <c r="N42" s="512">
        <v>11053798</v>
      </c>
      <c r="O42" s="512"/>
      <c r="P42" s="512"/>
      <c r="Q42" s="512"/>
      <c r="R42" s="512"/>
      <c r="S42" s="512"/>
      <c r="T42" s="512"/>
      <c r="U42" s="21"/>
      <c r="V42" s="258"/>
      <c r="W42" s="255"/>
      <c r="X42" s="512">
        <v>0</v>
      </c>
      <c r="Y42" s="512"/>
      <c r="Z42" s="512"/>
      <c r="AA42" s="512"/>
      <c r="AB42" s="512"/>
      <c r="AC42" s="512"/>
      <c r="AD42" s="512"/>
      <c r="AE42" s="21"/>
      <c r="AF42" s="258"/>
      <c r="AG42" s="255" t="str">
        <f t="shared" si="3"/>
        <v/>
      </c>
      <c r="AH42" s="512">
        <f t="shared" si="1"/>
        <v>11053798</v>
      </c>
      <c r="AI42" s="512"/>
      <c r="AJ42" s="512"/>
      <c r="AK42" s="512" t="s">
        <v>188</v>
      </c>
      <c r="AL42" s="512"/>
      <c r="AM42" s="512"/>
      <c r="AN42" s="512" t="s">
        <v>189</v>
      </c>
      <c r="AO42" s="21"/>
    </row>
    <row r="43" spans="1:41" ht="30" customHeight="1" x14ac:dyDescent="0.15">
      <c r="A43" s="9"/>
      <c r="B43" s="255"/>
      <c r="C43" s="255"/>
      <c r="D43" s="255"/>
      <c r="E43" s="525" t="s">
        <v>386</v>
      </c>
      <c r="F43" s="525"/>
      <c r="G43" s="525"/>
      <c r="H43" s="525"/>
      <c r="I43" s="525"/>
      <c r="J43" s="525"/>
      <c r="K43" s="22"/>
      <c r="L43" s="23"/>
      <c r="M43" s="22"/>
      <c r="N43" s="516">
        <v>4399888</v>
      </c>
      <c r="O43" s="516"/>
      <c r="P43" s="516"/>
      <c r="Q43" s="516" t="s">
        <v>227</v>
      </c>
      <c r="R43" s="516"/>
      <c r="S43" s="516"/>
      <c r="T43" s="516" t="s">
        <v>228</v>
      </c>
      <c r="U43" s="38"/>
      <c r="V43" s="23"/>
      <c r="W43" s="22"/>
      <c r="X43" s="516">
        <v>0</v>
      </c>
      <c r="Y43" s="516"/>
      <c r="Z43" s="516"/>
      <c r="AA43" s="516" t="s">
        <v>379</v>
      </c>
      <c r="AB43" s="516"/>
      <c r="AC43" s="516"/>
      <c r="AD43" s="516" t="s">
        <v>380</v>
      </c>
      <c r="AE43" s="38"/>
      <c r="AF43" s="23"/>
      <c r="AG43" s="22" t="str">
        <f t="shared" si="3"/>
        <v/>
      </c>
      <c r="AH43" s="516">
        <f t="shared" si="1"/>
        <v>4399888</v>
      </c>
      <c r="AI43" s="516"/>
      <c r="AJ43" s="516"/>
      <c r="AK43" s="516" t="s">
        <v>188</v>
      </c>
      <c r="AL43" s="516"/>
      <c r="AM43" s="516"/>
      <c r="AN43" s="516" t="s">
        <v>189</v>
      </c>
      <c r="AO43" s="38"/>
    </row>
    <row r="44" spans="1:41" ht="30" customHeight="1" x14ac:dyDescent="0.15">
      <c r="A44" s="39"/>
      <c r="B44" s="256"/>
      <c r="C44" s="251"/>
      <c r="D44" s="501" t="s">
        <v>199</v>
      </c>
      <c r="E44" s="526"/>
      <c r="F44" s="526"/>
      <c r="G44" s="526"/>
      <c r="H44" s="526"/>
      <c r="I44" s="526"/>
      <c r="J44" s="40"/>
      <c r="K44" s="40"/>
      <c r="L44" s="41"/>
      <c r="M44" s="40"/>
      <c r="N44" s="513">
        <f>SUM(N32,N36,N41)</f>
        <v>8341955812</v>
      </c>
      <c r="O44" s="513"/>
      <c r="P44" s="516"/>
      <c r="Q44" s="513" t="s">
        <v>229</v>
      </c>
      <c r="R44" s="513"/>
      <c r="S44" s="513"/>
      <c r="T44" s="513" t="s">
        <v>230</v>
      </c>
      <c r="U44" s="42"/>
      <c r="V44" s="41"/>
      <c r="W44" s="40"/>
      <c r="X44" s="513">
        <f>SUM(X32,X36,X41)</f>
        <v>7392646687</v>
      </c>
      <c r="Y44" s="513"/>
      <c r="Z44" s="513"/>
      <c r="AA44" s="513" t="s">
        <v>229</v>
      </c>
      <c r="AB44" s="513"/>
      <c r="AC44" s="513"/>
      <c r="AD44" s="513" t="s">
        <v>230</v>
      </c>
      <c r="AE44" s="42"/>
      <c r="AF44" s="41"/>
      <c r="AG44" s="40" t="str">
        <f t="shared" si="3"/>
        <v/>
      </c>
      <c r="AH44" s="513">
        <f t="shared" si="1"/>
        <v>949309125</v>
      </c>
      <c r="AI44" s="513"/>
      <c r="AJ44" s="513"/>
      <c r="AK44" s="513" t="s">
        <v>188</v>
      </c>
      <c r="AL44" s="513"/>
      <c r="AM44" s="513"/>
      <c r="AN44" s="513" t="s">
        <v>189</v>
      </c>
      <c r="AO44" s="42"/>
    </row>
    <row r="45" spans="1:41" ht="33.75" customHeight="1" x14ac:dyDescent="0.15">
      <c r="A45" s="43"/>
      <c r="B45" s="256"/>
      <c r="C45" s="256"/>
      <c r="D45" s="251"/>
      <c r="E45" s="251"/>
      <c r="F45" s="251"/>
      <c r="G45" s="251"/>
      <c r="H45" s="251"/>
      <c r="I45" s="251"/>
      <c r="J45" s="256"/>
      <c r="K45" s="256"/>
      <c r="L45" s="256"/>
      <c r="M45" s="256"/>
      <c r="N45" s="44"/>
      <c r="O45" s="45"/>
      <c r="P45" s="35"/>
      <c r="Q45" s="44"/>
      <c r="R45" s="45"/>
      <c r="S45" s="45"/>
      <c r="T45" s="44"/>
      <c r="U45" s="46"/>
      <c r="V45" s="256"/>
      <c r="W45" s="256"/>
      <c r="X45" s="44"/>
      <c r="Y45" s="45"/>
      <c r="Z45" s="45"/>
      <c r="AA45" s="44"/>
      <c r="AB45" s="45"/>
      <c r="AC45" s="45"/>
      <c r="AD45" s="44"/>
      <c r="AE45" s="46"/>
      <c r="AF45" s="256"/>
      <c r="AG45" s="256"/>
      <c r="AH45" s="44"/>
      <c r="AI45" s="45"/>
      <c r="AJ45" s="45"/>
      <c r="AK45" s="44"/>
      <c r="AL45" s="45"/>
      <c r="AM45" s="45"/>
      <c r="AN45" s="44"/>
      <c r="AO45" s="46"/>
    </row>
    <row r="46" spans="1:41" ht="50.25" customHeight="1" x14ac:dyDescent="0.15">
      <c r="A46" s="517"/>
      <c r="B46" s="518"/>
      <c r="C46" s="518"/>
      <c r="D46" s="518"/>
      <c r="E46" s="518"/>
      <c r="F46" s="518"/>
      <c r="G46" s="518"/>
      <c r="H46" s="519" t="s">
        <v>178</v>
      </c>
      <c r="I46" s="519"/>
      <c r="J46" s="519"/>
      <c r="K46" s="254"/>
      <c r="L46" s="257"/>
      <c r="M46" s="520" t="str">
        <f>M3</f>
        <v>令和元年度決算</v>
      </c>
      <c r="N46" s="521"/>
      <c r="O46" s="521"/>
      <c r="P46" s="329"/>
      <c r="Q46" s="521"/>
      <c r="R46" s="521"/>
      <c r="S46" s="521"/>
      <c r="T46" s="521"/>
      <c r="U46" s="110"/>
      <c r="V46" s="257"/>
      <c r="W46" s="520" t="str">
        <f>W3</f>
        <v>平成30年度決算</v>
      </c>
      <c r="X46" s="521"/>
      <c r="Y46" s="521"/>
      <c r="Z46" s="521"/>
      <c r="AA46" s="521"/>
      <c r="AB46" s="521"/>
      <c r="AC46" s="521"/>
      <c r="AD46" s="521"/>
      <c r="AE46" s="110"/>
      <c r="AF46" s="257"/>
      <c r="AG46" s="520" t="str">
        <f>AG3</f>
        <v>差引</v>
      </c>
      <c r="AH46" s="521"/>
      <c r="AI46" s="521"/>
      <c r="AJ46" s="521"/>
      <c r="AK46" s="521"/>
      <c r="AL46" s="521"/>
      <c r="AM46" s="521"/>
      <c r="AN46" s="521"/>
      <c r="AO46" s="110"/>
    </row>
    <row r="47" spans="1:41" ht="33.75" customHeight="1" x14ac:dyDescent="0.15">
      <c r="A47" s="4"/>
      <c r="B47" s="523" t="s">
        <v>180</v>
      </c>
      <c r="C47" s="523"/>
      <c r="D47" s="523"/>
      <c r="E47" s="523"/>
      <c r="F47" s="523"/>
      <c r="G47" s="523"/>
      <c r="H47" s="524"/>
      <c r="I47" s="524"/>
      <c r="J47" s="524"/>
      <c r="K47" s="524"/>
      <c r="L47" s="5"/>
      <c r="M47" s="522"/>
      <c r="N47" s="522"/>
      <c r="O47" s="522"/>
      <c r="P47" s="522"/>
      <c r="Q47" s="522"/>
      <c r="R47" s="522"/>
      <c r="S47" s="522"/>
      <c r="T47" s="522"/>
      <c r="U47" s="6"/>
      <c r="V47" s="5"/>
      <c r="W47" s="522"/>
      <c r="X47" s="522"/>
      <c r="Y47" s="522"/>
      <c r="Z47" s="522"/>
      <c r="AA47" s="522"/>
      <c r="AB47" s="522"/>
      <c r="AC47" s="522"/>
      <c r="AD47" s="522"/>
      <c r="AE47" s="6"/>
      <c r="AF47" s="5"/>
      <c r="AG47" s="522"/>
      <c r="AH47" s="522"/>
      <c r="AI47" s="522"/>
      <c r="AJ47" s="522"/>
      <c r="AK47" s="522"/>
      <c r="AL47" s="522"/>
      <c r="AM47" s="522"/>
      <c r="AN47" s="522"/>
      <c r="AO47" s="6"/>
    </row>
    <row r="48" spans="1:41" ht="33.75" customHeight="1" x14ac:dyDescent="0.15">
      <c r="A48" s="7"/>
      <c r="B48" s="250"/>
      <c r="C48" s="250"/>
      <c r="D48" s="250"/>
      <c r="E48" s="250"/>
      <c r="F48" s="250"/>
      <c r="G48" s="250"/>
      <c r="H48" s="252"/>
      <c r="I48" s="255"/>
      <c r="J48" s="255"/>
      <c r="K48" s="244"/>
      <c r="L48" s="258"/>
      <c r="M48" s="255"/>
      <c r="N48" s="249"/>
      <c r="O48" s="248" t="s">
        <v>181</v>
      </c>
      <c r="P48" s="254"/>
      <c r="Q48" s="249"/>
      <c r="R48" s="248" t="s">
        <v>182</v>
      </c>
      <c r="S48" s="254"/>
      <c r="T48" s="249"/>
      <c r="U48" s="47" t="s">
        <v>174</v>
      </c>
      <c r="V48" s="258"/>
      <c r="W48" s="255"/>
      <c r="X48" s="249"/>
      <c r="Y48" s="248" t="s">
        <v>181</v>
      </c>
      <c r="Z48" s="254"/>
      <c r="AA48" s="249"/>
      <c r="AB48" s="248" t="s">
        <v>182</v>
      </c>
      <c r="AC48" s="254"/>
      <c r="AD48" s="249"/>
      <c r="AE48" s="47" t="s">
        <v>174</v>
      </c>
      <c r="AF48" s="258"/>
      <c r="AG48" s="255"/>
      <c r="AH48" s="249"/>
      <c r="AI48" s="248" t="s">
        <v>181</v>
      </c>
      <c r="AJ48" s="254"/>
      <c r="AK48" s="249"/>
      <c r="AL48" s="248" t="s">
        <v>182</v>
      </c>
      <c r="AM48" s="254"/>
      <c r="AN48" s="249"/>
      <c r="AO48" s="47" t="s">
        <v>174</v>
      </c>
    </row>
    <row r="49" spans="1:41" ht="15" customHeight="1" x14ac:dyDescent="0.15">
      <c r="A49" s="9"/>
      <c r="B49" s="255"/>
      <c r="C49" s="501" t="s">
        <v>202</v>
      </c>
      <c r="D49" s="501"/>
      <c r="E49" s="501"/>
      <c r="F49" s="501"/>
      <c r="G49" s="501"/>
      <c r="H49" s="501"/>
      <c r="I49" s="501"/>
      <c r="J49" s="256"/>
      <c r="K49" s="256"/>
      <c r="L49" s="5"/>
      <c r="M49" s="256"/>
      <c r="N49" s="507">
        <f>SUM(N50:T54)</f>
        <v>3753411354</v>
      </c>
      <c r="O49" s="507"/>
      <c r="P49" s="507"/>
      <c r="Q49" s="507" t="s">
        <v>231</v>
      </c>
      <c r="R49" s="507"/>
      <c r="S49" s="507"/>
      <c r="T49" s="507" t="s">
        <v>232</v>
      </c>
      <c r="U49" s="11"/>
      <c r="V49" s="5"/>
      <c r="W49" s="256"/>
      <c r="X49" s="507">
        <f>SUM(X50:AD54)</f>
        <v>3801970424</v>
      </c>
      <c r="Y49" s="507"/>
      <c r="Z49" s="507"/>
      <c r="AA49" s="507" t="s">
        <v>231</v>
      </c>
      <c r="AB49" s="507"/>
      <c r="AC49" s="507"/>
      <c r="AD49" s="507" t="s">
        <v>232</v>
      </c>
      <c r="AE49" s="11"/>
      <c r="AF49" s="5"/>
      <c r="AG49" s="256" t="str">
        <f t="shared" ref="AG49:AG65" si="4">IF(AH49&lt;0,"△","")</f>
        <v>△</v>
      </c>
      <c r="AH49" s="507">
        <f>N49-X49</f>
        <v>-48559070</v>
      </c>
      <c r="AI49" s="507"/>
      <c r="AJ49" s="507"/>
      <c r="AK49" s="507" t="s">
        <v>231</v>
      </c>
      <c r="AL49" s="507"/>
      <c r="AM49" s="507"/>
      <c r="AN49" s="507" t="s">
        <v>232</v>
      </c>
      <c r="AO49" s="11"/>
    </row>
    <row r="50" spans="1:41" ht="31.5" customHeight="1" x14ac:dyDescent="0.15">
      <c r="A50" s="9"/>
      <c r="B50" s="255"/>
      <c r="C50" s="255"/>
      <c r="D50" s="255"/>
      <c r="E50" s="511" t="s">
        <v>76</v>
      </c>
      <c r="F50" s="511"/>
      <c r="G50" s="511"/>
      <c r="H50" s="511"/>
      <c r="I50" s="511"/>
      <c r="J50" s="511"/>
      <c r="K50" s="12"/>
      <c r="L50" s="13"/>
      <c r="M50" s="12"/>
      <c r="N50" s="512">
        <v>2706095103</v>
      </c>
      <c r="O50" s="512"/>
      <c r="P50" s="512"/>
      <c r="Q50" s="512"/>
      <c r="R50" s="512"/>
      <c r="S50" s="512"/>
      <c r="T50" s="512"/>
      <c r="U50" s="14"/>
      <c r="V50" s="13"/>
      <c r="W50" s="12"/>
      <c r="X50" s="512">
        <v>2904490583</v>
      </c>
      <c r="Y50" s="512"/>
      <c r="Z50" s="512"/>
      <c r="AA50" s="512"/>
      <c r="AB50" s="512"/>
      <c r="AC50" s="512"/>
      <c r="AD50" s="512"/>
      <c r="AE50" s="14"/>
      <c r="AF50" s="13"/>
      <c r="AG50" s="12" t="str">
        <f t="shared" si="4"/>
        <v>△</v>
      </c>
      <c r="AH50" s="512">
        <f t="shared" ref="AH50:AH65" si="5">N50-X50</f>
        <v>-198395480</v>
      </c>
      <c r="AI50" s="512"/>
      <c r="AJ50" s="512"/>
      <c r="AK50" s="512" t="s">
        <v>233</v>
      </c>
      <c r="AL50" s="512"/>
      <c r="AM50" s="512"/>
      <c r="AN50" s="512" t="s">
        <v>234</v>
      </c>
      <c r="AO50" s="14"/>
    </row>
    <row r="51" spans="1:41" ht="31.5" customHeight="1" x14ac:dyDescent="0.15">
      <c r="A51" s="9"/>
      <c r="B51" s="255"/>
      <c r="C51" s="255"/>
      <c r="D51" s="255"/>
      <c r="E51" s="508" t="s">
        <v>47</v>
      </c>
      <c r="F51" s="508"/>
      <c r="G51" s="508"/>
      <c r="H51" s="508"/>
      <c r="I51" s="508"/>
      <c r="J51" s="508"/>
      <c r="K51" s="255"/>
      <c r="L51" s="258"/>
      <c r="M51" s="255"/>
      <c r="N51" s="516">
        <v>475360962</v>
      </c>
      <c r="O51" s="516"/>
      <c r="P51" s="516"/>
      <c r="Q51" s="516"/>
      <c r="R51" s="516"/>
      <c r="S51" s="516"/>
      <c r="T51" s="516"/>
      <c r="U51" s="24"/>
      <c r="V51" s="258"/>
      <c r="W51" s="255"/>
      <c r="X51" s="516">
        <v>491810372</v>
      </c>
      <c r="Y51" s="516"/>
      <c r="Z51" s="516"/>
      <c r="AA51" s="516"/>
      <c r="AB51" s="516"/>
      <c r="AC51" s="516"/>
      <c r="AD51" s="516"/>
      <c r="AE51" s="24"/>
      <c r="AF51" s="258"/>
      <c r="AG51" s="255" t="str">
        <f t="shared" si="4"/>
        <v>△</v>
      </c>
      <c r="AH51" s="516">
        <f t="shared" si="5"/>
        <v>-16449410</v>
      </c>
      <c r="AI51" s="516"/>
      <c r="AJ51" s="516"/>
      <c r="AK51" s="516" t="s">
        <v>233</v>
      </c>
      <c r="AL51" s="516"/>
      <c r="AM51" s="516"/>
      <c r="AN51" s="516" t="s">
        <v>234</v>
      </c>
      <c r="AO51" s="24"/>
    </row>
    <row r="52" spans="1:41" ht="31.5" customHeight="1" x14ac:dyDescent="0.15">
      <c r="A52" s="9"/>
      <c r="B52" s="255"/>
      <c r="C52" s="255"/>
      <c r="D52" s="255"/>
      <c r="E52" s="509" t="s">
        <v>48</v>
      </c>
      <c r="F52" s="509"/>
      <c r="G52" s="509"/>
      <c r="H52" s="509"/>
      <c r="I52" s="509"/>
      <c r="J52" s="509"/>
      <c r="K52" s="15"/>
      <c r="L52" s="16"/>
      <c r="M52" s="15"/>
      <c r="N52" s="510">
        <v>454699327</v>
      </c>
      <c r="O52" s="510"/>
      <c r="P52" s="510"/>
      <c r="Q52" s="510"/>
      <c r="R52" s="510"/>
      <c r="S52" s="510"/>
      <c r="T52" s="510"/>
      <c r="U52" s="17"/>
      <c r="V52" s="16"/>
      <c r="W52" s="15"/>
      <c r="X52" s="510">
        <v>301177258</v>
      </c>
      <c r="Y52" s="510"/>
      <c r="Z52" s="510"/>
      <c r="AA52" s="510"/>
      <c r="AB52" s="510"/>
      <c r="AC52" s="510"/>
      <c r="AD52" s="510"/>
      <c r="AE52" s="17"/>
      <c r="AF52" s="16"/>
      <c r="AG52" s="15" t="str">
        <f t="shared" si="4"/>
        <v/>
      </c>
      <c r="AH52" s="510">
        <f t="shared" si="5"/>
        <v>153522069</v>
      </c>
      <c r="AI52" s="510"/>
      <c r="AJ52" s="510"/>
      <c r="AK52" s="510" t="s">
        <v>233</v>
      </c>
      <c r="AL52" s="510"/>
      <c r="AM52" s="510"/>
      <c r="AN52" s="510" t="s">
        <v>234</v>
      </c>
      <c r="AO52" s="17"/>
    </row>
    <row r="53" spans="1:41" ht="31.5" customHeight="1" x14ac:dyDescent="0.15">
      <c r="A53" s="9"/>
      <c r="B53" s="255"/>
      <c r="C53" s="255"/>
      <c r="D53" s="255"/>
      <c r="E53" s="515" t="s">
        <v>235</v>
      </c>
      <c r="F53" s="515"/>
      <c r="G53" s="515"/>
      <c r="H53" s="515"/>
      <c r="I53" s="515"/>
      <c r="J53" s="515"/>
      <c r="K53" s="18"/>
      <c r="L53" s="19"/>
      <c r="M53" s="18"/>
      <c r="N53" s="514">
        <v>117215808</v>
      </c>
      <c r="O53" s="514"/>
      <c r="P53" s="514"/>
      <c r="Q53" s="514"/>
      <c r="R53" s="514"/>
      <c r="S53" s="514"/>
      <c r="T53" s="514"/>
      <c r="U53" s="20"/>
      <c r="V53" s="19"/>
      <c r="W53" s="18"/>
      <c r="X53" s="514">
        <v>104343730</v>
      </c>
      <c r="Y53" s="514"/>
      <c r="Z53" s="514"/>
      <c r="AA53" s="514"/>
      <c r="AB53" s="514"/>
      <c r="AC53" s="514"/>
      <c r="AD53" s="514"/>
      <c r="AE53" s="20"/>
      <c r="AF53" s="19"/>
      <c r="AG53" s="18" t="str">
        <f t="shared" si="4"/>
        <v/>
      </c>
      <c r="AH53" s="514">
        <f t="shared" si="5"/>
        <v>12872078</v>
      </c>
      <c r="AI53" s="514"/>
      <c r="AJ53" s="514"/>
      <c r="AK53" s="514" t="s">
        <v>233</v>
      </c>
      <c r="AL53" s="514"/>
      <c r="AM53" s="514"/>
      <c r="AN53" s="514" t="s">
        <v>234</v>
      </c>
      <c r="AO53" s="20"/>
    </row>
    <row r="54" spans="1:41" ht="31.5" customHeight="1" x14ac:dyDescent="0.15">
      <c r="A54" s="9"/>
      <c r="B54" s="255"/>
      <c r="C54" s="255"/>
      <c r="D54" s="255"/>
      <c r="E54" s="515" t="s">
        <v>206</v>
      </c>
      <c r="F54" s="515"/>
      <c r="G54" s="515"/>
      <c r="H54" s="515"/>
      <c r="I54" s="515"/>
      <c r="J54" s="515"/>
      <c r="K54" s="18"/>
      <c r="L54" s="19"/>
      <c r="M54" s="18"/>
      <c r="N54" s="514">
        <v>40154</v>
      </c>
      <c r="O54" s="514"/>
      <c r="P54" s="514"/>
      <c r="Q54" s="514"/>
      <c r="R54" s="514"/>
      <c r="S54" s="514"/>
      <c r="T54" s="514"/>
      <c r="U54" s="20"/>
      <c r="V54" s="19"/>
      <c r="W54" s="18"/>
      <c r="X54" s="514">
        <v>148481</v>
      </c>
      <c r="Y54" s="514"/>
      <c r="Z54" s="514"/>
      <c r="AA54" s="514"/>
      <c r="AB54" s="514"/>
      <c r="AC54" s="514"/>
      <c r="AD54" s="514"/>
      <c r="AE54" s="20"/>
      <c r="AF54" s="19"/>
      <c r="AG54" s="18" t="str">
        <f t="shared" si="4"/>
        <v>△</v>
      </c>
      <c r="AH54" s="514">
        <f t="shared" si="5"/>
        <v>-108327</v>
      </c>
      <c r="AI54" s="514"/>
      <c r="AJ54" s="514"/>
      <c r="AK54" s="514" t="s">
        <v>233</v>
      </c>
      <c r="AL54" s="514"/>
      <c r="AM54" s="514"/>
      <c r="AN54" s="514" t="s">
        <v>234</v>
      </c>
      <c r="AO54" s="20"/>
    </row>
    <row r="55" spans="1:41" ht="31.5" customHeight="1" x14ac:dyDescent="0.15">
      <c r="A55" s="9"/>
      <c r="B55" s="255"/>
      <c r="C55" s="501" t="s">
        <v>207</v>
      </c>
      <c r="D55" s="501"/>
      <c r="E55" s="501"/>
      <c r="F55" s="501"/>
      <c r="G55" s="501"/>
      <c r="H55" s="501"/>
      <c r="I55" s="501"/>
      <c r="J55" s="256"/>
      <c r="K55" s="256"/>
      <c r="L55" s="5"/>
      <c r="M55" s="256"/>
      <c r="N55" s="513">
        <f>SUM(N56:T58)</f>
        <v>3278820348</v>
      </c>
      <c r="O55" s="513"/>
      <c r="P55" s="513"/>
      <c r="Q55" s="513" t="s">
        <v>236</v>
      </c>
      <c r="R55" s="513"/>
      <c r="S55" s="513"/>
      <c r="T55" s="513" t="s">
        <v>237</v>
      </c>
      <c r="U55" s="42"/>
      <c r="V55" s="5"/>
      <c r="W55" s="256"/>
      <c r="X55" s="513">
        <f>SUM(X56:AD58)</f>
        <v>3238518340</v>
      </c>
      <c r="Y55" s="513"/>
      <c r="Z55" s="513"/>
      <c r="AA55" s="513" t="s">
        <v>236</v>
      </c>
      <c r="AB55" s="513"/>
      <c r="AC55" s="513"/>
      <c r="AD55" s="513" t="s">
        <v>237</v>
      </c>
      <c r="AE55" s="42"/>
      <c r="AF55" s="5"/>
      <c r="AG55" s="256" t="str">
        <f t="shared" si="4"/>
        <v/>
      </c>
      <c r="AH55" s="513">
        <f t="shared" si="5"/>
        <v>40302008</v>
      </c>
      <c r="AI55" s="513"/>
      <c r="AJ55" s="513"/>
      <c r="AK55" s="513" t="s">
        <v>233</v>
      </c>
      <c r="AL55" s="513"/>
      <c r="AM55" s="513"/>
      <c r="AN55" s="513" t="s">
        <v>234</v>
      </c>
      <c r="AO55" s="42"/>
    </row>
    <row r="56" spans="1:41" ht="31.5" customHeight="1" x14ac:dyDescent="0.15">
      <c r="A56" s="9"/>
      <c r="B56" s="255"/>
      <c r="C56" s="255"/>
      <c r="D56" s="255"/>
      <c r="E56" s="511" t="s">
        <v>210</v>
      </c>
      <c r="F56" s="511"/>
      <c r="G56" s="511"/>
      <c r="H56" s="511"/>
      <c r="I56" s="511"/>
      <c r="J56" s="511"/>
      <c r="K56" s="12"/>
      <c r="L56" s="13"/>
      <c r="M56" s="12"/>
      <c r="N56" s="514">
        <v>467935106</v>
      </c>
      <c r="O56" s="514"/>
      <c r="P56" s="514"/>
      <c r="Q56" s="514" t="s">
        <v>238</v>
      </c>
      <c r="R56" s="514"/>
      <c r="S56" s="514"/>
      <c r="T56" s="514" t="s">
        <v>239</v>
      </c>
      <c r="U56" s="29"/>
      <c r="V56" s="13"/>
      <c r="W56" s="12"/>
      <c r="X56" s="514">
        <v>582443973</v>
      </c>
      <c r="Y56" s="514"/>
      <c r="Z56" s="514"/>
      <c r="AA56" s="514" t="s">
        <v>381</v>
      </c>
      <c r="AB56" s="514"/>
      <c r="AC56" s="514"/>
      <c r="AD56" s="514" t="s">
        <v>382</v>
      </c>
      <c r="AE56" s="29"/>
      <c r="AF56" s="13"/>
      <c r="AG56" s="12" t="str">
        <f t="shared" si="4"/>
        <v>△</v>
      </c>
      <c r="AH56" s="514">
        <f t="shared" si="5"/>
        <v>-114508867</v>
      </c>
      <c r="AI56" s="514"/>
      <c r="AJ56" s="514"/>
      <c r="AK56" s="514" t="s">
        <v>233</v>
      </c>
      <c r="AL56" s="514"/>
      <c r="AM56" s="514"/>
      <c r="AN56" s="514" t="s">
        <v>234</v>
      </c>
      <c r="AO56" s="29"/>
    </row>
    <row r="57" spans="1:41" ht="31.5" customHeight="1" x14ac:dyDescent="0.15">
      <c r="A57" s="9"/>
      <c r="B57" s="255"/>
      <c r="C57" s="255"/>
      <c r="D57" s="255"/>
      <c r="E57" s="509" t="s">
        <v>213</v>
      </c>
      <c r="F57" s="509"/>
      <c r="G57" s="509"/>
      <c r="H57" s="509"/>
      <c r="I57" s="509"/>
      <c r="J57" s="509"/>
      <c r="K57" s="15"/>
      <c r="L57" s="16"/>
      <c r="M57" s="15"/>
      <c r="N57" s="510">
        <f>439442+249951800</f>
        <v>250391242</v>
      </c>
      <c r="O57" s="510"/>
      <c r="P57" s="510"/>
      <c r="Q57" s="510" t="s">
        <v>240</v>
      </c>
      <c r="R57" s="510"/>
      <c r="S57" s="510"/>
      <c r="T57" s="510" t="s">
        <v>241</v>
      </c>
      <c r="U57" s="30"/>
      <c r="V57" s="16"/>
      <c r="W57" s="15"/>
      <c r="X57" s="510">
        <v>85420367</v>
      </c>
      <c r="Y57" s="510"/>
      <c r="Z57" s="510"/>
      <c r="AA57" s="510" t="s">
        <v>383</v>
      </c>
      <c r="AB57" s="510"/>
      <c r="AC57" s="510"/>
      <c r="AD57" s="510" t="s">
        <v>384</v>
      </c>
      <c r="AE57" s="30"/>
      <c r="AF57" s="16"/>
      <c r="AG57" s="15" t="str">
        <f t="shared" si="4"/>
        <v/>
      </c>
      <c r="AH57" s="510">
        <f t="shared" si="5"/>
        <v>164970875</v>
      </c>
      <c r="AI57" s="510"/>
      <c r="AJ57" s="510"/>
      <c r="AK57" s="510" t="s">
        <v>233</v>
      </c>
      <c r="AL57" s="510"/>
      <c r="AM57" s="510"/>
      <c r="AN57" s="510" t="s">
        <v>234</v>
      </c>
      <c r="AO57" s="30"/>
    </row>
    <row r="58" spans="1:41" ht="31.5" customHeight="1" x14ac:dyDescent="0.15">
      <c r="A58" s="9"/>
      <c r="B58" s="255"/>
      <c r="C58" s="255"/>
      <c r="D58" s="255"/>
      <c r="E58" s="509" t="s">
        <v>85</v>
      </c>
      <c r="F58" s="509"/>
      <c r="G58" s="509"/>
      <c r="H58" s="509"/>
      <c r="I58" s="509"/>
      <c r="J58" s="509"/>
      <c r="K58" s="15"/>
      <c r="L58" s="16"/>
      <c r="M58" s="15"/>
      <c r="N58" s="510">
        <v>2560494000</v>
      </c>
      <c r="O58" s="510"/>
      <c r="P58" s="510"/>
      <c r="Q58" s="510"/>
      <c r="R58" s="510"/>
      <c r="S58" s="510"/>
      <c r="T58" s="510"/>
      <c r="U58" s="30"/>
      <c r="V58" s="16"/>
      <c r="W58" s="15"/>
      <c r="X58" s="510">
        <v>2570654000</v>
      </c>
      <c r="Y58" s="510"/>
      <c r="Z58" s="510"/>
      <c r="AA58" s="510"/>
      <c r="AB58" s="510"/>
      <c r="AC58" s="510"/>
      <c r="AD58" s="510"/>
      <c r="AE58" s="30"/>
      <c r="AF58" s="16"/>
      <c r="AG58" s="15" t="str">
        <f t="shared" si="4"/>
        <v>△</v>
      </c>
      <c r="AH58" s="510">
        <f t="shared" si="5"/>
        <v>-10160000</v>
      </c>
      <c r="AI58" s="510"/>
      <c r="AJ58" s="510"/>
      <c r="AK58" s="510" t="s">
        <v>233</v>
      </c>
      <c r="AL58" s="510"/>
      <c r="AM58" s="510"/>
      <c r="AN58" s="510" t="s">
        <v>234</v>
      </c>
      <c r="AO58" s="30"/>
    </row>
    <row r="59" spans="1:41" ht="31.5" customHeight="1" x14ac:dyDescent="0.15">
      <c r="A59" s="9"/>
      <c r="B59" s="255"/>
      <c r="C59" s="501" t="s">
        <v>216</v>
      </c>
      <c r="D59" s="501"/>
      <c r="E59" s="501"/>
      <c r="F59" s="501"/>
      <c r="G59" s="501"/>
      <c r="H59" s="501"/>
      <c r="I59" s="501"/>
      <c r="J59" s="256"/>
      <c r="K59" s="256"/>
      <c r="L59" s="5"/>
      <c r="M59" s="256"/>
      <c r="N59" s="507">
        <f>SUM(N60:T64)</f>
        <v>3260877978</v>
      </c>
      <c r="O59" s="507"/>
      <c r="P59" s="507"/>
      <c r="Q59" s="507" t="s">
        <v>242</v>
      </c>
      <c r="R59" s="507"/>
      <c r="S59" s="507"/>
      <c r="T59" s="507" t="s">
        <v>243</v>
      </c>
      <c r="U59" s="28"/>
      <c r="V59" s="5"/>
      <c r="W59" s="256"/>
      <c r="X59" s="507">
        <f>SUM(X60:AD64)</f>
        <v>1138656925</v>
      </c>
      <c r="Y59" s="507"/>
      <c r="Z59" s="507"/>
      <c r="AA59" s="507" t="s">
        <v>242</v>
      </c>
      <c r="AB59" s="507"/>
      <c r="AC59" s="507"/>
      <c r="AD59" s="507" t="s">
        <v>243</v>
      </c>
      <c r="AE59" s="28"/>
      <c r="AF59" s="5"/>
      <c r="AG59" s="256" t="str">
        <f t="shared" si="4"/>
        <v/>
      </c>
      <c r="AH59" s="507">
        <f t="shared" si="5"/>
        <v>2122221053</v>
      </c>
      <c r="AI59" s="507"/>
      <c r="AJ59" s="507"/>
      <c r="AK59" s="507" t="s">
        <v>233</v>
      </c>
      <c r="AL59" s="507"/>
      <c r="AM59" s="507"/>
      <c r="AN59" s="507" t="s">
        <v>234</v>
      </c>
      <c r="AO59" s="28"/>
    </row>
    <row r="60" spans="1:41" ht="31.5" customHeight="1" x14ac:dyDescent="0.15">
      <c r="A60" s="9"/>
      <c r="B60" s="255"/>
      <c r="C60" s="255"/>
      <c r="D60" s="255"/>
      <c r="E60" s="511" t="s">
        <v>218</v>
      </c>
      <c r="F60" s="511"/>
      <c r="G60" s="511"/>
      <c r="H60" s="511"/>
      <c r="I60" s="511"/>
      <c r="J60" s="511"/>
      <c r="K60" s="12"/>
      <c r="L60" s="13"/>
      <c r="M60" s="12"/>
      <c r="N60" s="512">
        <v>4850000</v>
      </c>
      <c r="O60" s="512"/>
      <c r="P60" s="512"/>
      <c r="Q60" s="512" t="s">
        <v>245</v>
      </c>
      <c r="R60" s="512"/>
      <c r="S60" s="512"/>
      <c r="T60" s="512" t="s">
        <v>246</v>
      </c>
      <c r="U60" s="29"/>
      <c r="V60" s="13"/>
      <c r="W60" s="12"/>
      <c r="X60" s="512">
        <v>24435330</v>
      </c>
      <c r="Y60" s="512"/>
      <c r="Z60" s="512"/>
      <c r="AA60" s="512" t="s">
        <v>245</v>
      </c>
      <c r="AB60" s="512"/>
      <c r="AC60" s="512"/>
      <c r="AD60" s="512" t="s">
        <v>246</v>
      </c>
      <c r="AE60" s="29"/>
      <c r="AF60" s="13"/>
      <c r="AG60" s="12" t="str">
        <f t="shared" si="4"/>
        <v>△</v>
      </c>
      <c r="AH60" s="512">
        <f>N60-X60</f>
        <v>-19585330</v>
      </c>
      <c r="AI60" s="512"/>
      <c r="AJ60" s="512"/>
      <c r="AK60" s="512" t="s">
        <v>233</v>
      </c>
      <c r="AL60" s="512"/>
      <c r="AM60" s="512"/>
      <c r="AN60" s="512" t="s">
        <v>234</v>
      </c>
      <c r="AO60" s="29"/>
    </row>
    <row r="61" spans="1:41" ht="31.5" customHeight="1" x14ac:dyDescent="0.15">
      <c r="A61" s="9"/>
      <c r="B61" s="255"/>
      <c r="C61" s="255"/>
      <c r="D61" s="255"/>
      <c r="E61" s="509" t="s">
        <v>353</v>
      </c>
      <c r="F61" s="509"/>
      <c r="G61" s="509"/>
      <c r="H61" s="509"/>
      <c r="I61" s="509"/>
      <c r="J61" s="509"/>
      <c r="K61" s="15"/>
      <c r="L61" s="16"/>
      <c r="M61" s="15"/>
      <c r="N61" s="510">
        <v>58589</v>
      </c>
      <c r="O61" s="510"/>
      <c r="P61" s="510"/>
      <c r="Q61" s="510" t="s">
        <v>245</v>
      </c>
      <c r="R61" s="510"/>
      <c r="S61" s="510"/>
      <c r="T61" s="510" t="s">
        <v>246</v>
      </c>
      <c r="U61" s="30"/>
      <c r="V61" s="16"/>
      <c r="W61" s="15"/>
      <c r="X61" s="510">
        <v>0</v>
      </c>
      <c r="Y61" s="510"/>
      <c r="Z61" s="510"/>
      <c r="AA61" s="510" t="s">
        <v>245</v>
      </c>
      <c r="AB61" s="510"/>
      <c r="AC61" s="510"/>
      <c r="AD61" s="510" t="s">
        <v>246</v>
      </c>
      <c r="AE61" s="30"/>
      <c r="AF61" s="16"/>
      <c r="AG61" s="15" t="str">
        <f t="shared" si="4"/>
        <v/>
      </c>
      <c r="AH61" s="510">
        <f t="shared" ref="AH61" si="6">N61-X61</f>
        <v>58589</v>
      </c>
      <c r="AI61" s="510"/>
      <c r="AJ61" s="510"/>
      <c r="AK61" s="510" t="s">
        <v>233</v>
      </c>
      <c r="AL61" s="510"/>
      <c r="AM61" s="510"/>
      <c r="AN61" s="510" t="s">
        <v>234</v>
      </c>
      <c r="AO61" s="30"/>
    </row>
    <row r="62" spans="1:41" ht="31.5" customHeight="1" x14ac:dyDescent="0.15">
      <c r="A62" s="9"/>
      <c r="B62" s="255"/>
      <c r="C62" s="255"/>
      <c r="D62" s="255"/>
      <c r="E62" s="509" t="s">
        <v>387</v>
      </c>
      <c r="F62" s="509"/>
      <c r="G62" s="509"/>
      <c r="H62" s="509"/>
      <c r="I62" s="509"/>
      <c r="J62" s="509"/>
      <c r="K62" s="15"/>
      <c r="L62" s="16"/>
      <c r="M62" s="15"/>
      <c r="N62" s="510">
        <v>2167208166</v>
      </c>
      <c r="O62" s="510"/>
      <c r="P62" s="510"/>
      <c r="Q62" s="510" t="s">
        <v>242</v>
      </c>
      <c r="R62" s="510"/>
      <c r="S62" s="510"/>
      <c r="T62" s="510" t="s">
        <v>243</v>
      </c>
      <c r="U62" s="30"/>
      <c r="V62" s="16"/>
      <c r="W62" s="15"/>
      <c r="X62" s="510">
        <v>0</v>
      </c>
      <c r="Y62" s="510"/>
      <c r="Z62" s="510"/>
      <c r="AA62" s="510" t="s">
        <v>245</v>
      </c>
      <c r="AB62" s="510"/>
      <c r="AC62" s="510"/>
      <c r="AD62" s="510" t="s">
        <v>246</v>
      </c>
      <c r="AE62" s="30"/>
      <c r="AF62" s="16"/>
      <c r="AG62" s="15" t="str">
        <f t="shared" si="4"/>
        <v/>
      </c>
      <c r="AH62" s="510">
        <f>N62-X62</f>
        <v>2167208166</v>
      </c>
      <c r="AI62" s="510"/>
      <c r="AJ62" s="510"/>
      <c r="AK62" s="510" t="s">
        <v>233</v>
      </c>
      <c r="AL62" s="510"/>
      <c r="AM62" s="510"/>
      <c r="AN62" s="510" t="s">
        <v>234</v>
      </c>
      <c r="AO62" s="30"/>
    </row>
    <row r="63" spans="1:41" ht="31.5" customHeight="1" x14ac:dyDescent="0.15">
      <c r="A63" s="9"/>
      <c r="B63" s="255"/>
      <c r="C63" s="255"/>
      <c r="D63" s="255"/>
      <c r="E63" s="508" t="s">
        <v>217</v>
      </c>
      <c r="F63" s="508"/>
      <c r="G63" s="508"/>
      <c r="H63" s="508"/>
      <c r="I63" s="508"/>
      <c r="J63" s="508"/>
      <c r="K63" s="255"/>
      <c r="L63" s="258"/>
      <c r="M63" s="255"/>
      <c r="N63" s="505">
        <v>1088761223</v>
      </c>
      <c r="O63" s="505"/>
      <c r="P63" s="505"/>
      <c r="Q63" s="505" t="s">
        <v>242</v>
      </c>
      <c r="R63" s="505"/>
      <c r="S63" s="505"/>
      <c r="T63" s="505" t="s">
        <v>243</v>
      </c>
      <c r="U63" s="36"/>
      <c r="V63" s="258"/>
      <c r="W63" s="255"/>
      <c r="X63" s="505">
        <v>179099523</v>
      </c>
      <c r="Y63" s="505"/>
      <c r="Z63" s="505"/>
      <c r="AA63" s="505" t="s">
        <v>245</v>
      </c>
      <c r="AB63" s="505"/>
      <c r="AC63" s="505"/>
      <c r="AD63" s="505" t="s">
        <v>246</v>
      </c>
      <c r="AE63" s="36"/>
      <c r="AF63" s="258"/>
      <c r="AG63" s="255" t="str">
        <f t="shared" si="4"/>
        <v/>
      </c>
      <c r="AH63" s="505">
        <f t="shared" si="5"/>
        <v>909661700</v>
      </c>
      <c r="AI63" s="505"/>
      <c r="AJ63" s="505"/>
      <c r="AK63" s="505" t="s">
        <v>233</v>
      </c>
      <c r="AL63" s="505"/>
      <c r="AM63" s="505"/>
      <c r="AN63" s="505" t="s">
        <v>234</v>
      </c>
      <c r="AO63" s="36"/>
    </row>
    <row r="64" spans="1:41" ht="31.5" customHeight="1" x14ac:dyDescent="0.15">
      <c r="A64" s="9"/>
      <c r="B64" s="255"/>
      <c r="C64" s="255"/>
      <c r="D64" s="255"/>
      <c r="E64" s="509" t="s">
        <v>244</v>
      </c>
      <c r="F64" s="509"/>
      <c r="G64" s="509"/>
      <c r="H64" s="509"/>
      <c r="I64" s="509"/>
      <c r="J64" s="509"/>
      <c r="K64" s="15"/>
      <c r="L64" s="16"/>
      <c r="M64" s="15"/>
      <c r="N64" s="510">
        <v>0</v>
      </c>
      <c r="O64" s="510"/>
      <c r="P64" s="510"/>
      <c r="Q64" s="510" t="s">
        <v>245</v>
      </c>
      <c r="R64" s="510"/>
      <c r="S64" s="510"/>
      <c r="T64" s="510" t="s">
        <v>246</v>
      </c>
      <c r="U64" s="30"/>
      <c r="V64" s="16"/>
      <c r="W64" s="15"/>
      <c r="X64" s="510">
        <v>935122072</v>
      </c>
      <c r="Y64" s="510"/>
      <c r="Z64" s="510"/>
      <c r="AA64" s="510" t="s">
        <v>245</v>
      </c>
      <c r="AB64" s="510"/>
      <c r="AC64" s="510"/>
      <c r="AD64" s="510" t="s">
        <v>246</v>
      </c>
      <c r="AE64" s="30"/>
      <c r="AF64" s="16"/>
      <c r="AG64" s="15" t="str">
        <f t="shared" si="4"/>
        <v>△</v>
      </c>
      <c r="AH64" s="510">
        <f t="shared" si="5"/>
        <v>-935122072</v>
      </c>
      <c r="AI64" s="510"/>
      <c r="AJ64" s="510"/>
      <c r="AK64" s="510" t="s">
        <v>233</v>
      </c>
      <c r="AL64" s="510"/>
      <c r="AM64" s="510"/>
      <c r="AN64" s="510" t="s">
        <v>234</v>
      </c>
      <c r="AO64" s="30"/>
    </row>
    <row r="65" spans="1:41" ht="31.5" customHeight="1" thickBot="1" x14ac:dyDescent="0.2">
      <c r="A65" s="9"/>
      <c r="B65" s="255"/>
      <c r="C65" s="255"/>
      <c r="D65" s="499" t="s">
        <v>219</v>
      </c>
      <c r="E65" s="499"/>
      <c r="F65" s="499"/>
      <c r="G65" s="499"/>
      <c r="H65" s="499"/>
      <c r="I65" s="499"/>
      <c r="J65" s="31"/>
      <c r="K65" s="31"/>
      <c r="L65" s="32"/>
      <c r="M65" s="31"/>
      <c r="N65" s="506">
        <f>SUM(N49,N55,N59)</f>
        <v>10293109680</v>
      </c>
      <c r="O65" s="506"/>
      <c r="P65" s="506"/>
      <c r="Q65" s="506" t="s">
        <v>247</v>
      </c>
      <c r="R65" s="506"/>
      <c r="S65" s="506"/>
      <c r="T65" s="506" t="s">
        <v>248</v>
      </c>
      <c r="U65" s="33"/>
      <c r="V65" s="32"/>
      <c r="W65" s="31"/>
      <c r="X65" s="506">
        <f>SUM(X49,X55,X59)</f>
        <v>8179145689</v>
      </c>
      <c r="Y65" s="506"/>
      <c r="Z65" s="506"/>
      <c r="AA65" s="506" t="s">
        <v>247</v>
      </c>
      <c r="AB65" s="506"/>
      <c r="AC65" s="506"/>
      <c r="AD65" s="506" t="s">
        <v>248</v>
      </c>
      <c r="AE65" s="33"/>
      <c r="AF65" s="32"/>
      <c r="AG65" s="31" t="str">
        <f t="shared" si="4"/>
        <v/>
      </c>
      <c r="AH65" s="506">
        <f t="shared" si="5"/>
        <v>2113963991</v>
      </c>
      <c r="AI65" s="506"/>
      <c r="AJ65" s="506"/>
      <c r="AK65" s="506" t="s">
        <v>233</v>
      </c>
      <c r="AL65" s="506"/>
      <c r="AM65" s="506"/>
      <c r="AN65" s="506" t="s">
        <v>234</v>
      </c>
      <c r="AO65" s="33"/>
    </row>
    <row r="66" spans="1:41" ht="21.75" customHeight="1" thickTop="1" x14ac:dyDescent="0.15">
      <c r="A66" s="9"/>
      <c r="B66" s="255"/>
      <c r="C66" s="255"/>
      <c r="D66" s="255"/>
      <c r="E66" s="253"/>
      <c r="F66" s="253"/>
      <c r="G66" s="253"/>
      <c r="H66" s="253"/>
      <c r="I66" s="253"/>
      <c r="J66" s="253"/>
      <c r="K66" s="255"/>
      <c r="L66" s="258"/>
      <c r="M66" s="255"/>
      <c r="N66" s="34"/>
      <c r="O66" s="35"/>
      <c r="P66" s="35"/>
      <c r="Q66" s="34"/>
      <c r="R66" s="35"/>
      <c r="S66" s="35"/>
      <c r="T66" s="34"/>
      <c r="U66" s="36"/>
      <c r="V66" s="258"/>
      <c r="W66" s="255"/>
      <c r="X66" s="34"/>
      <c r="Y66" s="35"/>
      <c r="Z66" s="35"/>
      <c r="AA66" s="34"/>
      <c r="AB66" s="35"/>
      <c r="AC66" s="35"/>
      <c r="AD66" s="34"/>
      <c r="AE66" s="36"/>
      <c r="AF66" s="258"/>
      <c r="AG66" s="255"/>
      <c r="AH66" s="34"/>
      <c r="AI66" s="35"/>
      <c r="AJ66" s="35"/>
      <c r="AK66" s="34"/>
      <c r="AL66" s="35"/>
      <c r="AM66" s="35"/>
      <c r="AN66" s="34"/>
      <c r="AO66" s="36"/>
    </row>
    <row r="67" spans="1:41" ht="31.5" customHeight="1" x14ac:dyDescent="0.15">
      <c r="A67" s="9"/>
      <c r="B67" s="483" t="s">
        <v>249</v>
      </c>
      <c r="C67" s="483"/>
      <c r="D67" s="483"/>
      <c r="E67" s="483"/>
      <c r="F67" s="483"/>
      <c r="G67" s="483"/>
      <c r="H67" s="253"/>
      <c r="I67" s="253"/>
      <c r="J67" s="253"/>
      <c r="K67" s="255"/>
      <c r="L67" s="258"/>
      <c r="M67" s="255"/>
      <c r="N67" s="34"/>
      <c r="O67" s="35"/>
      <c r="P67" s="35"/>
      <c r="Q67" s="34"/>
      <c r="R67" s="35"/>
      <c r="S67" s="35"/>
      <c r="T67" s="34"/>
      <c r="U67" s="36"/>
      <c r="V67" s="258"/>
      <c r="W67" s="255"/>
      <c r="X67" s="34"/>
      <c r="Y67" s="35"/>
      <c r="Z67" s="35"/>
      <c r="AA67" s="34"/>
      <c r="AB67" s="35"/>
      <c r="AC67" s="35"/>
      <c r="AD67" s="34"/>
      <c r="AE67" s="36"/>
      <c r="AF67" s="258"/>
      <c r="AG67" s="255"/>
      <c r="AH67" s="34"/>
      <c r="AI67" s="35"/>
      <c r="AJ67" s="35"/>
      <c r="AK67" s="34"/>
      <c r="AL67" s="35"/>
      <c r="AM67" s="35"/>
      <c r="AN67" s="34"/>
      <c r="AO67" s="36"/>
    </row>
    <row r="68" spans="1:41" ht="31.5" customHeight="1" x14ac:dyDescent="0.15">
      <c r="A68" s="9"/>
      <c r="B68" s="255"/>
      <c r="C68" s="501" t="s">
        <v>183</v>
      </c>
      <c r="D68" s="346"/>
      <c r="E68" s="346"/>
      <c r="F68" s="346"/>
      <c r="G68" s="346"/>
      <c r="H68" s="346"/>
      <c r="I68" s="346"/>
      <c r="J68" s="251"/>
      <c r="K68" s="251"/>
      <c r="L68" s="10"/>
      <c r="M68" s="251"/>
      <c r="N68" s="507">
        <f>SUM(N6,N32)</f>
        <v>12794695175</v>
      </c>
      <c r="O68" s="507"/>
      <c r="P68" s="507"/>
      <c r="Q68" s="507" t="s">
        <v>250</v>
      </c>
      <c r="R68" s="507"/>
      <c r="S68" s="507"/>
      <c r="T68" s="507" t="s">
        <v>251</v>
      </c>
      <c r="U68" s="11"/>
      <c r="V68" s="10"/>
      <c r="W68" s="251"/>
      <c r="X68" s="507">
        <f>SUM(X6,X32)</f>
        <v>11819269023</v>
      </c>
      <c r="Y68" s="507"/>
      <c r="Z68" s="507"/>
      <c r="AA68" s="507" t="s">
        <v>250</v>
      </c>
      <c r="AB68" s="507"/>
      <c r="AC68" s="507"/>
      <c r="AD68" s="507" t="s">
        <v>251</v>
      </c>
      <c r="AE68" s="11"/>
      <c r="AF68" s="10"/>
      <c r="AG68" s="251" t="str">
        <f t="shared" ref="AG68:AG75" si="7">IF(AH68&lt;0,"△","")</f>
        <v/>
      </c>
      <c r="AH68" s="507">
        <f t="shared" ref="AH68:AH80" si="8">N68-X68</f>
        <v>975426152</v>
      </c>
      <c r="AI68" s="507"/>
      <c r="AJ68" s="507"/>
      <c r="AK68" s="507" t="s">
        <v>233</v>
      </c>
      <c r="AL68" s="507"/>
      <c r="AM68" s="507"/>
      <c r="AN68" s="507" t="s">
        <v>234</v>
      </c>
      <c r="AO68" s="11"/>
    </row>
    <row r="69" spans="1:41" ht="31.5" customHeight="1" x14ac:dyDescent="0.15">
      <c r="A69" s="9"/>
      <c r="B69" s="255"/>
      <c r="C69" s="501" t="s">
        <v>192</v>
      </c>
      <c r="D69" s="346"/>
      <c r="E69" s="346"/>
      <c r="F69" s="346"/>
      <c r="G69" s="346"/>
      <c r="H69" s="346"/>
      <c r="I69" s="346"/>
      <c r="J69" s="251"/>
      <c r="K69" s="256"/>
      <c r="L69" s="5"/>
      <c r="M69" s="256"/>
      <c r="N69" s="502">
        <f>SUM(N9,N36)</f>
        <v>278174304</v>
      </c>
      <c r="O69" s="502"/>
      <c r="P69" s="502"/>
      <c r="Q69" s="502" t="s">
        <v>252</v>
      </c>
      <c r="R69" s="502"/>
      <c r="S69" s="502"/>
      <c r="T69" s="502" t="s">
        <v>253</v>
      </c>
      <c r="U69" s="21"/>
      <c r="V69" s="5"/>
      <c r="W69" s="256"/>
      <c r="X69" s="502">
        <f>SUM(X9,X36)</f>
        <v>411683894</v>
      </c>
      <c r="Y69" s="502"/>
      <c r="Z69" s="502"/>
      <c r="AA69" s="502" t="s">
        <v>252</v>
      </c>
      <c r="AB69" s="502"/>
      <c r="AC69" s="502"/>
      <c r="AD69" s="502" t="s">
        <v>253</v>
      </c>
      <c r="AE69" s="21"/>
      <c r="AF69" s="5"/>
      <c r="AG69" s="256" t="str">
        <f t="shared" si="7"/>
        <v>△</v>
      </c>
      <c r="AH69" s="502">
        <f t="shared" si="8"/>
        <v>-133509590</v>
      </c>
      <c r="AI69" s="502"/>
      <c r="AJ69" s="502"/>
      <c r="AK69" s="502" t="s">
        <v>233</v>
      </c>
      <c r="AL69" s="502"/>
      <c r="AM69" s="502"/>
      <c r="AN69" s="502" t="s">
        <v>234</v>
      </c>
      <c r="AO69" s="21"/>
    </row>
    <row r="70" spans="1:41" ht="31.5" customHeight="1" x14ac:dyDescent="0.15">
      <c r="A70" s="9"/>
      <c r="B70" s="255"/>
      <c r="C70" s="501" t="s">
        <v>196</v>
      </c>
      <c r="D70" s="346"/>
      <c r="E70" s="346"/>
      <c r="F70" s="346"/>
      <c r="G70" s="346"/>
      <c r="H70" s="346"/>
      <c r="I70" s="346"/>
      <c r="J70" s="251"/>
      <c r="K70" s="256"/>
      <c r="L70" s="5"/>
      <c r="M70" s="256"/>
      <c r="N70" s="502">
        <f>SUM(N14,N41)</f>
        <v>1079513504</v>
      </c>
      <c r="O70" s="502"/>
      <c r="P70" s="502"/>
      <c r="Q70" s="502" t="s">
        <v>252</v>
      </c>
      <c r="R70" s="502"/>
      <c r="S70" s="502"/>
      <c r="T70" s="502" t="s">
        <v>253</v>
      </c>
      <c r="U70" s="261"/>
      <c r="V70" s="5"/>
      <c r="W70" s="256"/>
      <c r="X70" s="502">
        <f>SUM(X14,X41)</f>
        <v>2800000</v>
      </c>
      <c r="Y70" s="502"/>
      <c r="Z70" s="502"/>
      <c r="AA70" s="502" t="s">
        <v>252</v>
      </c>
      <c r="AB70" s="502"/>
      <c r="AC70" s="502"/>
      <c r="AD70" s="502" t="s">
        <v>253</v>
      </c>
      <c r="AE70" s="261"/>
      <c r="AF70" s="5"/>
      <c r="AG70" s="256" t="str">
        <f t="shared" si="7"/>
        <v/>
      </c>
      <c r="AH70" s="502">
        <f t="shared" si="8"/>
        <v>1076713504</v>
      </c>
      <c r="AI70" s="502"/>
      <c r="AJ70" s="502"/>
      <c r="AK70" s="502" t="s">
        <v>233</v>
      </c>
      <c r="AL70" s="502"/>
      <c r="AM70" s="502"/>
      <c r="AN70" s="502" t="s">
        <v>234</v>
      </c>
      <c r="AO70" s="261"/>
    </row>
    <row r="71" spans="1:41" ht="31.5" customHeight="1" thickBot="1" x14ac:dyDescent="0.2">
      <c r="A71" s="9"/>
      <c r="B71" s="255"/>
      <c r="C71" s="253"/>
      <c r="D71" s="503" t="s">
        <v>199</v>
      </c>
      <c r="E71" s="503"/>
      <c r="F71" s="503"/>
      <c r="G71" s="503"/>
      <c r="H71" s="503"/>
      <c r="I71" s="503"/>
      <c r="J71" s="31"/>
      <c r="K71" s="31"/>
      <c r="L71" s="48"/>
      <c r="M71" s="49"/>
      <c r="N71" s="504">
        <f>SUM(N68:T70)</f>
        <v>14152382983</v>
      </c>
      <c r="O71" s="504"/>
      <c r="P71" s="504"/>
      <c r="Q71" s="504"/>
      <c r="R71" s="504"/>
      <c r="S71" s="504"/>
      <c r="T71" s="504"/>
      <c r="U71" s="50"/>
      <c r="V71" s="48"/>
      <c r="W71" s="49"/>
      <c r="X71" s="504">
        <f>SUM(X68:AD70)</f>
        <v>12233752917</v>
      </c>
      <c r="Y71" s="504"/>
      <c r="Z71" s="504"/>
      <c r="AA71" s="504"/>
      <c r="AB71" s="504"/>
      <c r="AC71" s="504"/>
      <c r="AD71" s="504"/>
      <c r="AE71" s="50"/>
      <c r="AF71" s="48"/>
      <c r="AG71" s="49" t="str">
        <f t="shared" si="7"/>
        <v/>
      </c>
      <c r="AH71" s="504">
        <f t="shared" si="8"/>
        <v>1918630066</v>
      </c>
      <c r="AI71" s="504"/>
      <c r="AJ71" s="504"/>
      <c r="AK71" s="504" t="s">
        <v>233</v>
      </c>
      <c r="AL71" s="504"/>
      <c r="AM71" s="504"/>
      <c r="AN71" s="504" t="s">
        <v>234</v>
      </c>
      <c r="AO71" s="50"/>
    </row>
    <row r="72" spans="1:41" ht="31.5" customHeight="1" thickTop="1" x14ac:dyDescent="0.15">
      <c r="A72" s="9"/>
      <c r="B72" s="255"/>
      <c r="C72" s="501" t="s">
        <v>202</v>
      </c>
      <c r="D72" s="501"/>
      <c r="E72" s="501"/>
      <c r="F72" s="501"/>
      <c r="G72" s="501"/>
      <c r="H72" s="501"/>
      <c r="I72" s="501"/>
      <c r="J72" s="256"/>
      <c r="K72" s="256"/>
      <c r="L72" s="5"/>
      <c r="M72" s="256"/>
      <c r="N72" s="505">
        <f>SUM(N18,N49)</f>
        <v>5173888173</v>
      </c>
      <c r="O72" s="505"/>
      <c r="P72" s="505"/>
      <c r="Q72" s="505" t="s">
        <v>254</v>
      </c>
      <c r="R72" s="505"/>
      <c r="S72" s="505"/>
      <c r="T72" s="505" t="s">
        <v>255</v>
      </c>
      <c r="U72" s="51"/>
      <c r="V72" s="5"/>
      <c r="W72" s="256"/>
      <c r="X72" s="505">
        <f>SUM(X18,X49)</f>
        <v>5221786713</v>
      </c>
      <c r="Y72" s="505"/>
      <c r="Z72" s="505"/>
      <c r="AA72" s="505" t="s">
        <v>254</v>
      </c>
      <c r="AB72" s="505"/>
      <c r="AC72" s="505"/>
      <c r="AD72" s="505" t="s">
        <v>255</v>
      </c>
      <c r="AE72" s="51"/>
      <c r="AF72" s="5"/>
      <c r="AG72" s="256" t="str">
        <f t="shared" si="7"/>
        <v>△</v>
      </c>
      <c r="AH72" s="505">
        <f t="shared" si="8"/>
        <v>-47898540</v>
      </c>
      <c r="AI72" s="505"/>
      <c r="AJ72" s="505"/>
      <c r="AK72" s="505" t="s">
        <v>233</v>
      </c>
      <c r="AL72" s="505"/>
      <c r="AM72" s="505"/>
      <c r="AN72" s="505" t="s">
        <v>234</v>
      </c>
      <c r="AO72" s="51"/>
    </row>
    <row r="73" spans="1:41" ht="31.5" customHeight="1" x14ac:dyDescent="0.15">
      <c r="A73" s="9"/>
      <c r="B73" s="255"/>
      <c r="C73" s="501" t="s">
        <v>207</v>
      </c>
      <c r="D73" s="501"/>
      <c r="E73" s="501"/>
      <c r="F73" s="501"/>
      <c r="G73" s="501"/>
      <c r="H73" s="501"/>
      <c r="I73" s="501"/>
      <c r="J73" s="256"/>
      <c r="K73" s="256"/>
      <c r="L73" s="5"/>
      <c r="M73" s="256"/>
      <c r="N73" s="502">
        <f>SUM(N23,N55)</f>
        <v>3365885256</v>
      </c>
      <c r="O73" s="502"/>
      <c r="P73" s="502"/>
      <c r="Q73" s="502" t="s">
        <v>256</v>
      </c>
      <c r="R73" s="502"/>
      <c r="S73" s="502"/>
      <c r="T73" s="502" t="s">
        <v>257</v>
      </c>
      <c r="U73" s="52"/>
      <c r="V73" s="5"/>
      <c r="W73" s="256"/>
      <c r="X73" s="502">
        <f>SUM(X23,X55)</f>
        <v>3347605191</v>
      </c>
      <c r="Y73" s="502"/>
      <c r="Z73" s="502"/>
      <c r="AA73" s="502" t="s">
        <v>256</v>
      </c>
      <c r="AB73" s="502"/>
      <c r="AC73" s="502"/>
      <c r="AD73" s="502" t="s">
        <v>257</v>
      </c>
      <c r="AE73" s="52"/>
      <c r="AF73" s="5"/>
      <c r="AG73" s="256" t="str">
        <f t="shared" si="7"/>
        <v/>
      </c>
      <c r="AH73" s="502">
        <f t="shared" si="8"/>
        <v>18280065</v>
      </c>
      <c r="AI73" s="502"/>
      <c r="AJ73" s="502"/>
      <c r="AK73" s="502" t="s">
        <v>233</v>
      </c>
      <c r="AL73" s="502"/>
      <c r="AM73" s="502"/>
      <c r="AN73" s="502" t="s">
        <v>234</v>
      </c>
      <c r="AO73" s="52"/>
    </row>
    <row r="74" spans="1:41" ht="31.5" customHeight="1" x14ac:dyDescent="0.15">
      <c r="A74" s="9"/>
      <c r="B74" s="255"/>
      <c r="C74" s="501" t="s">
        <v>216</v>
      </c>
      <c r="D74" s="501"/>
      <c r="E74" s="501"/>
      <c r="F74" s="501"/>
      <c r="G74" s="501"/>
      <c r="H74" s="501"/>
      <c r="I74" s="501"/>
      <c r="J74" s="256"/>
      <c r="K74" s="256"/>
      <c r="L74" s="5"/>
      <c r="M74" s="256"/>
      <c r="N74" s="502">
        <f>SUM(N26,N59)</f>
        <v>3512911927</v>
      </c>
      <c r="O74" s="502"/>
      <c r="P74" s="502"/>
      <c r="Q74" s="502" t="s">
        <v>242</v>
      </c>
      <c r="R74" s="502"/>
      <c r="S74" s="502"/>
      <c r="T74" s="502" t="s">
        <v>243</v>
      </c>
      <c r="U74" s="52"/>
      <c r="V74" s="5"/>
      <c r="W74" s="256"/>
      <c r="X74" s="502">
        <f>SUM(X26,X59)</f>
        <v>2020990452</v>
      </c>
      <c r="Y74" s="502"/>
      <c r="Z74" s="502"/>
      <c r="AA74" s="502" t="s">
        <v>242</v>
      </c>
      <c r="AB74" s="502"/>
      <c r="AC74" s="502"/>
      <c r="AD74" s="502" t="s">
        <v>243</v>
      </c>
      <c r="AE74" s="52"/>
      <c r="AF74" s="5"/>
      <c r="AG74" s="256" t="str">
        <f t="shared" si="7"/>
        <v/>
      </c>
      <c r="AH74" s="502">
        <f t="shared" si="8"/>
        <v>1491921475</v>
      </c>
      <c r="AI74" s="502"/>
      <c r="AJ74" s="502"/>
      <c r="AK74" s="502" t="s">
        <v>233</v>
      </c>
      <c r="AL74" s="502"/>
      <c r="AM74" s="502"/>
      <c r="AN74" s="502" t="s">
        <v>234</v>
      </c>
      <c r="AO74" s="52"/>
    </row>
    <row r="75" spans="1:41" ht="31.5" customHeight="1" thickBot="1" x14ac:dyDescent="0.2">
      <c r="A75" s="9"/>
      <c r="B75" s="255"/>
      <c r="C75" s="255"/>
      <c r="D75" s="499" t="s">
        <v>219</v>
      </c>
      <c r="E75" s="499"/>
      <c r="F75" s="499"/>
      <c r="G75" s="499"/>
      <c r="H75" s="499"/>
      <c r="I75" s="499"/>
      <c r="J75" s="31"/>
      <c r="K75" s="31"/>
      <c r="L75" s="32"/>
      <c r="M75" s="31"/>
      <c r="N75" s="500">
        <f>SUM(N72:T74)</f>
        <v>12052685356</v>
      </c>
      <c r="O75" s="500"/>
      <c r="P75" s="500"/>
      <c r="Q75" s="500" t="s">
        <v>258</v>
      </c>
      <c r="R75" s="500"/>
      <c r="S75" s="500"/>
      <c r="T75" s="500" t="s">
        <v>259</v>
      </c>
      <c r="U75" s="33"/>
      <c r="V75" s="32"/>
      <c r="W75" s="31"/>
      <c r="X75" s="500">
        <f>SUM(X72:AD74)</f>
        <v>10590382356</v>
      </c>
      <c r="Y75" s="500"/>
      <c r="Z75" s="500"/>
      <c r="AA75" s="500" t="s">
        <v>258</v>
      </c>
      <c r="AB75" s="500"/>
      <c r="AC75" s="500"/>
      <c r="AD75" s="500" t="s">
        <v>259</v>
      </c>
      <c r="AE75" s="33"/>
      <c r="AF75" s="32"/>
      <c r="AG75" s="31" t="str">
        <f t="shared" si="7"/>
        <v/>
      </c>
      <c r="AH75" s="500">
        <f t="shared" si="8"/>
        <v>1462303000</v>
      </c>
      <c r="AI75" s="500"/>
      <c r="AJ75" s="500"/>
      <c r="AK75" s="500" t="s">
        <v>233</v>
      </c>
      <c r="AL75" s="500"/>
      <c r="AM75" s="500"/>
      <c r="AN75" s="500" t="s">
        <v>234</v>
      </c>
      <c r="AO75" s="33"/>
    </row>
    <row r="76" spans="1:41" ht="31.5" customHeight="1" thickTop="1" thickBot="1" x14ac:dyDescent="0.2">
      <c r="A76" s="9"/>
      <c r="B76" s="255"/>
      <c r="C76" s="255"/>
      <c r="D76" s="499" t="s">
        <v>260</v>
      </c>
      <c r="E76" s="499"/>
      <c r="F76" s="499"/>
      <c r="G76" s="499"/>
      <c r="H76" s="499"/>
      <c r="I76" s="499"/>
      <c r="J76" s="31"/>
      <c r="K76" s="31"/>
      <c r="L76" s="32"/>
      <c r="M76" s="31" t="str">
        <f>IF(N71-N75&lt;0,"△","")</f>
        <v/>
      </c>
      <c r="N76" s="498">
        <f>N71-N75</f>
        <v>2099697627</v>
      </c>
      <c r="O76" s="498"/>
      <c r="P76" s="498"/>
      <c r="Q76" s="498" t="s">
        <v>261</v>
      </c>
      <c r="R76" s="498"/>
      <c r="S76" s="498"/>
      <c r="T76" s="498" t="s">
        <v>262</v>
      </c>
      <c r="U76" s="33"/>
      <c r="V76" s="32"/>
      <c r="W76" s="31" t="str">
        <f>IF(X71-X75&lt;0,"△","")</f>
        <v/>
      </c>
      <c r="X76" s="498">
        <f>X71-X75</f>
        <v>1643370561</v>
      </c>
      <c r="Y76" s="498"/>
      <c r="Z76" s="498"/>
      <c r="AA76" s="498" t="s">
        <v>261</v>
      </c>
      <c r="AB76" s="498"/>
      <c r="AC76" s="498"/>
      <c r="AD76" s="498" t="s">
        <v>262</v>
      </c>
      <c r="AE76" s="33"/>
      <c r="AF76" s="32"/>
      <c r="AG76" s="31" t="str">
        <f>IF(AH71-AH75&lt;0,"△","")</f>
        <v/>
      </c>
      <c r="AH76" s="498">
        <f t="shared" si="8"/>
        <v>456327066</v>
      </c>
      <c r="AI76" s="498"/>
      <c r="AJ76" s="498"/>
      <c r="AK76" s="498" t="s">
        <v>233</v>
      </c>
      <c r="AL76" s="498"/>
      <c r="AM76" s="498"/>
      <c r="AN76" s="498" t="s">
        <v>234</v>
      </c>
      <c r="AO76" s="33"/>
    </row>
    <row r="77" spans="1:41" ht="31.5" customHeight="1" thickTop="1" thickBot="1" x14ac:dyDescent="0.2">
      <c r="A77" s="9"/>
      <c r="B77" s="255"/>
      <c r="C77" s="255"/>
      <c r="D77" s="497" t="s">
        <v>68</v>
      </c>
      <c r="E77" s="497"/>
      <c r="F77" s="497"/>
      <c r="G77" s="497"/>
      <c r="H77" s="497"/>
      <c r="I77" s="497"/>
      <c r="J77" s="53"/>
      <c r="K77" s="53"/>
      <c r="L77" s="54"/>
      <c r="M77" s="53" t="str">
        <f>IF(((N68+N69)-(N72+N73))&lt;0,"△","")</f>
        <v/>
      </c>
      <c r="N77" s="498">
        <f>(N68+N69)-(N72+N73)</f>
        <v>4533096050</v>
      </c>
      <c r="O77" s="498"/>
      <c r="P77" s="498"/>
      <c r="Q77" s="498" t="s">
        <v>263</v>
      </c>
      <c r="R77" s="498"/>
      <c r="S77" s="498"/>
      <c r="T77" s="498" t="s">
        <v>264</v>
      </c>
      <c r="U77" s="55"/>
      <c r="V77" s="54"/>
      <c r="W77" s="53" t="str">
        <f>IF(((X68+X69)-(X72+X73))&lt;0,"△","")</f>
        <v/>
      </c>
      <c r="X77" s="498">
        <f>(X68+X69)-(X72+X73)</f>
        <v>3661561013</v>
      </c>
      <c r="Y77" s="498"/>
      <c r="Z77" s="498"/>
      <c r="AA77" s="498" t="s">
        <v>263</v>
      </c>
      <c r="AB77" s="498"/>
      <c r="AC77" s="498"/>
      <c r="AD77" s="498" t="s">
        <v>264</v>
      </c>
      <c r="AE77" s="55"/>
      <c r="AF77" s="54"/>
      <c r="AG77" s="53" t="str">
        <f>IF(((AH68+AH69)-(AH72+AH73))&lt;0,"△","")</f>
        <v/>
      </c>
      <c r="AH77" s="498">
        <f t="shared" si="8"/>
        <v>871535037</v>
      </c>
      <c r="AI77" s="498"/>
      <c r="AJ77" s="498"/>
      <c r="AK77" s="498" t="s">
        <v>233</v>
      </c>
      <c r="AL77" s="498"/>
      <c r="AM77" s="498"/>
      <c r="AN77" s="498" t="s">
        <v>234</v>
      </c>
      <c r="AO77" s="55"/>
    </row>
    <row r="78" spans="1:41" ht="31.5" customHeight="1" thickTop="1" thickBot="1" x14ac:dyDescent="0.2">
      <c r="A78" s="9"/>
      <c r="B78" s="255"/>
      <c r="C78" s="255"/>
      <c r="D78" s="495" t="s">
        <v>265</v>
      </c>
      <c r="E78" s="495"/>
      <c r="F78" s="495"/>
      <c r="G78" s="495"/>
      <c r="H78" s="495"/>
      <c r="I78" s="495"/>
      <c r="J78" s="56"/>
      <c r="K78" s="56"/>
      <c r="L78" s="57"/>
      <c r="M78" s="53"/>
      <c r="N78" s="496">
        <v>0</v>
      </c>
      <c r="O78" s="496"/>
      <c r="P78" s="496"/>
      <c r="Q78" s="496"/>
      <c r="R78" s="496"/>
      <c r="S78" s="496"/>
      <c r="T78" s="496" t="s">
        <v>266</v>
      </c>
      <c r="U78" s="58"/>
      <c r="V78" s="57"/>
      <c r="W78" s="53"/>
      <c r="X78" s="496">
        <v>0</v>
      </c>
      <c r="Y78" s="496"/>
      <c r="Z78" s="496"/>
      <c r="AA78" s="496"/>
      <c r="AB78" s="496"/>
      <c r="AC78" s="496"/>
      <c r="AD78" s="496" t="s">
        <v>266</v>
      </c>
      <c r="AE78" s="58"/>
      <c r="AF78" s="57"/>
      <c r="AG78" s="53" t="str">
        <f>IF(AH78&lt;0,"△","")</f>
        <v/>
      </c>
      <c r="AH78" s="496">
        <f t="shared" si="8"/>
        <v>0</v>
      </c>
      <c r="AI78" s="496"/>
      <c r="AJ78" s="496"/>
      <c r="AK78" s="496" t="s">
        <v>233</v>
      </c>
      <c r="AL78" s="496"/>
      <c r="AM78" s="496"/>
      <c r="AN78" s="496" t="s">
        <v>234</v>
      </c>
      <c r="AO78" s="58"/>
    </row>
    <row r="79" spans="1:41" ht="31.5" customHeight="1" thickTop="1" thickBot="1" x14ac:dyDescent="0.2">
      <c r="A79" s="9"/>
      <c r="B79" s="255"/>
      <c r="C79" s="255"/>
      <c r="D79" s="494" t="s">
        <v>267</v>
      </c>
      <c r="E79" s="495"/>
      <c r="F79" s="495"/>
      <c r="G79" s="495"/>
      <c r="H79" s="495"/>
      <c r="I79" s="495"/>
      <c r="J79" s="56"/>
      <c r="K79" s="56"/>
      <c r="L79" s="57"/>
      <c r="M79" s="53" t="s">
        <v>268</v>
      </c>
      <c r="N79" s="496">
        <f>+X79+N76</f>
        <v>-147275634132</v>
      </c>
      <c r="O79" s="496"/>
      <c r="P79" s="496"/>
      <c r="Q79" s="496"/>
      <c r="R79" s="496"/>
      <c r="S79" s="496"/>
      <c r="T79" s="496"/>
      <c r="U79" s="58"/>
      <c r="V79" s="57"/>
      <c r="W79" s="53" t="s">
        <v>268</v>
      </c>
      <c r="X79" s="496">
        <v>-149375331759</v>
      </c>
      <c r="Y79" s="496"/>
      <c r="Z79" s="496"/>
      <c r="AA79" s="496"/>
      <c r="AB79" s="496"/>
      <c r="AC79" s="496"/>
      <c r="AD79" s="496"/>
      <c r="AE79" s="58"/>
      <c r="AF79" s="57"/>
      <c r="AG79" s="53" t="str">
        <f>IF(AH79&lt;0,"△","")</f>
        <v/>
      </c>
      <c r="AH79" s="496">
        <f t="shared" si="8"/>
        <v>2099697627</v>
      </c>
      <c r="AI79" s="496"/>
      <c r="AJ79" s="496"/>
      <c r="AK79" s="496" t="s">
        <v>233</v>
      </c>
      <c r="AL79" s="496"/>
      <c r="AM79" s="496"/>
      <c r="AN79" s="496" t="s">
        <v>234</v>
      </c>
      <c r="AO79" s="58"/>
    </row>
    <row r="80" spans="1:41" ht="35.25" customHeight="1" thickTop="1" x14ac:dyDescent="0.15">
      <c r="A80" s="39"/>
      <c r="B80" s="256"/>
      <c r="C80" s="256"/>
      <c r="D80" s="495" t="s">
        <v>82</v>
      </c>
      <c r="E80" s="495"/>
      <c r="F80" s="495"/>
      <c r="G80" s="495"/>
      <c r="H80" s="495"/>
      <c r="I80" s="495"/>
      <c r="J80" s="56"/>
      <c r="K80" s="56"/>
      <c r="L80" s="57"/>
      <c r="M80" s="56"/>
      <c r="N80" s="496">
        <v>15914333610</v>
      </c>
      <c r="O80" s="496"/>
      <c r="P80" s="496"/>
      <c r="Q80" s="496"/>
      <c r="R80" s="496"/>
      <c r="S80" s="496"/>
      <c r="T80" s="496"/>
      <c r="U80" s="58"/>
      <c r="V80" s="57"/>
      <c r="W80" s="56"/>
      <c r="X80" s="496">
        <v>19748729188</v>
      </c>
      <c r="Y80" s="496"/>
      <c r="Z80" s="496"/>
      <c r="AA80" s="496"/>
      <c r="AB80" s="496"/>
      <c r="AC80" s="496"/>
      <c r="AD80" s="496"/>
      <c r="AE80" s="58"/>
      <c r="AF80" s="57"/>
      <c r="AG80" s="56" t="str">
        <f>IF(AH80&lt;0,"△","")</f>
        <v>△</v>
      </c>
      <c r="AH80" s="496">
        <f t="shared" si="8"/>
        <v>-3834395578</v>
      </c>
      <c r="AI80" s="496"/>
      <c r="AJ80" s="496"/>
      <c r="AK80" s="496" t="s">
        <v>233</v>
      </c>
      <c r="AL80" s="496"/>
      <c r="AM80" s="496"/>
      <c r="AN80" s="496" t="s">
        <v>234</v>
      </c>
      <c r="AO80" s="58"/>
    </row>
    <row r="81" spans="1:41" ht="15" customHeight="1" x14ac:dyDescent="0.15">
      <c r="A81" s="9"/>
      <c r="B81" s="490" t="s">
        <v>269</v>
      </c>
      <c r="C81" s="490"/>
      <c r="D81" s="490"/>
      <c r="E81" s="490"/>
      <c r="F81" s="490"/>
      <c r="G81" s="253"/>
      <c r="H81" s="253"/>
      <c r="I81" s="490" t="s">
        <v>270</v>
      </c>
      <c r="J81" s="490"/>
      <c r="K81" s="255"/>
      <c r="L81" s="258"/>
      <c r="M81" s="255"/>
      <c r="N81" s="59"/>
      <c r="O81" s="244"/>
      <c r="P81" s="244"/>
      <c r="Q81" s="59"/>
      <c r="R81" s="244"/>
      <c r="S81" s="244"/>
      <c r="T81" s="59"/>
      <c r="U81" s="245"/>
      <c r="V81" s="258"/>
      <c r="W81" s="255"/>
      <c r="X81" s="59"/>
      <c r="Y81" s="244"/>
      <c r="Z81" s="244"/>
      <c r="AA81" s="59"/>
      <c r="AB81" s="244"/>
      <c r="AC81" s="244"/>
      <c r="AD81" s="59"/>
      <c r="AE81" s="245"/>
      <c r="AF81" s="258"/>
      <c r="AG81" s="255"/>
      <c r="AH81" s="59"/>
      <c r="AI81" s="244"/>
      <c r="AJ81" s="244"/>
      <c r="AK81" s="59"/>
      <c r="AL81" s="244"/>
      <c r="AM81" s="244"/>
      <c r="AN81" s="59"/>
      <c r="AO81" s="245"/>
    </row>
    <row r="82" spans="1:41" ht="15" customHeight="1" x14ac:dyDescent="0.15">
      <c r="A82" s="9"/>
      <c r="B82" s="491"/>
      <c r="C82" s="491"/>
      <c r="D82" s="491"/>
      <c r="E82" s="491"/>
      <c r="F82" s="491"/>
      <c r="G82" s="492"/>
      <c r="H82" s="492"/>
      <c r="I82" s="491"/>
      <c r="J82" s="491"/>
      <c r="K82" s="255"/>
      <c r="L82" s="258"/>
      <c r="M82" s="255"/>
      <c r="N82" s="60"/>
      <c r="O82" s="60"/>
      <c r="P82" s="60"/>
      <c r="Q82" s="60"/>
      <c r="R82" s="60"/>
      <c r="S82" s="60"/>
      <c r="T82" s="60"/>
      <c r="U82" s="245"/>
      <c r="V82" s="258"/>
      <c r="W82" s="255"/>
      <c r="X82" s="60"/>
      <c r="Y82" s="60"/>
      <c r="Z82" s="60"/>
      <c r="AA82" s="60"/>
      <c r="AB82" s="60"/>
      <c r="AC82" s="60"/>
      <c r="AD82" s="60"/>
      <c r="AE82" s="245"/>
      <c r="AF82" s="258"/>
      <c r="AG82" s="255"/>
      <c r="AH82" s="60"/>
      <c r="AI82" s="60"/>
      <c r="AJ82" s="60"/>
      <c r="AK82" s="60"/>
      <c r="AL82" s="60"/>
      <c r="AM82" s="60"/>
      <c r="AN82" s="60"/>
      <c r="AO82" s="245"/>
    </row>
    <row r="83" spans="1:41" ht="15" customHeight="1" x14ac:dyDescent="0.15">
      <c r="A83" s="9"/>
      <c r="B83" s="491" t="s">
        <v>192</v>
      </c>
      <c r="C83" s="491"/>
      <c r="D83" s="491"/>
      <c r="E83" s="491"/>
      <c r="F83" s="491"/>
      <c r="G83" s="492"/>
      <c r="H83" s="492"/>
      <c r="I83" s="491" t="s">
        <v>207</v>
      </c>
      <c r="J83" s="491"/>
      <c r="K83" s="255"/>
      <c r="L83" s="258"/>
      <c r="M83" s="255"/>
      <c r="N83" s="60"/>
      <c r="O83" s="486">
        <f>ROUND((N68+N69)/(N72+N73)*100,1)</f>
        <v>153.1</v>
      </c>
      <c r="P83" s="486"/>
      <c r="Q83" s="486"/>
      <c r="R83" s="484" t="s">
        <v>8</v>
      </c>
      <c r="S83" s="484"/>
      <c r="T83" s="484"/>
      <c r="U83" s="36"/>
      <c r="V83" s="258"/>
      <c r="W83" s="255"/>
      <c r="X83" s="60"/>
      <c r="Y83" s="486">
        <f>ROUND((X68+X69)/(X72+X73)*100,1)</f>
        <v>142.69999999999999</v>
      </c>
      <c r="Z83" s="486"/>
      <c r="AA83" s="486"/>
      <c r="AB83" s="484" t="s">
        <v>8</v>
      </c>
      <c r="AC83" s="484"/>
      <c r="AD83" s="484"/>
      <c r="AE83" s="36"/>
      <c r="AF83" s="258"/>
      <c r="AG83" s="255"/>
      <c r="AH83" s="60"/>
      <c r="AI83" s="486"/>
      <c r="AJ83" s="486"/>
      <c r="AK83" s="486"/>
      <c r="AL83" s="484"/>
      <c r="AM83" s="484"/>
      <c r="AN83" s="484"/>
      <c r="AO83" s="36"/>
    </row>
    <row r="84" spans="1:41" ht="15" customHeight="1" x14ac:dyDescent="0.15">
      <c r="A84" s="39"/>
      <c r="B84" s="493"/>
      <c r="C84" s="493"/>
      <c r="D84" s="493"/>
      <c r="E84" s="493"/>
      <c r="F84" s="493"/>
      <c r="G84" s="256"/>
      <c r="H84" s="256"/>
      <c r="I84" s="493"/>
      <c r="J84" s="493"/>
      <c r="K84" s="256"/>
      <c r="L84" s="5"/>
      <c r="M84" s="256"/>
      <c r="N84" s="61"/>
      <c r="O84" s="487"/>
      <c r="P84" s="487"/>
      <c r="Q84" s="487"/>
      <c r="R84" s="485"/>
      <c r="S84" s="485"/>
      <c r="T84" s="485"/>
      <c r="U84" s="28"/>
      <c r="V84" s="5"/>
      <c r="W84" s="256"/>
      <c r="X84" s="61"/>
      <c r="Y84" s="487"/>
      <c r="Z84" s="487"/>
      <c r="AA84" s="487"/>
      <c r="AB84" s="485"/>
      <c r="AC84" s="485"/>
      <c r="AD84" s="485"/>
      <c r="AE84" s="28"/>
      <c r="AF84" s="5"/>
      <c r="AG84" s="256"/>
      <c r="AH84" s="61"/>
      <c r="AI84" s="487"/>
      <c r="AJ84" s="487"/>
      <c r="AK84" s="487"/>
      <c r="AL84" s="485"/>
      <c r="AM84" s="485"/>
      <c r="AN84" s="485"/>
      <c r="AO84" s="28"/>
    </row>
    <row r="85" spans="1:41" ht="30.75" customHeight="1" x14ac:dyDescent="0.15">
      <c r="A85" s="62"/>
      <c r="B85" s="488" t="s">
        <v>83</v>
      </c>
      <c r="C85" s="488"/>
      <c r="D85" s="488"/>
      <c r="E85" s="488"/>
      <c r="F85" s="488"/>
      <c r="G85" s="488"/>
      <c r="H85" s="488"/>
      <c r="I85" s="488"/>
      <c r="J85" s="488"/>
      <c r="K85" s="260"/>
      <c r="L85" s="259"/>
      <c r="M85" s="489" t="s">
        <v>271</v>
      </c>
      <c r="N85" s="315"/>
      <c r="O85" s="315"/>
      <c r="P85" s="315"/>
      <c r="Q85" s="315"/>
      <c r="R85" s="315"/>
      <c r="S85" s="315"/>
      <c r="T85" s="315"/>
      <c r="U85" s="52"/>
      <c r="V85" s="259"/>
      <c r="W85" s="489" t="s">
        <v>271</v>
      </c>
      <c r="X85" s="315"/>
      <c r="Y85" s="315"/>
      <c r="Z85" s="315"/>
      <c r="AA85" s="315"/>
      <c r="AB85" s="315"/>
      <c r="AC85" s="315"/>
      <c r="AD85" s="315"/>
      <c r="AE85" s="52"/>
      <c r="AF85" s="259"/>
      <c r="AG85" s="489" t="s">
        <v>271</v>
      </c>
      <c r="AH85" s="315"/>
      <c r="AI85" s="315"/>
      <c r="AJ85" s="315"/>
      <c r="AK85" s="315"/>
      <c r="AL85" s="315"/>
      <c r="AM85" s="315"/>
      <c r="AN85" s="315"/>
      <c r="AO85" s="52"/>
    </row>
    <row r="86" spans="1:41" ht="30" customHeight="1" x14ac:dyDescent="0.15">
      <c r="A86" s="63"/>
      <c r="B86" s="483"/>
      <c r="C86" s="483"/>
      <c r="D86" s="483"/>
      <c r="E86" s="483"/>
      <c r="F86" s="483"/>
      <c r="G86" s="483"/>
      <c r="H86" s="483"/>
      <c r="I86" s="483"/>
      <c r="J86" s="483"/>
      <c r="K86" s="483"/>
      <c r="L86" s="483"/>
      <c r="M86" s="483"/>
      <c r="N86" s="483"/>
      <c r="O86" s="483"/>
      <c r="P86" s="483"/>
      <c r="Q86" s="483"/>
      <c r="R86" s="483"/>
      <c r="S86" s="483"/>
      <c r="T86" s="483"/>
      <c r="U86" s="483"/>
      <c r="V86" s="483"/>
      <c r="W86" s="483"/>
      <c r="X86" s="483"/>
      <c r="Y86" s="483"/>
      <c r="Z86" s="483"/>
      <c r="AA86" s="483"/>
      <c r="AB86" s="483"/>
      <c r="AC86" s="483"/>
      <c r="AD86" s="483"/>
      <c r="AE86" s="483"/>
      <c r="AF86" s="483"/>
      <c r="AG86" s="483"/>
      <c r="AH86" s="483"/>
      <c r="AI86" s="483"/>
      <c r="AJ86" s="483"/>
      <c r="AK86" s="483"/>
      <c r="AL86" s="483"/>
      <c r="AM86" s="483"/>
      <c r="AN86" s="483"/>
      <c r="AO86" s="64"/>
    </row>
    <row r="100" spans="1:5" ht="0.95" customHeight="1" x14ac:dyDescent="0.15">
      <c r="A100" s="65"/>
      <c r="B100" s="65"/>
      <c r="C100" s="65"/>
      <c r="D100" s="65"/>
      <c r="E100" s="65"/>
    </row>
  </sheetData>
  <mergeCells count="305">
    <mergeCell ref="A1:AO1"/>
    <mergeCell ref="A3:G3"/>
    <mergeCell ref="H3:J3"/>
    <mergeCell ref="M3:T4"/>
    <mergeCell ref="W3:AD4"/>
    <mergeCell ref="AG3:AN4"/>
    <mergeCell ref="B4:G4"/>
    <mergeCell ref="H4:K4"/>
    <mergeCell ref="E8:J8"/>
    <mergeCell ref="N8:T8"/>
    <mergeCell ref="X8:AD8"/>
    <mergeCell ref="AH8:AN8"/>
    <mergeCell ref="C9:I9"/>
    <mergeCell ref="N9:T9"/>
    <mergeCell ref="X9:AD9"/>
    <mergeCell ref="AH9:AN9"/>
    <mergeCell ref="B5:G5"/>
    <mergeCell ref="C6:I6"/>
    <mergeCell ref="N6:T6"/>
    <mergeCell ref="X6:AD6"/>
    <mergeCell ref="AH6:AN6"/>
    <mergeCell ref="E7:J7"/>
    <mergeCell ref="N7:T7"/>
    <mergeCell ref="X7:AD7"/>
    <mergeCell ref="AH7:AN7"/>
    <mergeCell ref="E12:J12"/>
    <mergeCell ref="N12:T12"/>
    <mergeCell ref="X12:AD12"/>
    <mergeCell ref="AH12:AN12"/>
    <mergeCell ref="E13:J13"/>
    <mergeCell ref="N13:T13"/>
    <mergeCell ref="X13:AD13"/>
    <mergeCell ref="AH13:AN13"/>
    <mergeCell ref="E10:J10"/>
    <mergeCell ref="N10:T10"/>
    <mergeCell ref="X10:AD10"/>
    <mergeCell ref="AH10:AN10"/>
    <mergeCell ref="E11:J11"/>
    <mergeCell ref="N11:T11"/>
    <mergeCell ref="X11:AD11"/>
    <mergeCell ref="AH11:AN11"/>
    <mergeCell ref="E16:J16"/>
    <mergeCell ref="N16:T16"/>
    <mergeCell ref="X16:AD16"/>
    <mergeCell ref="AH16:AN16"/>
    <mergeCell ref="D17:I17"/>
    <mergeCell ref="N17:T17"/>
    <mergeCell ref="X17:AD17"/>
    <mergeCell ref="AH17:AN17"/>
    <mergeCell ref="C14:I14"/>
    <mergeCell ref="N14:T14"/>
    <mergeCell ref="X14:AD14"/>
    <mergeCell ref="AH14:AN14"/>
    <mergeCell ref="E15:J15"/>
    <mergeCell ref="N15:T15"/>
    <mergeCell ref="X15:AD15"/>
    <mergeCell ref="AH15:AN15"/>
    <mergeCell ref="E20:J20"/>
    <mergeCell ref="N20:T20"/>
    <mergeCell ref="X20:AD20"/>
    <mergeCell ref="AH20:AN20"/>
    <mergeCell ref="E21:J21"/>
    <mergeCell ref="N21:T21"/>
    <mergeCell ref="X21:AD21"/>
    <mergeCell ref="AH21:AN21"/>
    <mergeCell ref="C18:I18"/>
    <mergeCell ref="N18:T18"/>
    <mergeCell ref="X18:AD18"/>
    <mergeCell ref="AH18:AN18"/>
    <mergeCell ref="E19:J19"/>
    <mergeCell ref="N19:T19"/>
    <mergeCell ref="X19:AD19"/>
    <mergeCell ref="AH19:AN19"/>
    <mergeCell ref="E24:J24"/>
    <mergeCell ref="N24:T24"/>
    <mergeCell ref="X24:AD24"/>
    <mergeCell ref="AH24:AN24"/>
    <mergeCell ref="E25:J25"/>
    <mergeCell ref="N25:T25"/>
    <mergeCell ref="X25:AD25"/>
    <mergeCell ref="AH25:AN25"/>
    <mergeCell ref="E22:J22"/>
    <mergeCell ref="N22:T22"/>
    <mergeCell ref="X22:AD22"/>
    <mergeCell ref="AH22:AN22"/>
    <mergeCell ref="C23:I23"/>
    <mergeCell ref="N23:T23"/>
    <mergeCell ref="X23:AD23"/>
    <mergeCell ref="AH23:AN23"/>
    <mergeCell ref="E28:J28"/>
    <mergeCell ref="N28:T28"/>
    <mergeCell ref="X28:AD28"/>
    <mergeCell ref="AH28:AN28"/>
    <mergeCell ref="D29:I29"/>
    <mergeCell ref="N29:T29"/>
    <mergeCell ref="X29:AD29"/>
    <mergeCell ref="AH29:AN29"/>
    <mergeCell ref="C26:I26"/>
    <mergeCell ref="N26:T26"/>
    <mergeCell ref="X26:AD26"/>
    <mergeCell ref="AH26:AN26"/>
    <mergeCell ref="E27:J27"/>
    <mergeCell ref="N27:T27"/>
    <mergeCell ref="X27:AD27"/>
    <mergeCell ref="AH27:AN27"/>
    <mergeCell ref="E33:J33"/>
    <mergeCell ref="N33:T33"/>
    <mergeCell ref="X33:AD33"/>
    <mergeCell ref="AH33:AN33"/>
    <mergeCell ref="E34:J34"/>
    <mergeCell ref="N34:T34"/>
    <mergeCell ref="X34:AD34"/>
    <mergeCell ref="AH34:AN34"/>
    <mergeCell ref="B31:G31"/>
    <mergeCell ref="N31:T31"/>
    <mergeCell ref="X31:AD31"/>
    <mergeCell ref="AH31:AN31"/>
    <mergeCell ref="C32:I32"/>
    <mergeCell ref="N32:T32"/>
    <mergeCell ref="X32:AD32"/>
    <mergeCell ref="AH32:AN32"/>
    <mergeCell ref="E37:J37"/>
    <mergeCell ref="N37:T37"/>
    <mergeCell ref="X37:AD37"/>
    <mergeCell ref="AH37:AN37"/>
    <mergeCell ref="E38:J38"/>
    <mergeCell ref="N38:T38"/>
    <mergeCell ref="X38:AD38"/>
    <mergeCell ref="AH38:AN38"/>
    <mergeCell ref="E35:J35"/>
    <mergeCell ref="N35:T35"/>
    <mergeCell ref="X35:AD35"/>
    <mergeCell ref="AH35:AN35"/>
    <mergeCell ref="C36:I36"/>
    <mergeCell ref="N36:T36"/>
    <mergeCell ref="X36:AD36"/>
    <mergeCell ref="AH36:AN36"/>
    <mergeCell ref="C41:I41"/>
    <mergeCell ref="N41:T41"/>
    <mergeCell ref="X41:AD41"/>
    <mergeCell ref="AH41:AN41"/>
    <mergeCell ref="E42:J42"/>
    <mergeCell ref="N42:T42"/>
    <mergeCell ref="X42:AD42"/>
    <mergeCell ref="AH42:AN42"/>
    <mergeCell ref="E39:J39"/>
    <mergeCell ref="N39:T39"/>
    <mergeCell ref="X39:AD39"/>
    <mergeCell ref="AH39:AN39"/>
    <mergeCell ref="E40:J40"/>
    <mergeCell ref="N40:T40"/>
    <mergeCell ref="X40:AD40"/>
    <mergeCell ref="AH40:AN40"/>
    <mergeCell ref="A46:G46"/>
    <mergeCell ref="H46:J46"/>
    <mergeCell ref="M46:T47"/>
    <mergeCell ref="W46:AD47"/>
    <mergeCell ref="AG46:AN47"/>
    <mergeCell ref="B47:G47"/>
    <mergeCell ref="H47:K47"/>
    <mergeCell ref="E43:J43"/>
    <mergeCell ref="N43:T43"/>
    <mergeCell ref="X43:AD43"/>
    <mergeCell ref="AH43:AN43"/>
    <mergeCell ref="D44:I44"/>
    <mergeCell ref="N44:T44"/>
    <mergeCell ref="X44:AD44"/>
    <mergeCell ref="AH44:AN44"/>
    <mergeCell ref="E51:J51"/>
    <mergeCell ref="N51:T51"/>
    <mergeCell ref="X51:AD51"/>
    <mergeCell ref="AH51:AN51"/>
    <mergeCell ref="E52:J52"/>
    <mergeCell ref="N52:T52"/>
    <mergeCell ref="X52:AD52"/>
    <mergeCell ref="AH52:AN52"/>
    <mergeCell ref="C49:I49"/>
    <mergeCell ref="N49:T49"/>
    <mergeCell ref="X49:AD49"/>
    <mergeCell ref="AH49:AN49"/>
    <mergeCell ref="E50:J50"/>
    <mergeCell ref="N50:T50"/>
    <mergeCell ref="X50:AD50"/>
    <mergeCell ref="AH50:AN50"/>
    <mergeCell ref="C55:I55"/>
    <mergeCell ref="N55:T55"/>
    <mergeCell ref="X55:AD55"/>
    <mergeCell ref="AH55:AN55"/>
    <mergeCell ref="E56:J56"/>
    <mergeCell ref="N56:T56"/>
    <mergeCell ref="X56:AD56"/>
    <mergeCell ref="AH56:AN56"/>
    <mergeCell ref="E53:J53"/>
    <mergeCell ref="N53:T53"/>
    <mergeCell ref="X53:AD53"/>
    <mergeCell ref="AH53:AN53"/>
    <mergeCell ref="E54:J54"/>
    <mergeCell ref="N54:T54"/>
    <mergeCell ref="X54:AD54"/>
    <mergeCell ref="AH54:AN54"/>
    <mergeCell ref="C59:I59"/>
    <mergeCell ref="N59:T59"/>
    <mergeCell ref="X59:AD59"/>
    <mergeCell ref="AH59:AN59"/>
    <mergeCell ref="E60:J60"/>
    <mergeCell ref="N60:T60"/>
    <mergeCell ref="X60:AD60"/>
    <mergeCell ref="AH60:AN60"/>
    <mergeCell ref="E57:J57"/>
    <mergeCell ref="N57:T57"/>
    <mergeCell ref="X57:AD57"/>
    <mergeCell ref="AH57:AN57"/>
    <mergeCell ref="E58:J58"/>
    <mergeCell ref="N58:T58"/>
    <mergeCell ref="X58:AD58"/>
    <mergeCell ref="AH58:AN58"/>
    <mergeCell ref="E63:J63"/>
    <mergeCell ref="N63:T63"/>
    <mergeCell ref="X63:AD63"/>
    <mergeCell ref="AH63:AN63"/>
    <mergeCell ref="E64:J64"/>
    <mergeCell ref="N64:T64"/>
    <mergeCell ref="X64:AD64"/>
    <mergeCell ref="AH64:AN64"/>
    <mergeCell ref="E61:J61"/>
    <mergeCell ref="N61:T61"/>
    <mergeCell ref="X61:AD61"/>
    <mergeCell ref="AH61:AN61"/>
    <mergeCell ref="E62:J62"/>
    <mergeCell ref="N62:T62"/>
    <mergeCell ref="X62:AD62"/>
    <mergeCell ref="AH62:AN62"/>
    <mergeCell ref="D65:I65"/>
    <mergeCell ref="N65:T65"/>
    <mergeCell ref="X65:AD65"/>
    <mergeCell ref="AH65:AN65"/>
    <mergeCell ref="B67:G67"/>
    <mergeCell ref="C68:I68"/>
    <mergeCell ref="N68:T68"/>
    <mergeCell ref="X68:AD68"/>
    <mergeCell ref="AH68:AN68"/>
    <mergeCell ref="D71:I71"/>
    <mergeCell ref="N71:T71"/>
    <mergeCell ref="X71:AD71"/>
    <mergeCell ref="AH71:AN71"/>
    <mergeCell ref="C72:I72"/>
    <mergeCell ref="N72:T72"/>
    <mergeCell ref="X72:AD72"/>
    <mergeCell ref="AH72:AN72"/>
    <mergeCell ref="C69:I69"/>
    <mergeCell ref="N69:T69"/>
    <mergeCell ref="X69:AD69"/>
    <mergeCell ref="AH69:AN69"/>
    <mergeCell ref="C70:I70"/>
    <mergeCell ref="N70:T70"/>
    <mergeCell ref="X70:AD70"/>
    <mergeCell ref="AH70:AN70"/>
    <mergeCell ref="D75:I75"/>
    <mergeCell ref="N75:T75"/>
    <mergeCell ref="X75:AD75"/>
    <mergeCell ref="AH75:AN75"/>
    <mergeCell ref="D76:I76"/>
    <mergeCell ref="N76:T76"/>
    <mergeCell ref="X76:AD76"/>
    <mergeCell ref="AH76:AN76"/>
    <mergeCell ref="C73:I73"/>
    <mergeCell ref="N73:T73"/>
    <mergeCell ref="X73:AD73"/>
    <mergeCell ref="AH73:AN73"/>
    <mergeCell ref="C74:I74"/>
    <mergeCell ref="N74:T74"/>
    <mergeCell ref="X74:AD74"/>
    <mergeCell ref="AH74:AN74"/>
    <mergeCell ref="AH79:AN79"/>
    <mergeCell ref="D80:I80"/>
    <mergeCell ref="N80:T80"/>
    <mergeCell ref="X80:AD80"/>
    <mergeCell ref="AH80:AN80"/>
    <mergeCell ref="D77:I77"/>
    <mergeCell ref="N77:T77"/>
    <mergeCell ref="X77:AD77"/>
    <mergeCell ref="AH77:AN77"/>
    <mergeCell ref="D78:I78"/>
    <mergeCell ref="N78:T78"/>
    <mergeCell ref="X78:AD78"/>
    <mergeCell ref="AH78:AN78"/>
    <mergeCell ref="B81:F82"/>
    <mergeCell ref="I81:J82"/>
    <mergeCell ref="G82:H83"/>
    <mergeCell ref="B83:F84"/>
    <mergeCell ref="I83:J84"/>
    <mergeCell ref="O83:Q84"/>
    <mergeCell ref="D79:I79"/>
    <mergeCell ref="N79:T79"/>
    <mergeCell ref="X79:AD79"/>
    <mergeCell ref="B86:AN86"/>
    <mergeCell ref="R83:T84"/>
    <mergeCell ref="Y83:AA84"/>
    <mergeCell ref="AB83:AD84"/>
    <mergeCell ref="AI83:AK84"/>
    <mergeCell ref="AL83:AN84"/>
    <mergeCell ref="B85:J85"/>
    <mergeCell ref="M85:T85"/>
    <mergeCell ref="W85:AD85"/>
    <mergeCell ref="AG85:AN85"/>
  </mergeCells>
  <phoneticPr fontId="1"/>
  <printOptions horizontalCentered="1"/>
  <pageMargins left="0.59055118110236227" right="0.59055118110236227" top="0.59055118110236227" bottom="0.39370078740157483" header="0.51181102362204722" footer="0.39370078740157483"/>
  <pageSetup paperSize="9" scale="55" firstPageNumber="12" orientation="portrait" useFirstPageNumber="1" r:id="rId1"/>
  <headerFooter alignWithMargins="0">
    <oddFooter>&amp;C&amp;P</oddFooter>
  </headerFooter>
  <rowBreaks count="1" manualBreakCount="1">
    <brk id="44"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
  <sheetViews>
    <sheetView view="pageBreakPreview" zoomScaleNormal="100" zoomScaleSheetLayoutView="100" workbookViewId="0"/>
  </sheetViews>
  <sheetFormatPr defaultRowHeight="16.5" customHeight="1" x14ac:dyDescent="0.15"/>
  <cols>
    <col min="1" max="1" width="1.875" style="138" customWidth="1"/>
    <col min="2" max="3" width="1.5" style="138" customWidth="1"/>
    <col min="4" max="4" width="23.875" style="138" bestFit="1" customWidth="1"/>
    <col min="5" max="7" width="13.625" style="138" customWidth="1"/>
    <col min="8" max="16384" width="9" style="138"/>
  </cols>
  <sheetData>
    <row r="1" spans="1:7" ht="16.5" customHeight="1" x14ac:dyDescent="0.15">
      <c r="B1" s="533" t="s">
        <v>272</v>
      </c>
      <c r="C1" s="533"/>
      <c r="D1" s="533"/>
      <c r="E1" s="533"/>
      <c r="F1" s="533"/>
      <c r="G1" s="533"/>
    </row>
    <row r="2" spans="1:7" ht="16.5" customHeight="1" x14ac:dyDescent="0.15">
      <c r="B2" s="138" t="s">
        <v>273</v>
      </c>
      <c r="G2" s="139" t="s">
        <v>274</v>
      </c>
    </row>
    <row r="3" spans="1:7" ht="16.5" customHeight="1" x14ac:dyDescent="0.15">
      <c r="B3" s="534"/>
      <c r="C3" s="534"/>
      <c r="D3" s="534"/>
      <c r="E3" s="535" t="s">
        <v>390</v>
      </c>
      <c r="F3" s="535" t="s">
        <v>140</v>
      </c>
      <c r="G3" s="535" t="s">
        <v>275</v>
      </c>
    </row>
    <row r="4" spans="1:7" ht="31.5" customHeight="1" x14ac:dyDescent="0.15">
      <c r="B4" s="534"/>
      <c r="C4" s="534"/>
      <c r="D4" s="534"/>
      <c r="E4" s="536"/>
      <c r="F4" s="536"/>
      <c r="G4" s="536"/>
    </row>
    <row r="5" spans="1:7" ht="15.95" customHeight="1" x14ac:dyDescent="0.15">
      <c r="B5" s="531" t="s">
        <v>276</v>
      </c>
      <c r="C5" s="537"/>
      <c r="D5" s="532"/>
      <c r="E5" s="262">
        <v>9823</v>
      </c>
      <c r="F5" s="262">
        <v>8963</v>
      </c>
      <c r="G5" s="262">
        <v>860</v>
      </c>
    </row>
    <row r="6" spans="1:7" ht="15.95" customHeight="1" x14ac:dyDescent="0.15">
      <c r="B6" s="534"/>
      <c r="C6" s="531" t="s">
        <v>183</v>
      </c>
      <c r="D6" s="532"/>
      <c r="E6" s="262">
        <v>9669</v>
      </c>
      <c r="F6" s="262">
        <v>8748</v>
      </c>
      <c r="G6" s="262">
        <v>921</v>
      </c>
    </row>
    <row r="7" spans="1:7" ht="15.95" customHeight="1" x14ac:dyDescent="0.15">
      <c r="B7" s="534"/>
      <c r="C7" s="538"/>
      <c r="D7" s="222" t="s">
        <v>72</v>
      </c>
      <c r="E7" s="262">
        <v>5402</v>
      </c>
      <c r="F7" s="262">
        <v>4568</v>
      </c>
      <c r="G7" s="262">
        <v>834</v>
      </c>
    </row>
    <row r="8" spans="1:7" ht="15.95" customHeight="1" x14ac:dyDescent="0.15">
      <c r="B8" s="534"/>
      <c r="C8" s="539"/>
      <c r="D8" s="222" t="s">
        <v>73</v>
      </c>
      <c r="E8" s="262">
        <v>3671</v>
      </c>
      <c r="F8" s="262">
        <v>3587</v>
      </c>
      <c r="G8" s="262">
        <v>84</v>
      </c>
    </row>
    <row r="9" spans="1:7" ht="15.95" customHeight="1" x14ac:dyDescent="0.15">
      <c r="B9" s="534"/>
      <c r="C9" s="540"/>
      <c r="D9" s="222" t="s">
        <v>224</v>
      </c>
      <c r="E9" s="262">
        <v>596</v>
      </c>
      <c r="F9" s="262">
        <v>594</v>
      </c>
      <c r="G9" s="262">
        <v>2</v>
      </c>
    </row>
    <row r="10" spans="1:7" ht="15.95" customHeight="1" x14ac:dyDescent="0.15">
      <c r="B10" s="534"/>
      <c r="C10" s="531" t="s">
        <v>277</v>
      </c>
      <c r="D10" s="532"/>
      <c r="E10" s="262">
        <v>146</v>
      </c>
      <c r="F10" s="262">
        <v>215</v>
      </c>
      <c r="G10" s="262">
        <v>-68</v>
      </c>
    </row>
    <row r="11" spans="1:7" ht="15.95" customHeight="1" x14ac:dyDescent="0.15">
      <c r="B11" s="534"/>
      <c r="C11" s="534"/>
      <c r="D11" s="222" t="s">
        <v>150</v>
      </c>
      <c r="E11" s="262">
        <v>81</v>
      </c>
      <c r="F11" s="262">
        <v>81</v>
      </c>
      <c r="G11" s="262">
        <v>0</v>
      </c>
    </row>
    <row r="12" spans="1:7" ht="15.95" customHeight="1" x14ac:dyDescent="0.15">
      <c r="B12" s="538"/>
      <c r="C12" s="534"/>
      <c r="D12" s="222" t="s">
        <v>90</v>
      </c>
      <c r="E12" s="262">
        <v>0</v>
      </c>
      <c r="F12" s="262">
        <v>0</v>
      </c>
      <c r="G12" s="262">
        <v>0</v>
      </c>
    </row>
    <row r="13" spans="1:7" ht="15.95" customHeight="1" x14ac:dyDescent="0.15">
      <c r="B13" s="538"/>
      <c r="C13" s="534"/>
      <c r="D13" s="222" t="s">
        <v>148</v>
      </c>
      <c r="E13" s="262">
        <v>65</v>
      </c>
      <c r="F13" s="262">
        <v>79</v>
      </c>
      <c r="G13" s="262">
        <v>-14</v>
      </c>
    </row>
    <row r="14" spans="1:7" ht="15.95" customHeight="1" x14ac:dyDescent="0.15">
      <c r="B14" s="538"/>
      <c r="C14" s="534"/>
      <c r="D14" s="222" t="s">
        <v>142</v>
      </c>
      <c r="E14" s="262">
        <v>0</v>
      </c>
      <c r="F14" s="262">
        <v>54</v>
      </c>
      <c r="G14" s="262">
        <v>-54</v>
      </c>
    </row>
    <row r="15" spans="1:7" s="141" customFormat="1" ht="15.95" customHeight="1" x14ac:dyDescent="0.15">
      <c r="A15" s="138"/>
      <c r="B15" s="264"/>
      <c r="C15" s="531" t="s">
        <v>196</v>
      </c>
      <c r="D15" s="532"/>
      <c r="E15" s="262">
        <v>7</v>
      </c>
      <c r="F15" s="262">
        <v>0</v>
      </c>
      <c r="G15" s="262">
        <v>7</v>
      </c>
    </row>
    <row r="16" spans="1:7" ht="15.95" customHeight="1" x14ac:dyDescent="0.15">
      <c r="B16" s="531" t="s">
        <v>278</v>
      </c>
      <c r="C16" s="537"/>
      <c r="D16" s="532"/>
      <c r="E16" s="262">
        <v>7438</v>
      </c>
      <c r="F16" s="262">
        <v>6630</v>
      </c>
      <c r="G16" s="262">
        <v>807</v>
      </c>
    </row>
    <row r="17" spans="2:7" ht="15.95" customHeight="1" x14ac:dyDescent="0.15">
      <c r="B17" s="534"/>
      <c r="C17" s="531" t="s">
        <v>202</v>
      </c>
      <c r="D17" s="532"/>
      <c r="E17" s="262">
        <v>3538</v>
      </c>
      <c r="F17" s="262">
        <v>3681</v>
      </c>
      <c r="G17" s="262">
        <v>-143</v>
      </c>
    </row>
    <row r="18" spans="2:7" ht="15.95" customHeight="1" x14ac:dyDescent="0.15">
      <c r="B18" s="534"/>
      <c r="C18" s="534"/>
      <c r="D18" s="222" t="s">
        <v>76</v>
      </c>
      <c r="E18" s="262">
        <v>2706</v>
      </c>
      <c r="F18" s="262">
        <v>2904</v>
      </c>
      <c r="G18" s="262">
        <v>-198</v>
      </c>
    </row>
    <row r="19" spans="2:7" ht="15.95" customHeight="1" x14ac:dyDescent="0.15">
      <c r="B19" s="534"/>
      <c r="C19" s="534"/>
      <c r="D19" s="222" t="s">
        <v>80</v>
      </c>
      <c r="E19" s="262">
        <v>727</v>
      </c>
      <c r="F19" s="262">
        <v>686</v>
      </c>
      <c r="G19" s="262">
        <v>41</v>
      </c>
    </row>
    <row r="20" spans="2:7" ht="15.95" customHeight="1" x14ac:dyDescent="0.15">
      <c r="B20" s="534"/>
      <c r="C20" s="534"/>
      <c r="D20" s="222" t="s">
        <v>143</v>
      </c>
      <c r="E20" s="262">
        <v>105</v>
      </c>
      <c r="F20" s="262">
        <v>91</v>
      </c>
      <c r="G20" s="262">
        <v>14</v>
      </c>
    </row>
    <row r="21" spans="2:7" ht="15.95" customHeight="1" x14ac:dyDescent="0.15">
      <c r="B21" s="534"/>
      <c r="C21" s="531" t="s">
        <v>279</v>
      </c>
      <c r="D21" s="532"/>
      <c r="E21" s="262">
        <v>2811</v>
      </c>
      <c r="F21" s="262">
        <v>2929</v>
      </c>
      <c r="G21" s="262">
        <v>-118</v>
      </c>
    </row>
    <row r="22" spans="2:7" ht="15.95" customHeight="1" x14ac:dyDescent="0.15">
      <c r="B22" s="534"/>
      <c r="C22" s="534"/>
      <c r="D22" s="223" t="s">
        <v>280</v>
      </c>
      <c r="E22" s="262">
        <v>197</v>
      </c>
      <c r="F22" s="262">
        <v>284</v>
      </c>
      <c r="G22" s="262">
        <v>-88</v>
      </c>
    </row>
    <row r="23" spans="2:7" ht="15.95" customHeight="1" x14ac:dyDescent="0.15">
      <c r="B23" s="534"/>
      <c r="C23" s="534"/>
      <c r="D23" s="222" t="s">
        <v>281</v>
      </c>
      <c r="E23" s="262">
        <v>0</v>
      </c>
      <c r="F23" s="262">
        <v>0</v>
      </c>
      <c r="G23" s="262">
        <v>0</v>
      </c>
    </row>
    <row r="24" spans="2:7" ht="15.95" customHeight="1" x14ac:dyDescent="0.15">
      <c r="B24" s="534"/>
      <c r="C24" s="534"/>
      <c r="D24" s="222" t="s">
        <v>85</v>
      </c>
      <c r="E24" s="262">
        <v>2560</v>
      </c>
      <c r="F24" s="262">
        <v>2571</v>
      </c>
      <c r="G24" s="262">
        <v>-10</v>
      </c>
    </row>
    <row r="25" spans="2:7" ht="15.95" customHeight="1" x14ac:dyDescent="0.15">
      <c r="B25" s="534"/>
      <c r="C25" s="534"/>
      <c r="D25" s="222" t="s">
        <v>282</v>
      </c>
      <c r="E25" s="262">
        <v>53</v>
      </c>
      <c r="F25" s="262">
        <v>73</v>
      </c>
      <c r="G25" s="262">
        <v>-20</v>
      </c>
    </row>
    <row r="26" spans="2:7" ht="15.95" customHeight="1" x14ac:dyDescent="0.15">
      <c r="B26" s="534"/>
      <c r="C26" s="531" t="s">
        <v>216</v>
      </c>
      <c r="D26" s="532"/>
      <c r="E26" s="262">
        <v>1089</v>
      </c>
      <c r="F26" s="262">
        <v>20</v>
      </c>
      <c r="G26" s="262">
        <v>1068</v>
      </c>
    </row>
    <row r="27" spans="2:7" ht="15.95" customHeight="1" x14ac:dyDescent="0.15">
      <c r="B27" s="531" t="s">
        <v>260</v>
      </c>
      <c r="C27" s="537"/>
      <c r="D27" s="532"/>
      <c r="E27" s="262">
        <v>2385</v>
      </c>
      <c r="F27" s="262">
        <v>2333</v>
      </c>
      <c r="G27" s="262">
        <v>52</v>
      </c>
    </row>
    <row r="28" spans="2:7" ht="15.95" customHeight="1" x14ac:dyDescent="0.15">
      <c r="C28" s="541" t="s">
        <v>283</v>
      </c>
      <c r="D28" s="541"/>
      <c r="E28" s="541"/>
      <c r="F28" s="541"/>
      <c r="G28" s="541"/>
    </row>
    <row r="29" spans="2:7" ht="15.95" customHeight="1" x14ac:dyDescent="0.15">
      <c r="C29" s="542"/>
      <c r="D29" s="542"/>
      <c r="E29" s="542"/>
      <c r="F29" s="542"/>
      <c r="G29" s="542"/>
    </row>
    <row r="30" spans="2:7" ht="16.5" customHeight="1" x14ac:dyDescent="0.15">
      <c r="B30" s="138" t="s">
        <v>284</v>
      </c>
      <c r="G30" s="139" t="s">
        <v>274</v>
      </c>
    </row>
    <row r="31" spans="2:7" ht="16.5" customHeight="1" x14ac:dyDescent="0.15">
      <c r="B31" s="534"/>
      <c r="C31" s="534"/>
      <c r="D31" s="534"/>
      <c r="E31" s="535" t="s">
        <v>390</v>
      </c>
      <c r="F31" s="535" t="s">
        <v>140</v>
      </c>
      <c r="G31" s="535" t="s">
        <v>275</v>
      </c>
    </row>
    <row r="32" spans="2:7" ht="31.5" customHeight="1" x14ac:dyDescent="0.15">
      <c r="B32" s="534"/>
      <c r="C32" s="534"/>
      <c r="D32" s="534"/>
      <c r="E32" s="536"/>
      <c r="F32" s="536"/>
      <c r="G32" s="536"/>
    </row>
    <row r="33" spans="1:7" ht="15.95" customHeight="1" x14ac:dyDescent="0.15">
      <c r="B33" s="531" t="s">
        <v>276</v>
      </c>
      <c r="C33" s="537"/>
      <c r="D33" s="532"/>
      <c r="E33" s="262">
        <v>542</v>
      </c>
      <c r="F33" s="262">
        <v>498</v>
      </c>
      <c r="G33" s="262">
        <v>44</v>
      </c>
    </row>
    <row r="34" spans="1:7" ht="15.95" customHeight="1" x14ac:dyDescent="0.15">
      <c r="B34" s="534"/>
      <c r="C34" s="531" t="s">
        <v>183</v>
      </c>
      <c r="D34" s="532"/>
      <c r="E34" s="262">
        <v>500</v>
      </c>
      <c r="F34" s="262">
        <v>492</v>
      </c>
      <c r="G34" s="262">
        <v>8</v>
      </c>
    </row>
    <row r="35" spans="1:7" ht="15.95" customHeight="1" x14ac:dyDescent="0.15">
      <c r="B35" s="534"/>
      <c r="C35" s="538"/>
      <c r="D35" s="222" t="s">
        <v>72</v>
      </c>
      <c r="E35" s="262">
        <v>0</v>
      </c>
      <c r="F35" s="262">
        <v>0</v>
      </c>
      <c r="G35" s="262">
        <v>0</v>
      </c>
    </row>
    <row r="36" spans="1:7" ht="15.95" customHeight="1" x14ac:dyDescent="0.15">
      <c r="B36" s="534"/>
      <c r="C36" s="539"/>
      <c r="D36" s="222" t="s">
        <v>73</v>
      </c>
      <c r="E36" s="262">
        <v>485</v>
      </c>
      <c r="F36" s="262">
        <v>483</v>
      </c>
      <c r="G36" s="262">
        <v>2</v>
      </c>
    </row>
    <row r="37" spans="1:7" ht="15.95" customHeight="1" x14ac:dyDescent="0.15">
      <c r="B37" s="534"/>
      <c r="C37" s="540"/>
      <c r="D37" s="222" t="s">
        <v>224</v>
      </c>
      <c r="E37" s="262">
        <v>15</v>
      </c>
      <c r="F37" s="262">
        <v>9</v>
      </c>
      <c r="G37" s="262">
        <v>6</v>
      </c>
    </row>
    <row r="38" spans="1:7" ht="15.95" customHeight="1" x14ac:dyDescent="0.15">
      <c r="B38" s="534"/>
      <c r="C38" s="531" t="s">
        <v>277</v>
      </c>
      <c r="D38" s="532"/>
      <c r="E38" s="262">
        <v>34</v>
      </c>
      <c r="F38" s="262">
        <v>6</v>
      </c>
      <c r="G38" s="262">
        <v>29</v>
      </c>
    </row>
    <row r="39" spans="1:7" ht="15.95" customHeight="1" x14ac:dyDescent="0.15">
      <c r="B39" s="534"/>
      <c r="C39" s="538"/>
      <c r="D39" s="222" t="s">
        <v>150</v>
      </c>
      <c r="E39" s="262">
        <v>0</v>
      </c>
      <c r="F39" s="262">
        <v>0</v>
      </c>
      <c r="G39" s="262">
        <v>0</v>
      </c>
    </row>
    <row r="40" spans="1:7" ht="15.95" customHeight="1" x14ac:dyDescent="0.15">
      <c r="B40" s="538"/>
      <c r="C40" s="539"/>
      <c r="D40" s="222" t="s">
        <v>90</v>
      </c>
      <c r="E40" s="262">
        <v>0</v>
      </c>
      <c r="F40" s="262">
        <v>0</v>
      </c>
      <c r="G40" s="262">
        <v>0</v>
      </c>
    </row>
    <row r="41" spans="1:7" s="141" customFormat="1" ht="15.95" customHeight="1" x14ac:dyDescent="0.15">
      <c r="A41" s="138"/>
      <c r="B41" s="538"/>
      <c r="C41" s="539"/>
      <c r="D41" s="222" t="s">
        <v>148</v>
      </c>
      <c r="E41" s="262">
        <v>34</v>
      </c>
      <c r="F41" s="262">
        <v>0</v>
      </c>
      <c r="G41" s="262">
        <v>34</v>
      </c>
    </row>
    <row r="42" spans="1:7" ht="15.95" customHeight="1" x14ac:dyDescent="0.15">
      <c r="B42" s="263"/>
      <c r="C42" s="540"/>
      <c r="D42" s="222" t="s">
        <v>142</v>
      </c>
      <c r="E42" s="262">
        <v>0</v>
      </c>
      <c r="F42" s="262">
        <v>5</v>
      </c>
      <c r="G42" s="262">
        <v>-5</v>
      </c>
    </row>
    <row r="43" spans="1:7" ht="15.95" customHeight="1" x14ac:dyDescent="0.15">
      <c r="B43" s="264"/>
      <c r="C43" s="531" t="s">
        <v>196</v>
      </c>
      <c r="D43" s="532"/>
      <c r="E43" s="262">
        <v>8</v>
      </c>
      <c r="F43" s="262">
        <v>0</v>
      </c>
      <c r="G43" s="262">
        <v>8</v>
      </c>
    </row>
    <row r="44" spans="1:7" ht="15.95" customHeight="1" x14ac:dyDescent="0.15">
      <c r="B44" s="531" t="s">
        <v>278</v>
      </c>
      <c r="C44" s="537"/>
      <c r="D44" s="532"/>
      <c r="E44" s="262">
        <v>168</v>
      </c>
      <c r="F44" s="262">
        <v>328</v>
      </c>
      <c r="G44" s="262">
        <v>-160</v>
      </c>
    </row>
    <row r="45" spans="1:7" ht="15.95" customHeight="1" x14ac:dyDescent="0.15">
      <c r="B45" s="534"/>
      <c r="C45" s="531" t="s">
        <v>202</v>
      </c>
      <c r="D45" s="532"/>
      <c r="E45" s="262">
        <v>91</v>
      </c>
      <c r="F45" s="262">
        <v>64</v>
      </c>
      <c r="G45" s="262">
        <v>27</v>
      </c>
    </row>
    <row r="46" spans="1:7" ht="15.95" customHeight="1" x14ac:dyDescent="0.15">
      <c r="B46" s="534"/>
      <c r="C46" s="534"/>
      <c r="D46" s="222" t="s">
        <v>76</v>
      </c>
      <c r="E46" s="262">
        <v>0</v>
      </c>
      <c r="F46" s="262">
        <v>0</v>
      </c>
      <c r="G46" s="262">
        <v>0</v>
      </c>
    </row>
    <row r="47" spans="1:7" ht="15.95" customHeight="1" x14ac:dyDescent="0.15">
      <c r="B47" s="534"/>
      <c r="C47" s="534"/>
      <c r="D47" s="222" t="s">
        <v>80</v>
      </c>
      <c r="E47" s="262">
        <v>80</v>
      </c>
      <c r="F47" s="262">
        <v>58</v>
      </c>
      <c r="G47" s="262">
        <v>22</v>
      </c>
    </row>
    <row r="48" spans="1:7" ht="15.95" customHeight="1" x14ac:dyDescent="0.15">
      <c r="B48" s="534"/>
      <c r="C48" s="534"/>
      <c r="D48" s="222" t="s">
        <v>143</v>
      </c>
      <c r="E48" s="262">
        <v>11</v>
      </c>
      <c r="F48" s="262">
        <v>6</v>
      </c>
      <c r="G48" s="262">
        <v>5</v>
      </c>
    </row>
    <row r="49" spans="2:7" ht="15.95" customHeight="1" x14ac:dyDescent="0.15">
      <c r="B49" s="534"/>
      <c r="C49" s="531" t="s">
        <v>279</v>
      </c>
      <c r="D49" s="532"/>
      <c r="E49" s="262">
        <v>75</v>
      </c>
      <c r="F49" s="262">
        <v>83</v>
      </c>
      <c r="G49" s="262">
        <v>-8</v>
      </c>
    </row>
    <row r="50" spans="2:7" ht="15.95" customHeight="1" x14ac:dyDescent="0.15">
      <c r="B50" s="534"/>
      <c r="C50" s="534"/>
      <c r="D50" s="223" t="s">
        <v>280</v>
      </c>
      <c r="E50" s="262">
        <v>61</v>
      </c>
      <c r="F50" s="262">
        <v>76</v>
      </c>
      <c r="G50" s="262">
        <v>-14</v>
      </c>
    </row>
    <row r="51" spans="2:7" ht="15.95" customHeight="1" x14ac:dyDescent="0.15">
      <c r="B51" s="534"/>
      <c r="C51" s="534"/>
      <c r="D51" s="222" t="s">
        <v>281</v>
      </c>
      <c r="E51" s="262">
        <v>0</v>
      </c>
      <c r="F51" s="262">
        <v>0</v>
      </c>
      <c r="G51" s="262">
        <v>0</v>
      </c>
    </row>
    <row r="52" spans="2:7" ht="15.95" customHeight="1" x14ac:dyDescent="0.15">
      <c r="B52" s="534"/>
      <c r="C52" s="534"/>
      <c r="D52" s="222" t="s">
        <v>85</v>
      </c>
      <c r="E52" s="262">
        <v>0</v>
      </c>
      <c r="F52" s="262">
        <v>0</v>
      </c>
      <c r="G52" s="262">
        <v>0</v>
      </c>
    </row>
    <row r="53" spans="2:7" ht="15.95" customHeight="1" x14ac:dyDescent="0.15">
      <c r="B53" s="534"/>
      <c r="C53" s="534"/>
      <c r="D53" s="222" t="s">
        <v>282</v>
      </c>
      <c r="E53" s="262">
        <v>13</v>
      </c>
      <c r="F53" s="262">
        <v>7</v>
      </c>
      <c r="G53" s="262">
        <v>6</v>
      </c>
    </row>
    <row r="54" spans="2:7" ht="16.5" customHeight="1" x14ac:dyDescent="0.15">
      <c r="B54" s="534"/>
      <c r="C54" s="531" t="s">
        <v>216</v>
      </c>
      <c r="D54" s="532"/>
      <c r="E54" s="262">
        <v>2</v>
      </c>
      <c r="F54" s="262">
        <v>181</v>
      </c>
      <c r="G54" s="262">
        <v>-179</v>
      </c>
    </row>
    <row r="55" spans="2:7" ht="16.5" customHeight="1" x14ac:dyDescent="0.15">
      <c r="B55" s="531" t="s">
        <v>260</v>
      </c>
      <c r="C55" s="537"/>
      <c r="D55" s="532"/>
      <c r="E55" s="262">
        <v>373</v>
      </c>
      <c r="F55" s="262">
        <v>169</v>
      </c>
      <c r="G55" s="262">
        <v>204</v>
      </c>
    </row>
    <row r="56" spans="2:7" ht="16.5" customHeight="1" x14ac:dyDescent="0.15">
      <c r="C56" s="138" t="s">
        <v>283</v>
      </c>
    </row>
    <row r="57" spans="2:7" ht="16.5" customHeight="1" x14ac:dyDescent="0.15">
      <c r="B57" s="138" t="s">
        <v>285</v>
      </c>
      <c r="G57" s="139" t="s">
        <v>274</v>
      </c>
    </row>
    <row r="58" spans="2:7" ht="16.5" customHeight="1" x14ac:dyDescent="0.15">
      <c r="B58" s="534"/>
      <c r="C58" s="534"/>
      <c r="D58" s="534"/>
      <c r="E58" s="535" t="s">
        <v>390</v>
      </c>
      <c r="F58" s="535" t="s">
        <v>140</v>
      </c>
      <c r="G58" s="535" t="s">
        <v>275</v>
      </c>
    </row>
    <row r="59" spans="2:7" ht="31.5" customHeight="1" x14ac:dyDescent="0.15">
      <c r="B59" s="534"/>
      <c r="C59" s="534"/>
      <c r="D59" s="534"/>
      <c r="E59" s="536"/>
      <c r="F59" s="536"/>
      <c r="G59" s="536"/>
    </row>
    <row r="60" spans="2:7" ht="15.95" customHeight="1" x14ac:dyDescent="0.15">
      <c r="B60" s="531" t="s">
        <v>276</v>
      </c>
      <c r="C60" s="537"/>
      <c r="D60" s="532"/>
      <c r="E60" s="262">
        <v>250</v>
      </c>
      <c r="F60" s="262">
        <v>195</v>
      </c>
      <c r="G60" s="262">
        <v>55</v>
      </c>
    </row>
    <row r="61" spans="2:7" ht="15.95" customHeight="1" x14ac:dyDescent="0.15">
      <c r="B61" s="534"/>
      <c r="C61" s="531" t="s">
        <v>183</v>
      </c>
      <c r="D61" s="532"/>
      <c r="E61" s="262">
        <v>250</v>
      </c>
      <c r="F61" s="262">
        <v>191</v>
      </c>
      <c r="G61" s="262">
        <v>59</v>
      </c>
    </row>
    <row r="62" spans="2:7" ht="15.95" customHeight="1" x14ac:dyDescent="0.15">
      <c r="B62" s="534"/>
      <c r="C62" s="538"/>
      <c r="D62" s="222" t="s">
        <v>72</v>
      </c>
      <c r="E62" s="262">
        <v>0</v>
      </c>
      <c r="F62" s="262">
        <v>0</v>
      </c>
      <c r="G62" s="262">
        <v>0</v>
      </c>
    </row>
    <row r="63" spans="2:7" ht="15.95" customHeight="1" x14ac:dyDescent="0.15">
      <c r="B63" s="534"/>
      <c r="C63" s="539"/>
      <c r="D63" s="222" t="s">
        <v>73</v>
      </c>
      <c r="E63" s="262">
        <v>250</v>
      </c>
      <c r="F63" s="262">
        <v>191</v>
      </c>
      <c r="G63" s="262">
        <v>59</v>
      </c>
    </row>
    <row r="64" spans="2:7" ht="15.95" customHeight="1" x14ac:dyDescent="0.15">
      <c r="B64" s="534"/>
      <c r="C64" s="540"/>
      <c r="D64" s="222" t="s">
        <v>224</v>
      </c>
      <c r="E64" s="262">
        <v>0</v>
      </c>
      <c r="F64" s="262">
        <v>0</v>
      </c>
      <c r="G64" s="262">
        <v>0</v>
      </c>
    </row>
    <row r="65" spans="1:7" ht="15.95" customHeight="1" x14ac:dyDescent="0.15">
      <c r="B65" s="534"/>
      <c r="C65" s="531" t="s">
        <v>277</v>
      </c>
      <c r="D65" s="532"/>
      <c r="E65" s="262">
        <v>0</v>
      </c>
      <c r="F65" s="262">
        <v>4</v>
      </c>
      <c r="G65" s="262">
        <v>-4</v>
      </c>
    </row>
    <row r="66" spans="1:7" ht="15.95" customHeight="1" x14ac:dyDescent="0.15">
      <c r="B66" s="534"/>
      <c r="C66" s="538"/>
      <c r="D66" s="222" t="s">
        <v>150</v>
      </c>
      <c r="E66" s="262">
        <v>0</v>
      </c>
      <c r="F66" s="262">
        <v>0</v>
      </c>
      <c r="G66" s="262">
        <v>0</v>
      </c>
    </row>
    <row r="67" spans="1:7" ht="15.95" customHeight="1" x14ac:dyDescent="0.15">
      <c r="B67" s="538"/>
      <c r="C67" s="539"/>
      <c r="D67" s="222" t="s">
        <v>90</v>
      </c>
      <c r="E67" s="262">
        <v>0</v>
      </c>
      <c r="F67" s="262">
        <v>0</v>
      </c>
      <c r="G67" s="262">
        <v>0</v>
      </c>
    </row>
    <row r="68" spans="1:7" s="141" customFormat="1" ht="15.95" customHeight="1" x14ac:dyDescent="0.15">
      <c r="A68" s="138"/>
      <c r="B68" s="538"/>
      <c r="C68" s="539"/>
      <c r="D68" s="222" t="s">
        <v>148</v>
      </c>
      <c r="E68" s="262">
        <v>0</v>
      </c>
      <c r="F68" s="262">
        <v>3</v>
      </c>
      <c r="G68" s="262">
        <v>-2</v>
      </c>
    </row>
    <row r="69" spans="1:7" ht="15.95" customHeight="1" x14ac:dyDescent="0.15">
      <c r="B69" s="263"/>
      <c r="C69" s="540"/>
      <c r="D69" s="222" t="s">
        <v>142</v>
      </c>
      <c r="E69" s="262">
        <v>0</v>
      </c>
      <c r="F69" s="262">
        <v>1</v>
      </c>
      <c r="G69" s="262">
        <v>-1</v>
      </c>
    </row>
    <row r="70" spans="1:7" ht="15.95" customHeight="1" x14ac:dyDescent="0.15">
      <c r="B70" s="264"/>
      <c r="C70" s="531" t="s">
        <v>196</v>
      </c>
      <c r="D70" s="532"/>
      <c r="E70" s="262">
        <v>0</v>
      </c>
      <c r="F70" s="262">
        <v>0</v>
      </c>
      <c r="G70" s="262">
        <v>0</v>
      </c>
    </row>
    <row r="71" spans="1:7" ht="15.95" customHeight="1" x14ac:dyDescent="0.15">
      <c r="B71" s="531" t="s">
        <v>278</v>
      </c>
      <c r="C71" s="537"/>
      <c r="D71" s="532"/>
      <c r="E71" s="262">
        <v>2241</v>
      </c>
      <c r="F71" s="262">
        <v>83</v>
      </c>
      <c r="G71" s="262">
        <v>2158</v>
      </c>
    </row>
    <row r="72" spans="1:7" ht="15.95" customHeight="1" x14ac:dyDescent="0.15">
      <c r="B72" s="534"/>
      <c r="C72" s="531" t="s">
        <v>202</v>
      </c>
      <c r="D72" s="532"/>
      <c r="E72" s="262">
        <v>15</v>
      </c>
      <c r="F72" s="262">
        <v>15</v>
      </c>
      <c r="G72" s="262">
        <v>0</v>
      </c>
    </row>
    <row r="73" spans="1:7" ht="15.95" customHeight="1" x14ac:dyDescent="0.15">
      <c r="B73" s="534"/>
      <c r="C73" s="534"/>
      <c r="D73" s="222" t="s">
        <v>76</v>
      </c>
      <c r="E73" s="262">
        <v>0</v>
      </c>
      <c r="F73" s="262">
        <v>0</v>
      </c>
      <c r="G73" s="262">
        <v>0</v>
      </c>
    </row>
    <row r="74" spans="1:7" ht="15.95" customHeight="1" x14ac:dyDescent="0.15">
      <c r="B74" s="534"/>
      <c r="C74" s="534"/>
      <c r="D74" s="222" t="s">
        <v>80</v>
      </c>
      <c r="E74" s="262">
        <v>15</v>
      </c>
      <c r="F74" s="262">
        <v>15</v>
      </c>
      <c r="G74" s="262">
        <v>0</v>
      </c>
    </row>
    <row r="75" spans="1:7" ht="15.95" customHeight="1" x14ac:dyDescent="0.15">
      <c r="B75" s="534"/>
      <c r="C75" s="534"/>
      <c r="D75" s="222" t="s">
        <v>143</v>
      </c>
      <c r="E75" s="262">
        <v>0</v>
      </c>
      <c r="F75" s="262">
        <v>0</v>
      </c>
      <c r="G75" s="262">
        <v>0</v>
      </c>
    </row>
    <row r="76" spans="1:7" ht="15.95" customHeight="1" x14ac:dyDescent="0.15">
      <c r="B76" s="534"/>
      <c r="C76" s="531" t="s">
        <v>279</v>
      </c>
      <c r="D76" s="532"/>
      <c r="E76" s="262">
        <v>59</v>
      </c>
      <c r="F76" s="262">
        <v>68</v>
      </c>
      <c r="G76" s="262">
        <v>-9</v>
      </c>
    </row>
    <row r="77" spans="1:7" ht="15.95" customHeight="1" x14ac:dyDescent="0.15">
      <c r="B77" s="534"/>
      <c r="C77" s="534"/>
      <c r="D77" s="223" t="s">
        <v>280</v>
      </c>
      <c r="E77" s="262">
        <v>42</v>
      </c>
      <c r="F77" s="262">
        <v>66</v>
      </c>
      <c r="G77" s="262">
        <v>-24</v>
      </c>
    </row>
    <row r="78" spans="1:7" ht="15.95" customHeight="1" x14ac:dyDescent="0.15">
      <c r="B78" s="534"/>
      <c r="C78" s="534"/>
      <c r="D78" s="222" t="s">
        <v>281</v>
      </c>
      <c r="E78" s="262">
        <v>0</v>
      </c>
      <c r="F78" s="262">
        <v>0</v>
      </c>
      <c r="G78" s="262">
        <v>0</v>
      </c>
    </row>
    <row r="79" spans="1:7" ht="15.95" customHeight="1" x14ac:dyDescent="0.15">
      <c r="B79" s="534"/>
      <c r="C79" s="534"/>
      <c r="D79" s="222" t="s">
        <v>85</v>
      </c>
      <c r="E79" s="262">
        <v>0</v>
      </c>
      <c r="F79" s="262">
        <v>0</v>
      </c>
      <c r="G79" s="262">
        <v>0</v>
      </c>
    </row>
    <row r="80" spans="1:7" ht="15.95" customHeight="1" x14ac:dyDescent="0.15">
      <c r="B80" s="534"/>
      <c r="C80" s="534"/>
      <c r="D80" s="222" t="s">
        <v>282</v>
      </c>
      <c r="E80" s="262">
        <v>17</v>
      </c>
      <c r="F80" s="262">
        <v>2</v>
      </c>
      <c r="G80" s="262">
        <v>15</v>
      </c>
    </row>
    <row r="81" spans="1:7" ht="16.5" customHeight="1" x14ac:dyDescent="0.15">
      <c r="B81" s="534"/>
      <c r="C81" s="531" t="s">
        <v>216</v>
      </c>
      <c r="D81" s="532"/>
      <c r="E81" s="262">
        <v>2167</v>
      </c>
      <c r="F81" s="262">
        <v>0</v>
      </c>
      <c r="G81" s="262">
        <v>2167</v>
      </c>
    </row>
    <row r="82" spans="1:7" ht="16.5" customHeight="1" x14ac:dyDescent="0.15">
      <c r="B82" s="531" t="s">
        <v>260</v>
      </c>
      <c r="C82" s="537"/>
      <c r="D82" s="532"/>
      <c r="E82" s="262">
        <v>-1990</v>
      </c>
      <c r="F82" s="262">
        <v>113</v>
      </c>
      <c r="G82" s="262">
        <v>-2103</v>
      </c>
    </row>
    <row r="83" spans="1:7" ht="16.5" customHeight="1" x14ac:dyDescent="0.15">
      <c r="C83" s="138" t="s">
        <v>283</v>
      </c>
    </row>
    <row r="84" spans="1:7" ht="15.95" customHeight="1" x14ac:dyDescent="0.15">
      <c r="C84" s="542"/>
      <c r="D84" s="542"/>
      <c r="E84" s="542"/>
      <c r="F84" s="542"/>
      <c r="G84" s="542"/>
    </row>
    <row r="85" spans="1:7" ht="16.5" customHeight="1" x14ac:dyDescent="0.15">
      <c r="B85" s="138" t="s">
        <v>286</v>
      </c>
      <c r="G85" s="139" t="s">
        <v>274</v>
      </c>
    </row>
    <row r="86" spans="1:7" ht="16.5" customHeight="1" x14ac:dyDescent="0.15">
      <c r="B86" s="543"/>
      <c r="C86" s="544"/>
      <c r="D86" s="545"/>
      <c r="E86" s="535" t="s">
        <v>390</v>
      </c>
      <c r="F86" s="535" t="s">
        <v>140</v>
      </c>
      <c r="G86" s="535" t="s">
        <v>275</v>
      </c>
    </row>
    <row r="87" spans="1:7" ht="31.5" customHeight="1" x14ac:dyDescent="0.15">
      <c r="B87" s="546"/>
      <c r="C87" s="547"/>
      <c r="D87" s="548"/>
      <c r="E87" s="536"/>
      <c r="F87" s="536"/>
      <c r="G87" s="536"/>
    </row>
    <row r="88" spans="1:7" ht="15.95" customHeight="1" x14ac:dyDescent="0.15">
      <c r="B88" s="531" t="s">
        <v>276</v>
      </c>
      <c r="C88" s="537"/>
      <c r="D88" s="532"/>
      <c r="E88" s="262">
        <v>270</v>
      </c>
      <c r="F88" s="262">
        <v>255</v>
      </c>
      <c r="G88" s="262">
        <v>15</v>
      </c>
    </row>
    <row r="89" spans="1:7" ht="15.95" customHeight="1" x14ac:dyDescent="0.15">
      <c r="B89" s="538"/>
      <c r="C89" s="531" t="s">
        <v>183</v>
      </c>
      <c r="D89" s="532"/>
      <c r="E89" s="262">
        <v>269</v>
      </c>
      <c r="F89" s="262">
        <v>253</v>
      </c>
      <c r="G89" s="262">
        <v>16</v>
      </c>
    </row>
    <row r="90" spans="1:7" ht="15.95" customHeight="1" x14ac:dyDescent="0.15">
      <c r="B90" s="539"/>
      <c r="C90" s="538"/>
      <c r="D90" s="222" t="s">
        <v>72</v>
      </c>
      <c r="E90" s="262">
        <v>0</v>
      </c>
      <c r="F90" s="262">
        <v>0</v>
      </c>
      <c r="G90" s="262">
        <v>0</v>
      </c>
    </row>
    <row r="91" spans="1:7" ht="15.95" customHeight="1" x14ac:dyDescent="0.15">
      <c r="B91" s="539"/>
      <c r="C91" s="539"/>
      <c r="D91" s="222" t="s">
        <v>73</v>
      </c>
      <c r="E91" s="262">
        <v>267</v>
      </c>
      <c r="F91" s="262">
        <v>248</v>
      </c>
      <c r="G91" s="262">
        <v>19</v>
      </c>
    </row>
    <row r="92" spans="1:7" ht="15.95" customHeight="1" x14ac:dyDescent="0.15">
      <c r="B92" s="539"/>
      <c r="C92" s="540"/>
      <c r="D92" s="222" t="s">
        <v>224</v>
      </c>
      <c r="E92" s="262">
        <v>3</v>
      </c>
      <c r="F92" s="262">
        <v>5</v>
      </c>
      <c r="G92" s="262">
        <v>-3</v>
      </c>
    </row>
    <row r="93" spans="1:7" ht="15.95" customHeight="1" x14ac:dyDescent="0.15">
      <c r="B93" s="539"/>
      <c r="C93" s="531" t="s">
        <v>277</v>
      </c>
      <c r="D93" s="532"/>
      <c r="E93" s="262">
        <v>0</v>
      </c>
      <c r="F93" s="262">
        <v>2</v>
      </c>
      <c r="G93" s="262">
        <v>-1</v>
      </c>
    </row>
    <row r="94" spans="1:7" ht="15.95" customHeight="1" x14ac:dyDescent="0.15">
      <c r="B94" s="539"/>
      <c r="C94" s="538"/>
      <c r="D94" s="222" t="s">
        <v>150</v>
      </c>
      <c r="E94" s="262">
        <v>0</v>
      </c>
      <c r="F94" s="262">
        <v>0</v>
      </c>
      <c r="G94" s="262">
        <v>0</v>
      </c>
    </row>
    <row r="95" spans="1:7" ht="15.95" customHeight="1" x14ac:dyDescent="0.15">
      <c r="B95" s="539"/>
      <c r="C95" s="539"/>
      <c r="D95" s="222" t="s">
        <v>90</v>
      </c>
      <c r="E95" s="262">
        <v>0</v>
      </c>
      <c r="F95" s="262">
        <v>0</v>
      </c>
      <c r="G95" s="262">
        <v>0</v>
      </c>
    </row>
    <row r="96" spans="1:7" s="141" customFormat="1" ht="15.95" customHeight="1" x14ac:dyDescent="0.15">
      <c r="A96" s="138"/>
      <c r="B96" s="539"/>
      <c r="C96" s="539"/>
      <c r="D96" s="222" t="s">
        <v>148</v>
      </c>
      <c r="E96" s="262">
        <v>0</v>
      </c>
      <c r="F96" s="262">
        <v>0</v>
      </c>
      <c r="G96" s="262">
        <v>0</v>
      </c>
    </row>
    <row r="97" spans="2:7" ht="15.95" customHeight="1" x14ac:dyDescent="0.15">
      <c r="B97" s="263"/>
      <c r="C97" s="540"/>
      <c r="D97" s="222" t="s">
        <v>142</v>
      </c>
      <c r="E97" s="262">
        <v>0</v>
      </c>
      <c r="F97" s="262">
        <v>2</v>
      </c>
      <c r="G97" s="262">
        <v>-2</v>
      </c>
    </row>
    <row r="98" spans="2:7" ht="15.95" customHeight="1" x14ac:dyDescent="0.15">
      <c r="B98" s="264"/>
      <c r="C98" s="531" t="s">
        <v>196</v>
      </c>
      <c r="D98" s="532"/>
      <c r="E98" s="262">
        <v>0</v>
      </c>
      <c r="F98" s="262">
        <v>0</v>
      </c>
      <c r="G98" s="262">
        <v>0</v>
      </c>
    </row>
    <row r="99" spans="2:7" ht="15.95" customHeight="1" x14ac:dyDescent="0.15">
      <c r="B99" s="531" t="s">
        <v>278</v>
      </c>
      <c r="C99" s="537"/>
      <c r="D99" s="532"/>
      <c r="E99" s="262">
        <v>447</v>
      </c>
      <c r="F99" s="262">
        <v>203</v>
      </c>
      <c r="G99" s="262">
        <v>244</v>
      </c>
    </row>
    <row r="100" spans="2:7" ht="15.95" customHeight="1" x14ac:dyDescent="0.15">
      <c r="B100" s="538"/>
      <c r="C100" s="531" t="s">
        <v>202</v>
      </c>
      <c r="D100" s="532"/>
      <c r="E100" s="262">
        <v>109</v>
      </c>
      <c r="F100" s="262">
        <v>41</v>
      </c>
      <c r="G100" s="262">
        <v>68</v>
      </c>
    </row>
    <row r="101" spans="2:7" ht="15.95" customHeight="1" x14ac:dyDescent="0.15">
      <c r="B101" s="539"/>
      <c r="C101" s="538"/>
      <c r="D101" s="222" t="s">
        <v>76</v>
      </c>
      <c r="E101" s="262">
        <v>0</v>
      </c>
      <c r="F101" s="262">
        <v>0</v>
      </c>
      <c r="G101" s="262">
        <v>0</v>
      </c>
    </row>
    <row r="102" spans="2:7" ht="15.95" customHeight="1" x14ac:dyDescent="0.15">
      <c r="B102" s="539"/>
      <c r="C102" s="539"/>
      <c r="D102" s="222" t="s">
        <v>80</v>
      </c>
      <c r="E102" s="262">
        <v>108</v>
      </c>
      <c r="F102" s="262">
        <v>34</v>
      </c>
      <c r="G102" s="262">
        <v>74</v>
      </c>
    </row>
    <row r="103" spans="2:7" ht="15.95" customHeight="1" x14ac:dyDescent="0.15">
      <c r="B103" s="539"/>
      <c r="C103" s="540"/>
      <c r="D103" s="222" t="s">
        <v>143</v>
      </c>
      <c r="E103" s="262">
        <v>1</v>
      </c>
      <c r="F103" s="262">
        <v>7</v>
      </c>
      <c r="G103" s="262">
        <v>-6</v>
      </c>
    </row>
    <row r="104" spans="2:7" ht="15.95" customHeight="1" x14ac:dyDescent="0.15">
      <c r="B104" s="539"/>
      <c r="C104" s="531" t="s">
        <v>279</v>
      </c>
      <c r="D104" s="532"/>
      <c r="E104" s="262">
        <v>335</v>
      </c>
      <c r="F104" s="262">
        <v>159</v>
      </c>
      <c r="G104" s="262">
        <v>175</v>
      </c>
    </row>
    <row r="105" spans="2:7" ht="15.95" customHeight="1" x14ac:dyDescent="0.15">
      <c r="B105" s="539"/>
      <c r="C105" s="538"/>
      <c r="D105" s="223" t="s">
        <v>280</v>
      </c>
      <c r="E105" s="262">
        <v>168</v>
      </c>
      <c r="F105" s="262">
        <v>157</v>
      </c>
      <c r="G105" s="262">
        <v>11</v>
      </c>
    </row>
    <row r="106" spans="2:7" ht="15.95" customHeight="1" x14ac:dyDescent="0.15">
      <c r="B106" s="539"/>
      <c r="C106" s="539"/>
      <c r="D106" s="222" t="s">
        <v>281</v>
      </c>
      <c r="E106" s="262">
        <v>0</v>
      </c>
      <c r="F106" s="262">
        <v>0</v>
      </c>
      <c r="G106" s="262">
        <v>0</v>
      </c>
    </row>
    <row r="107" spans="2:7" ht="15.95" customHeight="1" x14ac:dyDescent="0.15">
      <c r="B107" s="539"/>
      <c r="C107" s="539"/>
      <c r="D107" s="222" t="s">
        <v>85</v>
      </c>
      <c r="E107" s="262">
        <v>0</v>
      </c>
      <c r="F107" s="262">
        <v>0</v>
      </c>
      <c r="G107" s="262">
        <v>0</v>
      </c>
    </row>
    <row r="108" spans="2:7" ht="15.95" customHeight="1" x14ac:dyDescent="0.15">
      <c r="B108" s="539"/>
      <c r="C108" s="540"/>
      <c r="D108" s="222" t="s">
        <v>282</v>
      </c>
      <c r="E108" s="262">
        <v>167</v>
      </c>
      <c r="F108" s="262">
        <v>2</v>
      </c>
      <c r="G108" s="262">
        <v>165</v>
      </c>
    </row>
    <row r="109" spans="2:7" ht="16.5" customHeight="1" x14ac:dyDescent="0.15">
      <c r="B109" s="540"/>
      <c r="C109" s="531" t="s">
        <v>216</v>
      </c>
      <c r="D109" s="532"/>
      <c r="E109" s="262">
        <v>3</v>
      </c>
      <c r="F109" s="262">
        <v>2</v>
      </c>
      <c r="G109" s="262">
        <v>0</v>
      </c>
    </row>
    <row r="110" spans="2:7" ht="16.5" customHeight="1" x14ac:dyDescent="0.15">
      <c r="B110" s="531" t="s">
        <v>260</v>
      </c>
      <c r="C110" s="537"/>
      <c r="D110" s="532"/>
      <c r="E110" s="262">
        <v>-177</v>
      </c>
      <c r="F110" s="262">
        <v>52</v>
      </c>
      <c r="G110" s="262">
        <v>-229</v>
      </c>
    </row>
    <row r="111" spans="2:7" ht="16.5" hidden="1" customHeight="1" x14ac:dyDescent="0.15">
      <c r="C111" s="138" t="s">
        <v>283</v>
      </c>
    </row>
    <row r="112" spans="2:7" ht="16.5" hidden="1" customHeight="1" x14ac:dyDescent="0.15">
      <c r="B112" s="549"/>
      <c r="C112" s="549"/>
      <c r="D112" s="549"/>
      <c r="E112" s="550" t="s">
        <v>287</v>
      </c>
      <c r="F112" s="550" t="s">
        <v>288</v>
      </c>
      <c r="G112" s="550" t="s">
        <v>275</v>
      </c>
    </row>
    <row r="113" spans="2:7" ht="31.5" hidden="1" customHeight="1" x14ac:dyDescent="0.15">
      <c r="B113" s="549"/>
      <c r="C113" s="549"/>
      <c r="D113" s="549"/>
      <c r="E113" s="551"/>
      <c r="F113" s="551"/>
      <c r="G113" s="551"/>
    </row>
    <row r="114" spans="2:7" ht="16.5" hidden="1" customHeight="1" x14ac:dyDescent="0.15">
      <c r="B114" s="553" t="s">
        <v>276</v>
      </c>
      <c r="C114" s="555"/>
      <c r="D114" s="554"/>
      <c r="E114" s="265">
        <v>9573</v>
      </c>
      <c r="F114" s="265">
        <v>12460</v>
      </c>
      <c r="G114" s="265">
        <v>-2888</v>
      </c>
    </row>
    <row r="115" spans="2:7" ht="16.5" hidden="1" customHeight="1" x14ac:dyDescent="0.15">
      <c r="B115" s="550"/>
      <c r="C115" s="553" t="s">
        <v>183</v>
      </c>
      <c r="D115" s="554"/>
      <c r="E115" s="265">
        <v>8831</v>
      </c>
      <c r="F115" s="265">
        <v>11602</v>
      </c>
      <c r="G115" s="265">
        <v>-2770</v>
      </c>
    </row>
    <row r="116" spans="2:7" ht="16.5" hidden="1" customHeight="1" x14ac:dyDescent="0.15">
      <c r="B116" s="552"/>
      <c r="C116" s="549"/>
      <c r="D116" s="140" t="s">
        <v>72</v>
      </c>
      <c r="E116" s="265">
        <v>4049</v>
      </c>
      <c r="F116" s="265">
        <v>6670</v>
      </c>
      <c r="G116" s="265">
        <v>-2621</v>
      </c>
    </row>
    <row r="117" spans="2:7" ht="16.5" hidden="1" customHeight="1" x14ac:dyDescent="0.15">
      <c r="B117" s="552"/>
      <c r="C117" s="549"/>
      <c r="D117" s="140" t="s">
        <v>73</v>
      </c>
      <c r="E117" s="265">
        <v>4782</v>
      </c>
      <c r="F117" s="265">
        <v>4932</v>
      </c>
      <c r="G117" s="265">
        <v>-149</v>
      </c>
    </row>
    <row r="118" spans="2:7" ht="16.5" hidden="1" customHeight="1" x14ac:dyDescent="0.15">
      <c r="B118" s="552"/>
      <c r="C118" s="553" t="s">
        <v>277</v>
      </c>
      <c r="D118" s="554"/>
      <c r="E118" s="265">
        <v>737</v>
      </c>
      <c r="F118" s="265">
        <v>801</v>
      </c>
      <c r="G118" s="265">
        <v>-65</v>
      </c>
    </row>
    <row r="119" spans="2:7" ht="16.5" hidden="1" customHeight="1" x14ac:dyDescent="0.15">
      <c r="B119" s="552"/>
      <c r="C119" s="549"/>
      <c r="D119" s="140" t="s">
        <v>150</v>
      </c>
      <c r="E119" s="265">
        <v>7</v>
      </c>
      <c r="F119" s="265">
        <v>13</v>
      </c>
      <c r="G119" s="265">
        <v>-6</v>
      </c>
    </row>
    <row r="120" spans="2:7" ht="16.5" hidden="1" customHeight="1" x14ac:dyDescent="0.15">
      <c r="B120" s="552"/>
      <c r="C120" s="549"/>
      <c r="D120" s="140" t="s">
        <v>148</v>
      </c>
      <c r="E120" s="265">
        <v>727</v>
      </c>
      <c r="F120" s="265">
        <v>697</v>
      </c>
      <c r="G120" s="265">
        <v>29</v>
      </c>
    </row>
    <row r="121" spans="2:7" ht="16.5" hidden="1" customHeight="1" x14ac:dyDescent="0.15">
      <c r="B121" s="551"/>
      <c r="C121" s="553" t="s">
        <v>277</v>
      </c>
      <c r="D121" s="554"/>
      <c r="E121" s="265">
        <v>4</v>
      </c>
      <c r="F121" s="265">
        <v>57</v>
      </c>
      <c r="G121" s="265">
        <v>-53</v>
      </c>
    </row>
    <row r="122" spans="2:7" ht="16.5" hidden="1" customHeight="1" x14ac:dyDescent="0.15">
      <c r="B122" s="553" t="s">
        <v>278</v>
      </c>
      <c r="C122" s="555"/>
      <c r="D122" s="554"/>
      <c r="E122" s="265">
        <v>6983</v>
      </c>
      <c r="F122" s="265">
        <v>116789</v>
      </c>
      <c r="G122" s="265">
        <v>-109806</v>
      </c>
    </row>
    <row r="123" spans="2:7" ht="16.5" hidden="1" customHeight="1" x14ac:dyDescent="0.15">
      <c r="B123" s="549"/>
      <c r="C123" s="553" t="s">
        <v>202</v>
      </c>
      <c r="D123" s="554"/>
      <c r="E123" s="265">
        <v>2944</v>
      </c>
      <c r="F123" s="265">
        <v>4505</v>
      </c>
      <c r="G123" s="265">
        <v>-1561</v>
      </c>
    </row>
    <row r="124" spans="2:7" ht="16.5" hidden="1" customHeight="1" x14ac:dyDescent="0.15">
      <c r="B124" s="549"/>
      <c r="C124" s="549"/>
      <c r="D124" s="140" t="s">
        <v>76</v>
      </c>
      <c r="E124" s="265">
        <v>1776</v>
      </c>
      <c r="F124" s="265">
        <v>3074</v>
      </c>
      <c r="G124" s="265">
        <v>-1299</v>
      </c>
    </row>
    <row r="125" spans="2:7" ht="16.5" hidden="1" customHeight="1" x14ac:dyDescent="0.15">
      <c r="B125" s="549"/>
      <c r="C125" s="549"/>
      <c r="D125" s="140" t="s">
        <v>80</v>
      </c>
      <c r="E125" s="265">
        <v>1046</v>
      </c>
      <c r="F125" s="265">
        <v>1291</v>
      </c>
      <c r="G125" s="265">
        <v>-245</v>
      </c>
    </row>
    <row r="126" spans="2:7" ht="16.5" hidden="1" customHeight="1" x14ac:dyDescent="0.15">
      <c r="B126" s="549"/>
      <c r="C126" s="549"/>
      <c r="D126" s="140" t="s">
        <v>143</v>
      </c>
      <c r="E126" s="265">
        <v>122</v>
      </c>
      <c r="F126" s="265">
        <v>140</v>
      </c>
      <c r="G126" s="265">
        <v>-17</v>
      </c>
    </row>
    <row r="127" spans="2:7" ht="16.5" hidden="1" customHeight="1" x14ac:dyDescent="0.15">
      <c r="B127" s="549"/>
      <c r="C127" s="553" t="s">
        <v>279</v>
      </c>
      <c r="D127" s="554"/>
      <c r="E127" s="265">
        <v>3621</v>
      </c>
      <c r="F127" s="265">
        <v>3746</v>
      </c>
      <c r="G127" s="265">
        <v>-125</v>
      </c>
    </row>
    <row r="128" spans="2:7" ht="16.5" hidden="1" customHeight="1" x14ac:dyDescent="0.15">
      <c r="B128" s="549"/>
      <c r="C128" s="549"/>
      <c r="D128" s="142" t="s">
        <v>280</v>
      </c>
      <c r="E128" s="265">
        <v>1040</v>
      </c>
      <c r="F128" s="265">
        <v>1150</v>
      </c>
      <c r="G128" s="265">
        <v>-109</v>
      </c>
    </row>
    <row r="129" spans="2:7" ht="16.5" hidden="1" customHeight="1" x14ac:dyDescent="0.15">
      <c r="B129" s="549"/>
      <c r="C129" s="549"/>
      <c r="D129" s="140" t="s">
        <v>281</v>
      </c>
      <c r="E129" s="265">
        <v>7</v>
      </c>
      <c r="F129" s="265">
        <v>7</v>
      </c>
      <c r="G129" s="265">
        <v>0</v>
      </c>
    </row>
    <row r="130" spans="2:7" ht="16.5" hidden="1" customHeight="1" x14ac:dyDescent="0.15">
      <c r="B130" s="549"/>
      <c r="C130" s="549"/>
      <c r="D130" s="140" t="s">
        <v>85</v>
      </c>
      <c r="E130" s="265">
        <v>2566</v>
      </c>
      <c r="F130" s="265">
        <v>20</v>
      </c>
      <c r="G130" s="265">
        <v>-13</v>
      </c>
    </row>
    <row r="131" spans="2:7" ht="16.5" hidden="1" customHeight="1" x14ac:dyDescent="0.15">
      <c r="B131" s="549"/>
      <c r="C131" s="549"/>
      <c r="D131" s="140" t="s">
        <v>282</v>
      </c>
      <c r="E131" s="265">
        <v>7</v>
      </c>
      <c r="F131" s="265">
        <v>20</v>
      </c>
      <c r="G131" s="265">
        <v>-13</v>
      </c>
    </row>
    <row r="132" spans="2:7" ht="16.5" hidden="1" customHeight="1" x14ac:dyDescent="0.15">
      <c r="B132" s="549"/>
      <c r="C132" s="553" t="s">
        <v>216</v>
      </c>
      <c r="D132" s="554"/>
      <c r="E132" s="265">
        <v>419</v>
      </c>
      <c r="F132" s="265">
        <v>108538</v>
      </c>
      <c r="G132" s="265">
        <v>-108120</v>
      </c>
    </row>
    <row r="133" spans="2:7" ht="16.5" hidden="1" customHeight="1" x14ac:dyDescent="0.15">
      <c r="B133" s="553" t="s">
        <v>260</v>
      </c>
      <c r="C133" s="555"/>
      <c r="D133" s="554"/>
      <c r="E133" s="265">
        <v>2589</v>
      </c>
      <c r="F133" s="265">
        <v>-104329</v>
      </c>
      <c r="G133" s="265">
        <v>106918</v>
      </c>
    </row>
    <row r="134" spans="2:7" ht="16.5" hidden="1" customHeight="1" x14ac:dyDescent="0.15">
      <c r="C134" s="138" t="s">
        <v>283</v>
      </c>
    </row>
    <row r="135" spans="2:7" ht="16.5" customHeight="1" x14ac:dyDescent="0.15">
      <c r="C135" s="138" t="s">
        <v>283</v>
      </c>
    </row>
  </sheetData>
  <mergeCells count="99">
    <mergeCell ref="B133:D133"/>
    <mergeCell ref="B122:D122"/>
    <mergeCell ref="B123:B132"/>
    <mergeCell ref="C123:D123"/>
    <mergeCell ref="C124:C126"/>
    <mergeCell ref="C127:D127"/>
    <mergeCell ref="C128:C131"/>
    <mergeCell ref="C132:D132"/>
    <mergeCell ref="E112:E113"/>
    <mergeCell ref="F112:F113"/>
    <mergeCell ref="G112:G113"/>
    <mergeCell ref="B115:B121"/>
    <mergeCell ref="C115:D115"/>
    <mergeCell ref="C116:C117"/>
    <mergeCell ref="C118:D118"/>
    <mergeCell ref="C119:C120"/>
    <mergeCell ref="C121:D121"/>
    <mergeCell ref="B114:D114"/>
    <mergeCell ref="B110:D110"/>
    <mergeCell ref="B112:D113"/>
    <mergeCell ref="B88:D88"/>
    <mergeCell ref="B89:B96"/>
    <mergeCell ref="C89:D89"/>
    <mergeCell ref="C90:C92"/>
    <mergeCell ref="C93:D93"/>
    <mergeCell ref="C94:C97"/>
    <mergeCell ref="C98:D98"/>
    <mergeCell ref="B99:D99"/>
    <mergeCell ref="B100:B109"/>
    <mergeCell ref="C100:D100"/>
    <mergeCell ref="C101:C103"/>
    <mergeCell ref="C104:D104"/>
    <mergeCell ref="C105:C108"/>
    <mergeCell ref="C109:D109"/>
    <mergeCell ref="B82:D82"/>
    <mergeCell ref="C84:G84"/>
    <mergeCell ref="B86:D87"/>
    <mergeCell ref="E86:E87"/>
    <mergeCell ref="F86:F87"/>
    <mergeCell ref="G86:G87"/>
    <mergeCell ref="B71:D71"/>
    <mergeCell ref="B72:B81"/>
    <mergeCell ref="C72:D72"/>
    <mergeCell ref="C73:C75"/>
    <mergeCell ref="C76:D76"/>
    <mergeCell ref="C77:C80"/>
    <mergeCell ref="C81:D81"/>
    <mergeCell ref="C70:D70"/>
    <mergeCell ref="B55:D55"/>
    <mergeCell ref="B58:D59"/>
    <mergeCell ref="E58:E59"/>
    <mergeCell ref="F58:F59"/>
    <mergeCell ref="B61:B68"/>
    <mergeCell ref="C61:D61"/>
    <mergeCell ref="C62:C64"/>
    <mergeCell ref="C65:D65"/>
    <mergeCell ref="C66:C69"/>
    <mergeCell ref="G58:G59"/>
    <mergeCell ref="B60:D60"/>
    <mergeCell ref="C43:D43"/>
    <mergeCell ref="B44:D44"/>
    <mergeCell ref="B45:B54"/>
    <mergeCell ref="C45:D45"/>
    <mergeCell ref="C46:C48"/>
    <mergeCell ref="C49:D49"/>
    <mergeCell ref="C50:C53"/>
    <mergeCell ref="C54:D54"/>
    <mergeCell ref="B33:D33"/>
    <mergeCell ref="B34:B41"/>
    <mergeCell ref="C34:D34"/>
    <mergeCell ref="C35:C37"/>
    <mergeCell ref="C38:D38"/>
    <mergeCell ref="C39:C42"/>
    <mergeCell ref="B27:D27"/>
    <mergeCell ref="C28:G28"/>
    <mergeCell ref="C29:G29"/>
    <mergeCell ref="B31:D32"/>
    <mergeCell ref="E31:E32"/>
    <mergeCell ref="F31:F32"/>
    <mergeCell ref="G31:G32"/>
    <mergeCell ref="B16:D16"/>
    <mergeCell ref="B17:B26"/>
    <mergeCell ref="C17:D17"/>
    <mergeCell ref="C18:C20"/>
    <mergeCell ref="C21:D21"/>
    <mergeCell ref="C22:C25"/>
    <mergeCell ref="C26:D26"/>
    <mergeCell ref="C15:D15"/>
    <mergeCell ref="B1:G1"/>
    <mergeCell ref="B3:D4"/>
    <mergeCell ref="E3:E4"/>
    <mergeCell ref="F3:F4"/>
    <mergeCell ref="G3:G4"/>
    <mergeCell ref="B5:D5"/>
    <mergeCell ref="B6:B14"/>
    <mergeCell ref="C6:D6"/>
    <mergeCell ref="C7:C9"/>
    <mergeCell ref="C10:D10"/>
    <mergeCell ref="C11:C14"/>
  </mergeCells>
  <phoneticPr fontId="1"/>
  <printOptions horizontalCentered="1"/>
  <pageMargins left="0.51181102362204722" right="0.51181102362204722" top="0.51181102362204722" bottom="0.51181102362204722" header="0.51181102362204722" footer="0.51181102362204722"/>
  <pageSetup paperSize="9" scale="92" firstPageNumber="14" fitToWidth="0" fitToHeight="0" orientation="portrait" useFirstPageNumber="1" r:id="rId1"/>
  <headerFooter alignWithMargins="0">
    <oddFooter>&amp;C&amp;P</oddFooter>
  </headerFooter>
  <rowBreaks count="1" manualBreakCount="1">
    <brk id="56"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view="pageBreakPreview" zoomScaleNormal="75" zoomScaleSheetLayoutView="100" workbookViewId="0">
      <selection activeCell="E34" sqref="E34:H35"/>
    </sheetView>
  </sheetViews>
  <sheetFormatPr defaultColWidth="9" defaultRowHeight="14.25" x14ac:dyDescent="0.15"/>
  <cols>
    <col min="1" max="1" width="1.625" style="67" customWidth="1"/>
    <col min="2" max="2" width="0.375" style="67" customWidth="1"/>
    <col min="3" max="3" width="1.75" style="67" customWidth="1"/>
    <col min="4" max="4" width="2" style="67" customWidth="1"/>
    <col min="5" max="5" width="1.75" style="67" customWidth="1"/>
    <col min="6" max="6" width="31.75" style="67" customWidth="1"/>
    <col min="7" max="8" width="1.75" style="67" customWidth="1"/>
    <col min="9" max="9" width="0.25" style="67" customWidth="1"/>
    <col min="10" max="10" width="2.625" style="67" customWidth="1"/>
    <col min="11" max="11" width="4.25" style="68" customWidth="1"/>
    <col min="12" max="13" width="6.875" style="68" customWidth="1"/>
    <col min="14" max="14" width="0.625" style="67" customWidth="1"/>
    <col min="15" max="16" width="1.625" style="67" customWidth="1"/>
    <col min="17" max="17" width="15.75" style="67" customWidth="1"/>
    <col min="18" max="18" width="6.5" style="67" customWidth="1"/>
    <col min="19" max="19" width="0.625" style="67" customWidth="1"/>
    <col min="20" max="20" width="2.625" style="67" customWidth="1"/>
    <col min="21" max="21" width="4.875" style="68" customWidth="1"/>
    <col min="22" max="22" width="7.875" style="68" customWidth="1"/>
    <col min="23" max="23" width="8" style="68" customWidth="1"/>
    <col min="24" max="24" width="2.125" style="67" customWidth="1"/>
    <col min="25" max="25" width="1.625" style="67" customWidth="1"/>
    <col min="26" max="26" width="0.625" style="67" customWidth="1"/>
    <col min="27" max="29" width="1.625" style="67" customWidth="1"/>
    <col min="30" max="30" width="31.75" style="67" customWidth="1"/>
    <col min="31" max="32" width="1.625" style="67" customWidth="1"/>
    <col min="33" max="33" width="0.625" style="67" customWidth="1"/>
    <col min="34" max="34" width="2.625" style="67" customWidth="1"/>
    <col min="35" max="35" width="4.25" style="68" customWidth="1"/>
    <col min="36" max="37" width="6.875" style="68" customWidth="1"/>
    <col min="38" max="38" width="0.625" style="70" customWidth="1"/>
    <col min="39" max="39" width="0.5" style="67" customWidth="1"/>
    <col min="40" max="41" width="1.625" style="67" customWidth="1"/>
    <col min="42" max="42" width="15.875" style="67" customWidth="1"/>
    <col min="43" max="43" width="6.25" style="67" customWidth="1"/>
    <col min="44" max="45" width="0.5" style="67" customWidth="1"/>
    <col min="46" max="46" width="2.625" style="67" customWidth="1"/>
    <col min="47" max="47" width="5.375" style="68" customWidth="1"/>
    <col min="48" max="48" width="8" style="68" customWidth="1"/>
    <col min="49" max="49" width="8.125" style="68" customWidth="1"/>
    <col min="50" max="16384" width="9" style="67"/>
  </cols>
  <sheetData>
    <row r="1" spans="1:49" ht="48.75" customHeight="1" thickBot="1" x14ac:dyDescent="0.2">
      <c r="A1" s="66"/>
      <c r="C1" s="556" t="s">
        <v>366</v>
      </c>
      <c r="D1" s="556"/>
      <c r="E1" s="556"/>
      <c r="F1" s="556"/>
      <c r="G1" s="556"/>
      <c r="H1" s="556"/>
      <c r="I1" s="556"/>
      <c r="J1" s="556"/>
      <c r="K1" s="556"/>
      <c r="L1" s="556"/>
      <c r="M1" s="556"/>
      <c r="N1" s="556"/>
      <c r="O1" s="556"/>
      <c r="P1" s="556"/>
      <c r="Q1" s="556"/>
      <c r="R1" s="556"/>
      <c r="S1" s="556"/>
      <c r="T1" s="556"/>
      <c r="W1" s="69"/>
      <c r="AA1" s="155"/>
      <c r="AM1" s="66"/>
    </row>
    <row r="2" spans="1:49" ht="30.75" customHeight="1" thickTop="1" x14ac:dyDescent="0.15"/>
    <row r="3" spans="1:49" ht="23.25" customHeight="1" x14ac:dyDescent="0.15">
      <c r="B3" s="727" t="s">
        <v>289</v>
      </c>
      <c r="C3" s="728"/>
      <c r="D3" s="728"/>
      <c r="E3" s="728"/>
      <c r="F3" s="728"/>
      <c r="G3" s="728"/>
      <c r="H3" s="728"/>
      <c r="I3" s="728"/>
      <c r="J3" s="728"/>
      <c r="K3" s="728"/>
      <c r="L3" s="728"/>
      <c r="M3" s="728"/>
      <c r="N3" s="728"/>
      <c r="O3" s="728"/>
      <c r="P3" s="728"/>
      <c r="Q3" s="728"/>
      <c r="R3" s="728"/>
      <c r="S3" s="728"/>
      <c r="T3" s="728"/>
      <c r="U3" s="728"/>
      <c r="V3" s="728"/>
      <c r="W3" s="729"/>
      <c r="Z3" s="727" t="s">
        <v>290</v>
      </c>
      <c r="AA3" s="728"/>
      <c r="AB3" s="728"/>
      <c r="AC3" s="728"/>
      <c r="AD3" s="728"/>
      <c r="AE3" s="728"/>
      <c r="AF3" s="728"/>
      <c r="AG3" s="728"/>
      <c r="AH3" s="728"/>
      <c r="AI3" s="728"/>
      <c r="AJ3" s="728"/>
      <c r="AK3" s="728"/>
      <c r="AL3" s="728"/>
      <c r="AM3" s="728"/>
      <c r="AN3" s="728"/>
      <c r="AO3" s="728"/>
      <c r="AP3" s="728"/>
      <c r="AQ3" s="728"/>
      <c r="AR3" s="728"/>
      <c r="AS3" s="728"/>
      <c r="AT3" s="728"/>
      <c r="AU3" s="728"/>
      <c r="AV3" s="728"/>
      <c r="AW3" s="729"/>
    </row>
    <row r="4" spans="1:49" ht="23.25" customHeight="1" x14ac:dyDescent="0.15">
      <c r="B4" s="727" t="s">
        <v>291</v>
      </c>
      <c r="C4" s="728"/>
      <c r="D4" s="728"/>
      <c r="E4" s="728"/>
      <c r="F4" s="728"/>
      <c r="G4" s="728"/>
      <c r="H4" s="728"/>
      <c r="I4" s="728"/>
      <c r="J4" s="728"/>
      <c r="K4" s="728"/>
      <c r="L4" s="728"/>
      <c r="M4" s="729"/>
      <c r="N4" s="728" t="s">
        <v>292</v>
      </c>
      <c r="O4" s="728"/>
      <c r="P4" s="728"/>
      <c r="Q4" s="728"/>
      <c r="R4" s="728"/>
      <c r="S4" s="728"/>
      <c r="T4" s="728"/>
      <c r="U4" s="728"/>
      <c r="V4" s="728"/>
      <c r="W4" s="729"/>
      <c r="Z4" s="727" t="s">
        <v>291</v>
      </c>
      <c r="AA4" s="728"/>
      <c r="AB4" s="728"/>
      <c r="AC4" s="728"/>
      <c r="AD4" s="728"/>
      <c r="AE4" s="728"/>
      <c r="AF4" s="728"/>
      <c r="AG4" s="728"/>
      <c r="AH4" s="728"/>
      <c r="AI4" s="728"/>
      <c r="AJ4" s="728"/>
      <c r="AK4" s="728"/>
      <c r="AL4" s="727" t="s">
        <v>293</v>
      </c>
      <c r="AM4" s="728"/>
      <c r="AN4" s="728"/>
      <c r="AO4" s="728"/>
      <c r="AP4" s="728"/>
      <c r="AQ4" s="728"/>
      <c r="AR4" s="728"/>
      <c r="AS4" s="728"/>
      <c r="AT4" s="728"/>
      <c r="AU4" s="728"/>
      <c r="AV4" s="728"/>
      <c r="AW4" s="729"/>
    </row>
    <row r="5" spans="1:49" ht="23.25" customHeight="1" x14ac:dyDescent="0.15">
      <c r="B5" s="727" t="s">
        <v>294</v>
      </c>
      <c r="C5" s="728"/>
      <c r="D5" s="728"/>
      <c r="E5" s="728"/>
      <c r="F5" s="728"/>
      <c r="G5" s="728"/>
      <c r="H5" s="728"/>
      <c r="I5" s="728"/>
      <c r="J5" s="730" t="s">
        <v>295</v>
      </c>
      <c r="K5" s="489"/>
      <c r="L5" s="489"/>
      <c r="M5" s="731"/>
      <c r="N5" s="728" t="s">
        <v>296</v>
      </c>
      <c r="O5" s="728"/>
      <c r="P5" s="728"/>
      <c r="Q5" s="728"/>
      <c r="R5" s="728"/>
      <c r="S5" s="168"/>
      <c r="T5" s="730" t="s">
        <v>295</v>
      </c>
      <c r="U5" s="489"/>
      <c r="V5" s="489"/>
      <c r="W5" s="731"/>
      <c r="Z5" s="727" t="s">
        <v>294</v>
      </c>
      <c r="AA5" s="728"/>
      <c r="AB5" s="728"/>
      <c r="AC5" s="728"/>
      <c r="AD5" s="728"/>
      <c r="AE5" s="728"/>
      <c r="AF5" s="728"/>
      <c r="AG5" s="728"/>
      <c r="AH5" s="730" t="s">
        <v>295</v>
      </c>
      <c r="AI5" s="489"/>
      <c r="AJ5" s="489"/>
      <c r="AK5" s="731"/>
      <c r="AL5" s="727" t="s">
        <v>297</v>
      </c>
      <c r="AM5" s="728"/>
      <c r="AN5" s="728"/>
      <c r="AO5" s="728"/>
      <c r="AP5" s="728"/>
      <c r="AQ5" s="728"/>
      <c r="AR5" s="168"/>
      <c r="AS5" s="168"/>
      <c r="AT5" s="730" t="s">
        <v>295</v>
      </c>
      <c r="AU5" s="489"/>
      <c r="AV5" s="489"/>
      <c r="AW5" s="731"/>
    </row>
    <row r="6" spans="1:49" ht="20.25" customHeight="1" x14ac:dyDescent="0.15">
      <c r="B6" s="71"/>
      <c r="C6" s="520" t="s">
        <v>298</v>
      </c>
      <c r="D6" s="732"/>
      <c r="E6" s="732"/>
      <c r="F6" s="732"/>
      <c r="G6" s="159"/>
      <c r="H6" s="159"/>
      <c r="I6" s="159"/>
      <c r="J6" s="198"/>
      <c r="K6" s="72" t="s">
        <v>181</v>
      </c>
      <c r="L6" s="72" t="s">
        <v>182</v>
      </c>
      <c r="M6" s="73" t="s">
        <v>174</v>
      </c>
      <c r="N6" s="166"/>
      <c r="O6" s="520" t="s">
        <v>299</v>
      </c>
      <c r="P6" s="520"/>
      <c r="Q6" s="520"/>
      <c r="R6" s="159"/>
      <c r="S6" s="168"/>
      <c r="T6" s="198"/>
      <c r="U6" s="72" t="s">
        <v>181</v>
      </c>
      <c r="V6" s="72" t="s">
        <v>182</v>
      </c>
      <c r="W6" s="73" t="s">
        <v>174</v>
      </c>
      <c r="Z6" s="71"/>
      <c r="AA6" s="520" t="s">
        <v>300</v>
      </c>
      <c r="AB6" s="558"/>
      <c r="AC6" s="558"/>
      <c r="AD6" s="558"/>
      <c r="AE6" s="159"/>
      <c r="AF6" s="159"/>
      <c r="AG6" s="159"/>
      <c r="AH6" s="74"/>
      <c r="AI6" s="72" t="s">
        <v>181</v>
      </c>
      <c r="AJ6" s="72" t="s">
        <v>182</v>
      </c>
      <c r="AK6" s="73" t="s">
        <v>174</v>
      </c>
      <c r="AL6" s="156"/>
      <c r="AM6" s="166"/>
      <c r="AN6" s="520" t="s">
        <v>299</v>
      </c>
      <c r="AO6" s="520"/>
      <c r="AP6" s="520"/>
      <c r="AQ6" s="159"/>
      <c r="AR6" s="168"/>
      <c r="AS6" s="159"/>
      <c r="AT6" s="74"/>
      <c r="AU6" s="72" t="s">
        <v>181</v>
      </c>
      <c r="AV6" s="72" t="s">
        <v>182</v>
      </c>
      <c r="AW6" s="73" t="s">
        <v>174</v>
      </c>
    </row>
    <row r="7" spans="1:49" ht="20.25" customHeight="1" thickBot="1" x14ac:dyDescent="0.2">
      <c r="B7" s="75"/>
      <c r="C7" s="733"/>
      <c r="D7" s="733"/>
      <c r="E7" s="733"/>
      <c r="F7" s="733"/>
      <c r="G7" s="164"/>
      <c r="H7" s="164"/>
      <c r="I7" s="164"/>
      <c r="J7" s="598">
        <f>SUM(J8,J18)</f>
        <v>842609092</v>
      </c>
      <c r="K7" s="599"/>
      <c r="L7" s="599"/>
      <c r="M7" s="600"/>
      <c r="N7" s="167"/>
      <c r="O7" s="499"/>
      <c r="P7" s="499"/>
      <c r="Q7" s="499"/>
      <c r="R7" s="76"/>
      <c r="S7" s="194"/>
      <c r="T7" s="598">
        <f>SUM(T8:W11)</f>
        <v>284000000</v>
      </c>
      <c r="U7" s="599"/>
      <c r="V7" s="599"/>
      <c r="W7" s="600"/>
      <c r="Z7" s="75"/>
      <c r="AA7" s="734"/>
      <c r="AB7" s="734"/>
      <c r="AC7" s="734"/>
      <c r="AD7" s="734"/>
      <c r="AE7" s="164"/>
      <c r="AF7" s="164"/>
      <c r="AG7" s="164"/>
      <c r="AH7" s="615">
        <f>SUM(AH8,AH16)</f>
        <v>3235741184</v>
      </c>
      <c r="AI7" s="616"/>
      <c r="AJ7" s="616"/>
      <c r="AK7" s="617"/>
      <c r="AL7" s="167"/>
      <c r="AM7" s="167"/>
      <c r="AN7" s="499"/>
      <c r="AO7" s="499"/>
      <c r="AP7" s="499"/>
      <c r="AQ7" s="76"/>
      <c r="AR7" s="194"/>
      <c r="AS7" s="76"/>
      <c r="AT7" s="735">
        <f>SUM(AT8:AW9)</f>
        <v>1939000000</v>
      </c>
      <c r="AU7" s="736"/>
      <c r="AV7" s="736"/>
      <c r="AW7" s="737"/>
    </row>
    <row r="8" spans="1:49" ht="19.5" customHeight="1" thickTop="1" x14ac:dyDescent="0.15">
      <c r="B8" s="77"/>
      <c r="C8" s="170"/>
      <c r="D8" s="604" t="s">
        <v>301</v>
      </c>
      <c r="E8" s="722"/>
      <c r="F8" s="722"/>
      <c r="G8" s="722"/>
      <c r="H8" s="170"/>
      <c r="I8" s="165"/>
      <c r="J8" s="723">
        <f>SUM(J10:M17)</f>
        <v>3836</v>
      </c>
      <c r="K8" s="724"/>
      <c r="L8" s="724"/>
      <c r="M8" s="725"/>
      <c r="N8" s="193"/>
      <c r="O8" s="193"/>
      <c r="P8" s="604" t="s">
        <v>302</v>
      </c>
      <c r="Q8" s="604"/>
      <c r="R8" s="604"/>
      <c r="S8" s="190"/>
      <c r="T8" s="574">
        <v>284000000</v>
      </c>
      <c r="U8" s="575"/>
      <c r="V8" s="575"/>
      <c r="W8" s="576"/>
      <c r="Z8" s="77"/>
      <c r="AA8" s="170"/>
      <c r="AB8" s="604" t="s">
        <v>303</v>
      </c>
      <c r="AC8" s="604"/>
      <c r="AD8" s="604"/>
      <c r="AE8" s="604"/>
      <c r="AF8" s="78"/>
      <c r="AG8" s="78"/>
      <c r="AH8" s="630">
        <f>SUM(AH10:AK15)</f>
        <v>1922893539</v>
      </c>
      <c r="AI8" s="643"/>
      <c r="AJ8" s="643"/>
      <c r="AK8" s="644"/>
      <c r="AL8" s="79"/>
      <c r="AM8" s="193"/>
      <c r="AN8" s="193"/>
      <c r="AO8" s="604" t="s">
        <v>304</v>
      </c>
      <c r="AP8" s="604"/>
      <c r="AQ8" s="604"/>
      <c r="AR8" s="193"/>
      <c r="AS8" s="193"/>
      <c r="AT8" s="712">
        <v>1939000000</v>
      </c>
      <c r="AU8" s="713"/>
      <c r="AV8" s="713"/>
      <c r="AW8" s="714"/>
    </row>
    <row r="9" spans="1:49" ht="19.5" customHeight="1" x14ac:dyDescent="0.15">
      <c r="B9" s="75"/>
      <c r="C9" s="165"/>
      <c r="D9" s="346"/>
      <c r="E9" s="346"/>
      <c r="F9" s="346"/>
      <c r="G9" s="346"/>
      <c r="H9" s="160"/>
      <c r="I9" s="160"/>
      <c r="J9" s="588"/>
      <c r="K9" s="522"/>
      <c r="L9" s="522"/>
      <c r="M9" s="726"/>
      <c r="N9" s="194"/>
      <c r="O9" s="194"/>
      <c r="P9" s="508"/>
      <c r="Q9" s="508"/>
      <c r="R9" s="508"/>
      <c r="S9" s="164"/>
      <c r="T9" s="595"/>
      <c r="U9" s="596"/>
      <c r="V9" s="596"/>
      <c r="W9" s="597"/>
      <c r="Z9" s="75"/>
      <c r="AA9" s="165"/>
      <c r="AB9" s="501"/>
      <c r="AC9" s="501"/>
      <c r="AD9" s="501"/>
      <c r="AE9" s="501"/>
      <c r="AF9" s="80"/>
      <c r="AG9" s="80"/>
      <c r="AH9" s="656"/>
      <c r="AI9" s="657"/>
      <c r="AJ9" s="657"/>
      <c r="AK9" s="658"/>
      <c r="AL9" s="167"/>
      <c r="AM9" s="194"/>
      <c r="AN9" s="194"/>
      <c r="AO9" s="501"/>
      <c r="AP9" s="501"/>
      <c r="AQ9" s="501"/>
      <c r="AR9" s="199"/>
      <c r="AS9" s="199"/>
      <c r="AT9" s="715"/>
      <c r="AU9" s="716"/>
      <c r="AV9" s="716"/>
      <c r="AW9" s="717"/>
    </row>
    <row r="10" spans="1:49" ht="19.5" customHeight="1" x14ac:dyDescent="0.15">
      <c r="B10" s="75"/>
      <c r="C10" s="194"/>
      <c r="D10" s="194"/>
      <c r="E10" s="718" t="s">
        <v>308</v>
      </c>
      <c r="F10" s="718"/>
      <c r="G10" s="718"/>
      <c r="H10" s="718"/>
      <c r="I10" s="81"/>
      <c r="J10" s="685">
        <v>3836</v>
      </c>
      <c r="K10" s="686"/>
      <c r="L10" s="686"/>
      <c r="M10" s="687"/>
      <c r="N10" s="194"/>
      <c r="O10" s="194"/>
      <c r="P10" s="520"/>
      <c r="Q10" s="520"/>
      <c r="R10" s="520"/>
      <c r="S10" s="168"/>
      <c r="T10" s="719"/>
      <c r="U10" s="720"/>
      <c r="V10" s="720"/>
      <c r="W10" s="721"/>
      <c r="Z10" s="75"/>
      <c r="AA10" s="167"/>
      <c r="AB10" s="168"/>
      <c r="AC10" s="520" t="s">
        <v>354</v>
      </c>
      <c r="AD10" s="520"/>
      <c r="AE10" s="520"/>
      <c r="AF10" s="520"/>
      <c r="AG10" s="157"/>
      <c r="AH10" s="613">
        <v>33121000</v>
      </c>
      <c r="AI10" s="631"/>
      <c r="AJ10" s="631"/>
      <c r="AK10" s="632"/>
      <c r="AL10" s="167"/>
      <c r="AM10" s="194"/>
      <c r="AN10" s="194"/>
      <c r="AO10" s="165"/>
      <c r="AP10" s="165"/>
      <c r="AQ10" s="165"/>
      <c r="AR10" s="194"/>
      <c r="AS10" s="194"/>
      <c r="AT10" s="183"/>
      <c r="AU10" s="184"/>
      <c r="AV10" s="184"/>
      <c r="AW10" s="185"/>
    </row>
    <row r="11" spans="1:49" ht="19.5" customHeight="1" x14ac:dyDescent="0.15">
      <c r="B11" s="75"/>
      <c r="C11" s="194"/>
      <c r="D11" s="194"/>
      <c r="E11" s="605"/>
      <c r="F11" s="605"/>
      <c r="G11" s="605"/>
      <c r="H11" s="605"/>
      <c r="I11" s="82"/>
      <c r="J11" s="606"/>
      <c r="K11" s="607"/>
      <c r="L11" s="607"/>
      <c r="M11" s="608"/>
      <c r="N11" s="194"/>
      <c r="O11" s="194"/>
      <c r="P11" s="508"/>
      <c r="Q11" s="508"/>
      <c r="R11" s="508"/>
      <c r="S11" s="194"/>
      <c r="T11" s="595"/>
      <c r="U11" s="596"/>
      <c r="V11" s="596"/>
      <c r="W11" s="597"/>
      <c r="Z11" s="75"/>
      <c r="AA11" s="194"/>
      <c r="AC11" s="515"/>
      <c r="AD11" s="515"/>
      <c r="AE11" s="515"/>
      <c r="AF11" s="515"/>
      <c r="AG11" s="83"/>
      <c r="AH11" s="697"/>
      <c r="AI11" s="698"/>
      <c r="AJ11" s="698"/>
      <c r="AK11" s="699"/>
      <c r="AL11" s="167"/>
      <c r="AM11" s="194"/>
      <c r="AN11" s="194"/>
      <c r="AO11" s="165"/>
      <c r="AP11" s="165"/>
      <c r="AQ11" s="165"/>
      <c r="AR11" s="80"/>
      <c r="AS11" s="80"/>
      <c r="AT11" s="84"/>
      <c r="AU11" s="85"/>
      <c r="AV11" s="85"/>
      <c r="AW11" s="86"/>
    </row>
    <row r="12" spans="1:49" ht="19.5" customHeight="1" x14ac:dyDescent="0.15">
      <c r="B12" s="75"/>
      <c r="C12" s="194"/>
      <c r="D12" s="194"/>
      <c r="E12" s="706"/>
      <c r="F12" s="707"/>
      <c r="G12" s="707"/>
      <c r="H12" s="708"/>
      <c r="I12" s="81"/>
      <c r="J12" s="709"/>
      <c r="K12" s="710"/>
      <c r="L12" s="710"/>
      <c r="M12" s="711"/>
      <c r="N12" s="75"/>
      <c r="O12" s="508" t="s">
        <v>355</v>
      </c>
      <c r="P12" s="508"/>
      <c r="Q12" s="508"/>
      <c r="R12" s="164"/>
      <c r="S12" s="164"/>
      <c r="T12" s="656">
        <f>SUM(T14:W17)</f>
        <v>470306552</v>
      </c>
      <c r="U12" s="657"/>
      <c r="V12" s="657"/>
      <c r="W12" s="658"/>
      <c r="Z12" s="75"/>
      <c r="AA12" s="194"/>
      <c r="AC12" s="525" t="s">
        <v>306</v>
      </c>
      <c r="AD12" s="525"/>
      <c r="AE12" s="525"/>
      <c r="AF12" s="525"/>
      <c r="AG12" s="162"/>
      <c r="AH12" s="694">
        <v>1889772539</v>
      </c>
      <c r="AI12" s="695"/>
      <c r="AJ12" s="695"/>
      <c r="AK12" s="696"/>
      <c r="AL12" s="196"/>
      <c r="AM12" s="194"/>
      <c r="AN12" s="508" t="s">
        <v>305</v>
      </c>
      <c r="AO12" s="508"/>
      <c r="AP12" s="508"/>
      <c r="AQ12" s="87"/>
      <c r="AR12" s="87"/>
      <c r="AS12" s="80"/>
      <c r="AT12" s="677">
        <f>SUM(AT14:AW17)</f>
        <v>261555625</v>
      </c>
      <c r="AU12" s="678"/>
      <c r="AV12" s="678"/>
      <c r="AW12" s="679"/>
    </row>
    <row r="13" spans="1:49" ht="19.5" customHeight="1" thickBot="1" x14ac:dyDescent="0.2">
      <c r="B13" s="75"/>
      <c r="C13" s="194"/>
      <c r="D13" s="194"/>
      <c r="E13" s="700"/>
      <c r="F13" s="701"/>
      <c r="G13" s="701"/>
      <c r="H13" s="702"/>
      <c r="I13" s="164"/>
      <c r="J13" s="703"/>
      <c r="K13" s="704"/>
      <c r="L13" s="704"/>
      <c r="M13" s="705"/>
      <c r="N13" s="96"/>
      <c r="O13" s="499"/>
      <c r="P13" s="499"/>
      <c r="Q13" s="499"/>
      <c r="R13" s="76"/>
      <c r="S13" s="217"/>
      <c r="T13" s="615"/>
      <c r="U13" s="616"/>
      <c r="V13" s="616"/>
      <c r="W13" s="617"/>
      <c r="Z13" s="75"/>
      <c r="AA13" s="194"/>
      <c r="AC13" s="515"/>
      <c r="AD13" s="515"/>
      <c r="AE13" s="515"/>
      <c r="AF13" s="515"/>
      <c r="AG13" s="83"/>
      <c r="AH13" s="697"/>
      <c r="AI13" s="698"/>
      <c r="AJ13" s="698"/>
      <c r="AK13" s="699"/>
      <c r="AL13" s="32"/>
      <c r="AM13" s="169"/>
      <c r="AN13" s="499"/>
      <c r="AO13" s="499"/>
      <c r="AP13" s="499"/>
      <c r="AQ13" s="88"/>
      <c r="AR13" s="88"/>
      <c r="AS13" s="88"/>
      <c r="AT13" s="680"/>
      <c r="AU13" s="681"/>
      <c r="AV13" s="681"/>
      <c r="AW13" s="682"/>
    </row>
    <row r="14" spans="1:49" ht="19.5" customHeight="1" thickTop="1" x14ac:dyDescent="0.15">
      <c r="B14" s="75"/>
      <c r="C14" s="165"/>
      <c r="D14" s="165"/>
      <c r="E14" s="700"/>
      <c r="F14" s="701"/>
      <c r="G14" s="701"/>
      <c r="H14" s="702"/>
      <c r="I14" s="165"/>
      <c r="J14" s="703"/>
      <c r="K14" s="704"/>
      <c r="L14" s="704"/>
      <c r="M14" s="705"/>
      <c r="N14" s="75"/>
      <c r="O14" s="193"/>
      <c r="P14" s="604" t="s">
        <v>355</v>
      </c>
      <c r="Q14" s="604"/>
      <c r="R14" s="604"/>
      <c r="S14" s="190"/>
      <c r="T14" s="574">
        <v>470306552</v>
      </c>
      <c r="U14" s="575"/>
      <c r="V14" s="575"/>
      <c r="W14" s="576"/>
      <c r="Z14" s="75"/>
      <c r="AA14" s="194"/>
      <c r="AC14" s="508"/>
      <c r="AD14" s="508"/>
      <c r="AE14" s="508"/>
      <c r="AF14" s="508"/>
      <c r="AG14" s="218"/>
      <c r="AH14" s="656"/>
      <c r="AI14" s="657"/>
      <c r="AJ14" s="657"/>
      <c r="AK14" s="658"/>
      <c r="AL14" s="196"/>
      <c r="AM14" s="194"/>
      <c r="AO14" s="604" t="s">
        <v>307</v>
      </c>
      <c r="AP14" s="604"/>
      <c r="AQ14" s="604"/>
      <c r="AR14" s="193"/>
      <c r="AS14" s="193"/>
      <c r="AT14" s="89"/>
      <c r="AU14" s="690">
        <v>1341390</v>
      </c>
      <c r="AV14" s="690"/>
      <c r="AW14" s="691"/>
    </row>
    <row r="15" spans="1:49" ht="19.5" customHeight="1" x14ac:dyDescent="0.15">
      <c r="B15" s="75"/>
      <c r="C15" s="165"/>
      <c r="D15" s="165"/>
      <c r="E15" s="700"/>
      <c r="F15" s="701"/>
      <c r="G15" s="701"/>
      <c r="H15" s="702"/>
      <c r="I15" s="165"/>
      <c r="J15" s="703"/>
      <c r="K15" s="704"/>
      <c r="L15" s="704"/>
      <c r="M15" s="705"/>
      <c r="N15" s="75"/>
      <c r="O15" s="194"/>
      <c r="P15" s="501"/>
      <c r="Q15" s="501"/>
      <c r="R15" s="501"/>
      <c r="S15" s="158"/>
      <c r="T15" s="577"/>
      <c r="U15" s="578"/>
      <c r="V15" s="578"/>
      <c r="W15" s="579"/>
      <c r="Z15" s="75"/>
      <c r="AA15" s="194"/>
      <c r="AC15" s="508"/>
      <c r="AD15" s="508"/>
      <c r="AE15" s="508"/>
      <c r="AF15" s="508"/>
      <c r="AG15" s="165"/>
      <c r="AH15" s="656"/>
      <c r="AI15" s="657"/>
      <c r="AJ15" s="657"/>
      <c r="AK15" s="658"/>
      <c r="AL15" s="196"/>
      <c r="AM15" s="194"/>
      <c r="AN15" s="165"/>
      <c r="AO15" s="501"/>
      <c r="AP15" s="501"/>
      <c r="AQ15" s="501"/>
      <c r="AR15" s="199"/>
      <c r="AS15" s="200"/>
      <c r="AT15" s="90"/>
      <c r="AU15" s="622"/>
      <c r="AV15" s="622"/>
      <c r="AW15" s="623"/>
    </row>
    <row r="16" spans="1:49" ht="19.5" customHeight="1" x14ac:dyDescent="0.15">
      <c r="B16" s="75"/>
      <c r="C16" s="165"/>
      <c r="D16" s="165"/>
      <c r="E16" s="700"/>
      <c r="F16" s="701"/>
      <c r="G16" s="701"/>
      <c r="H16" s="702"/>
      <c r="I16" s="165"/>
      <c r="J16" s="703"/>
      <c r="K16" s="704"/>
      <c r="L16" s="704"/>
      <c r="M16" s="705"/>
      <c r="N16" s="75"/>
      <c r="O16" s="194"/>
      <c r="P16" s="508"/>
      <c r="Q16" s="508"/>
      <c r="R16" s="508"/>
      <c r="S16" s="167"/>
      <c r="T16" s="595"/>
      <c r="U16" s="596"/>
      <c r="V16" s="596"/>
      <c r="W16" s="597"/>
      <c r="Z16" s="75"/>
      <c r="AA16" s="165"/>
      <c r="AB16" s="508" t="s">
        <v>312</v>
      </c>
      <c r="AC16" s="508"/>
      <c r="AD16" s="508"/>
      <c r="AE16" s="508"/>
      <c r="AF16" s="194"/>
      <c r="AG16" s="165"/>
      <c r="AH16" s="656">
        <f>SUM(AH18:AH22)</f>
        <v>1312847645</v>
      </c>
      <c r="AI16" s="657"/>
      <c r="AJ16" s="657"/>
      <c r="AK16" s="658"/>
      <c r="AL16" s="196"/>
      <c r="AM16" s="194"/>
      <c r="AN16" s="194"/>
      <c r="AO16" s="520" t="s">
        <v>309</v>
      </c>
      <c r="AP16" s="520"/>
      <c r="AQ16" s="520"/>
      <c r="AR16" s="168"/>
      <c r="AS16" s="159"/>
      <c r="AT16" s="91"/>
      <c r="AU16" s="590">
        <v>260214235</v>
      </c>
      <c r="AV16" s="590"/>
      <c r="AW16" s="591"/>
    </row>
    <row r="17" spans="1:49" ht="19.5" customHeight="1" x14ac:dyDescent="0.15">
      <c r="B17" s="75"/>
      <c r="C17" s="165"/>
      <c r="D17" s="165"/>
      <c r="E17" s="700"/>
      <c r="F17" s="701"/>
      <c r="G17" s="701"/>
      <c r="H17" s="702"/>
      <c r="I17" s="165"/>
      <c r="J17" s="703"/>
      <c r="K17" s="704"/>
      <c r="L17" s="704"/>
      <c r="M17" s="705"/>
      <c r="N17" s="75"/>
      <c r="O17" s="165"/>
      <c r="P17" s="508"/>
      <c r="Q17" s="508"/>
      <c r="R17" s="508"/>
      <c r="S17" s="194"/>
      <c r="T17" s="595"/>
      <c r="U17" s="596"/>
      <c r="V17" s="596"/>
      <c r="W17" s="597"/>
      <c r="Z17" s="75"/>
      <c r="AA17" s="194"/>
      <c r="AB17" s="501"/>
      <c r="AC17" s="501"/>
      <c r="AD17" s="501"/>
      <c r="AE17" s="501"/>
      <c r="AF17" s="199"/>
      <c r="AG17" s="199"/>
      <c r="AH17" s="645"/>
      <c r="AI17" s="646"/>
      <c r="AJ17" s="646"/>
      <c r="AK17" s="647"/>
      <c r="AL17" s="196"/>
      <c r="AM17" s="194"/>
      <c r="AN17" s="194"/>
      <c r="AO17" s="501"/>
      <c r="AP17" s="501"/>
      <c r="AQ17" s="501"/>
      <c r="AR17" s="199"/>
      <c r="AS17" s="199"/>
      <c r="AT17" s="90"/>
      <c r="AU17" s="622"/>
      <c r="AV17" s="622"/>
      <c r="AW17" s="623"/>
    </row>
    <row r="18" spans="1:49" ht="19.5" customHeight="1" x14ac:dyDescent="0.15">
      <c r="B18" s="75"/>
      <c r="C18" s="194"/>
      <c r="D18" s="508" t="s">
        <v>311</v>
      </c>
      <c r="E18" s="508"/>
      <c r="F18" s="508"/>
      <c r="G18" s="508"/>
      <c r="H18" s="181"/>
      <c r="I18" s="165"/>
      <c r="J18" s="595">
        <f>SUM(J20:M39)</f>
        <v>842605256</v>
      </c>
      <c r="K18" s="596"/>
      <c r="L18" s="596"/>
      <c r="M18" s="597"/>
      <c r="N18" s="75"/>
      <c r="O18" s="508" t="s">
        <v>356</v>
      </c>
      <c r="P18" s="508"/>
      <c r="Q18" s="508"/>
      <c r="R18" s="164"/>
      <c r="S18" s="164"/>
      <c r="T18" s="656">
        <f>SUM(T20:W23)</f>
        <v>10340082</v>
      </c>
      <c r="U18" s="657"/>
      <c r="V18" s="657"/>
      <c r="W18" s="658"/>
      <c r="Z18" s="75"/>
      <c r="AA18" s="194"/>
      <c r="AB18" s="165"/>
      <c r="AC18" s="525" t="s">
        <v>314</v>
      </c>
      <c r="AD18" s="525"/>
      <c r="AE18" s="525"/>
      <c r="AF18" s="525"/>
      <c r="AG18" s="168"/>
      <c r="AH18" s="694">
        <v>1010722688</v>
      </c>
      <c r="AI18" s="695"/>
      <c r="AJ18" s="695"/>
      <c r="AK18" s="696"/>
      <c r="AL18" s="196"/>
      <c r="AM18" s="194"/>
      <c r="AN18" s="667" t="s">
        <v>310</v>
      </c>
      <c r="AO18" s="667"/>
      <c r="AP18" s="667"/>
      <c r="AQ18" s="219"/>
      <c r="AR18" s="219"/>
      <c r="AS18" s="220"/>
      <c r="AT18" s="668">
        <f>SUM(AT20:AW23)</f>
        <v>1715866</v>
      </c>
      <c r="AU18" s="669"/>
      <c r="AV18" s="669"/>
      <c r="AW18" s="670"/>
    </row>
    <row r="19" spans="1:49" ht="19.5" customHeight="1" thickBot="1" x14ac:dyDescent="0.2">
      <c r="B19" s="75"/>
      <c r="C19" s="194"/>
      <c r="D19" s="501"/>
      <c r="E19" s="501"/>
      <c r="F19" s="501"/>
      <c r="G19" s="501"/>
      <c r="H19" s="92"/>
      <c r="I19" s="160"/>
      <c r="J19" s="577"/>
      <c r="K19" s="578"/>
      <c r="L19" s="578"/>
      <c r="M19" s="579"/>
      <c r="N19" s="75"/>
      <c r="O19" s="499"/>
      <c r="P19" s="499"/>
      <c r="Q19" s="499"/>
      <c r="R19" s="76"/>
      <c r="S19" s="217"/>
      <c r="T19" s="615"/>
      <c r="U19" s="616"/>
      <c r="V19" s="616"/>
      <c r="W19" s="617"/>
      <c r="Z19" s="75"/>
      <c r="AA19" s="165"/>
      <c r="AB19" s="181"/>
      <c r="AC19" s="515"/>
      <c r="AD19" s="515"/>
      <c r="AE19" s="515"/>
      <c r="AF19" s="515"/>
      <c r="AG19" s="95"/>
      <c r="AH19" s="697"/>
      <c r="AI19" s="698"/>
      <c r="AJ19" s="698"/>
      <c r="AK19" s="699"/>
      <c r="AL19" s="196"/>
      <c r="AM19" s="194"/>
      <c r="AN19" s="667"/>
      <c r="AO19" s="667"/>
      <c r="AP19" s="667"/>
      <c r="AQ19" s="220"/>
      <c r="AR19" s="220"/>
      <c r="AS19" s="220"/>
      <c r="AT19" s="668"/>
      <c r="AU19" s="669"/>
      <c r="AV19" s="669"/>
      <c r="AW19" s="670"/>
    </row>
    <row r="20" spans="1:49" ht="19.5" customHeight="1" thickTop="1" x14ac:dyDescent="0.15">
      <c r="B20" s="75"/>
      <c r="E20" s="692" t="s">
        <v>313</v>
      </c>
      <c r="F20" s="692"/>
      <c r="G20" s="692"/>
      <c r="H20" s="692"/>
      <c r="J20" s="595">
        <v>662478572</v>
      </c>
      <c r="K20" s="596"/>
      <c r="L20" s="596"/>
      <c r="M20" s="597"/>
      <c r="N20" s="77"/>
      <c r="O20" s="193"/>
      <c r="P20" s="604" t="s">
        <v>356</v>
      </c>
      <c r="Q20" s="604"/>
      <c r="R20" s="604"/>
      <c r="S20" s="190"/>
      <c r="T20" s="574">
        <v>10340082</v>
      </c>
      <c r="U20" s="575"/>
      <c r="V20" s="575"/>
      <c r="W20" s="576"/>
      <c r="Z20" s="75"/>
      <c r="AA20" s="194"/>
      <c r="AC20" s="525" t="s">
        <v>155</v>
      </c>
      <c r="AD20" s="525"/>
      <c r="AE20" s="525"/>
      <c r="AF20" s="525"/>
      <c r="AG20" s="221"/>
      <c r="AH20" s="694">
        <v>302124957</v>
      </c>
      <c r="AI20" s="695"/>
      <c r="AJ20" s="695"/>
      <c r="AK20" s="696"/>
      <c r="AL20" s="196"/>
      <c r="AM20" s="194"/>
      <c r="AN20" s="508" t="s">
        <v>357</v>
      </c>
      <c r="AO20" s="508"/>
      <c r="AP20" s="508"/>
      <c r="AQ20" s="87"/>
      <c r="AR20" s="87"/>
      <c r="AS20" s="80"/>
      <c r="AT20" s="677">
        <f>SUM(AT22:AW25)</f>
        <v>857933</v>
      </c>
      <c r="AU20" s="678"/>
      <c r="AV20" s="678"/>
      <c r="AW20" s="679"/>
    </row>
    <row r="21" spans="1:49" ht="19.5" customHeight="1" thickBot="1" x14ac:dyDescent="0.2">
      <c r="A21" s="194"/>
      <c r="B21" s="75"/>
      <c r="E21" s="693"/>
      <c r="F21" s="693"/>
      <c r="G21" s="693"/>
      <c r="H21" s="693"/>
      <c r="J21" s="595"/>
      <c r="K21" s="596"/>
      <c r="L21" s="596"/>
      <c r="M21" s="597"/>
      <c r="N21" s="75"/>
      <c r="O21" s="194"/>
      <c r="P21" s="501"/>
      <c r="Q21" s="501"/>
      <c r="R21" s="501"/>
      <c r="S21" s="158"/>
      <c r="T21" s="577"/>
      <c r="U21" s="578"/>
      <c r="V21" s="578"/>
      <c r="W21" s="579"/>
      <c r="Y21" s="194"/>
      <c r="Z21" s="75"/>
      <c r="AA21" s="194"/>
      <c r="AC21" s="515"/>
      <c r="AD21" s="515"/>
      <c r="AE21" s="515"/>
      <c r="AF21" s="515"/>
      <c r="AG21" s="97"/>
      <c r="AH21" s="697"/>
      <c r="AI21" s="698"/>
      <c r="AJ21" s="698"/>
      <c r="AK21" s="699"/>
      <c r="AL21" s="32"/>
      <c r="AM21" s="169"/>
      <c r="AN21" s="499"/>
      <c r="AO21" s="499"/>
      <c r="AP21" s="499"/>
      <c r="AQ21" s="88"/>
      <c r="AR21" s="88"/>
      <c r="AS21" s="88"/>
      <c r="AT21" s="680"/>
      <c r="AU21" s="681"/>
      <c r="AV21" s="681"/>
      <c r="AW21" s="682"/>
    </row>
    <row r="22" spans="1:49" ht="19.5" customHeight="1" thickTop="1" x14ac:dyDescent="0.15">
      <c r="A22" s="194"/>
      <c r="B22" s="75"/>
      <c r="C22" s="93"/>
      <c r="D22" s="186"/>
      <c r="E22" s="683" t="s">
        <v>154</v>
      </c>
      <c r="F22" s="683"/>
      <c r="G22" s="683"/>
      <c r="H22" s="683"/>
      <c r="I22" s="672"/>
      <c r="J22" s="685">
        <v>117618672</v>
      </c>
      <c r="K22" s="686"/>
      <c r="L22" s="686"/>
      <c r="M22" s="687"/>
      <c r="N22" s="75"/>
      <c r="O22" s="194"/>
      <c r="P22" s="508"/>
      <c r="Q22" s="508"/>
      <c r="R22" s="508"/>
      <c r="S22" s="167"/>
      <c r="T22" s="595"/>
      <c r="U22" s="596"/>
      <c r="V22" s="596"/>
      <c r="W22" s="597"/>
      <c r="Y22" s="194"/>
      <c r="Z22" s="75"/>
      <c r="AA22" s="194"/>
      <c r="AB22" s="194"/>
      <c r="AH22" s="688"/>
      <c r="AI22" s="508"/>
      <c r="AJ22" s="508"/>
      <c r="AK22" s="689"/>
      <c r="AL22" s="196"/>
      <c r="AM22" s="194"/>
      <c r="AO22" s="604" t="s">
        <v>355</v>
      </c>
      <c r="AP22" s="604"/>
      <c r="AQ22" s="604"/>
      <c r="AR22" s="193"/>
      <c r="AS22" s="193"/>
      <c r="AT22" s="89"/>
      <c r="AU22" s="690">
        <v>857933</v>
      </c>
      <c r="AV22" s="690"/>
      <c r="AW22" s="691"/>
    </row>
    <row r="23" spans="1:49" ht="19.5" customHeight="1" x14ac:dyDescent="0.15">
      <c r="A23" s="194"/>
      <c r="B23" s="75"/>
      <c r="C23" s="93"/>
      <c r="D23" s="186"/>
      <c r="E23" s="684"/>
      <c r="F23" s="684"/>
      <c r="G23" s="684"/>
      <c r="H23" s="684"/>
      <c r="I23" s="673"/>
      <c r="J23" s="606"/>
      <c r="K23" s="607"/>
      <c r="L23" s="607"/>
      <c r="M23" s="608"/>
      <c r="N23" s="75"/>
      <c r="O23" s="165"/>
      <c r="P23" s="508"/>
      <c r="Q23" s="508"/>
      <c r="R23" s="508"/>
      <c r="S23" s="194"/>
      <c r="T23" s="595"/>
      <c r="U23" s="596"/>
      <c r="V23" s="596"/>
      <c r="W23" s="597"/>
      <c r="Y23" s="194"/>
      <c r="Z23" s="75"/>
      <c r="AA23" s="194"/>
      <c r="AB23" s="165"/>
      <c r="AH23" s="688"/>
      <c r="AI23" s="508"/>
      <c r="AJ23" s="508"/>
      <c r="AK23" s="689"/>
      <c r="AL23" s="196"/>
      <c r="AM23" s="194"/>
      <c r="AN23" s="165"/>
      <c r="AO23" s="501"/>
      <c r="AP23" s="501"/>
      <c r="AQ23" s="501"/>
      <c r="AR23" s="199"/>
      <c r="AS23" s="200"/>
      <c r="AT23" s="90"/>
      <c r="AU23" s="622"/>
      <c r="AV23" s="622"/>
      <c r="AW23" s="623"/>
    </row>
    <row r="24" spans="1:49" ht="19.5" customHeight="1" x14ac:dyDescent="0.15">
      <c r="A24" s="194"/>
      <c r="B24" s="75"/>
      <c r="C24" s="165"/>
      <c r="D24" s="165"/>
      <c r="E24" s="509" t="s">
        <v>315</v>
      </c>
      <c r="F24" s="509"/>
      <c r="G24" s="509"/>
      <c r="H24" s="509"/>
      <c r="I24" s="672"/>
      <c r="J24" s="674">
        <v>9790000</v>
      </c>
      <c r="K24" s="675"/>
      <c r="L24" s="675"/>
      <c r="M24" s="676"/>
      <c r="N24" s="194"/>
      <c r="O24" s="508" t="s">
        <v>358</v>
      </c>
      <c r="P24" s="508"/>
      <c r="Q24" s="508"/>
      <c r="R24" s="164"/>
      <c r="S24" s="164"/>
      <c r="T24" s="656">
        <f>SUM(T26:W29)</f>
        <v>13404549</v>
      </c>
      <c r="U24" s="657"/>
      <c r="V24" s="657"/>
      <c r="W24" s="658"/>
      <c r="Y24" s="194"/>
      <c r="Z24" s="75"/>
      <c r="AA24" s="508" t="s">
        <v>359</v>
      </c>
      <c r="AB24" s="508"/>
      <c r="AC24" s="508"/>
      <c r="AD24" s="508"/>
      <c r="AE24" s="194"/>
      <c r="AF24" s="194"/>
      <c r="AG24" s="194"/>
      <c r="AH24" s="656">
        <f>SUM(AH26:AK27)</f>
        <v>807324</v>
      </c>
      <c r="AI24" s="657"/>
      <c r="AJ24" s="657"/>
      <c r="AK24" s="658"/>
      <c r="AL24" s="167"/>
      <c r="AM24" s="194"/>
      <c r="AN24" s="667" t="s">
        <v>310</v>
      </c>
      <c r="AO24" s="667"/>
      <c r="AP24" s="667"/>
      <c r="AQ24" s="219"/>
      <c r="AR24" s="219"/>
      <c r="AS24" s="220"/>
      <c r="AT24" s="668">
        <f>SUM(AT26:AW29)</f>
        <v>0</v>
      </c>
      <c r="AU24" s="669"/>
      <c r="AV24" s="669"/>
      <c r="AW24" s="670"/>
    </row>
    <row r="25" spans="1:49" ht="19.5" customHeight="1" thickBot="1" x14ac:dyDescent="0.2">
      <c r="A25" s="194"/>
      <c r="B25" s="75"/>
      <c r="C25" s="165"/>
      <c r="D25" s="165"/>
      <c r="E25" s="509"/>
      <c r="F25" s="509"/>
      <c r="G25" s="509"/>
      <c r="H25" s="509"/>
      <c r="I25" s="673"/>
      <c r="J25" s="674"/>
      <c r="K25" s="675"/>
      <c r="L25" s="675"/>
      <c r="M25" s="676"/>
      <c r="N25" s="194"/>
      <c r="O25" s="499"/>
      <c r="P25" s="499"/>
      <c r="Q25" s="499"/>
      <c r="R25" s="76"/>
      <c r="S25" s="217"/>
      <c r="T25" s="615"/>
      <c r="U25" s="616"/>
      <c r="V25" s="616"/>
      <c r="W25" s="617"/>
      <c r="Y25" s="195"/>
      <c r="Z25" s="75"/>
      <c r="AA25" s="499"/>
      <c r="AB25" s="499"/>
      <c r="AC25" s="499"/>
      <c r="AD25" s="499"/>
      <c r="AE25" s="169"/>
      <c r="AF25" s="169"/>
      <c r="AG25" s="169"/>
      <c r="AH25" s="615"/>
      <c r="AI25" s="616"/>
      <c r="AJ25" s="616"/>
      <c r="AK25" s="617"/>
      <c r="AL25" s="167"/>
      <c r="AM25" s="194"/>
      <c r="AN25" s="667"/>
      <c r="AO25" s="667"/>
      <c r="AP25" s="667"/>
      <c r="AQ25" s="220"/>
      <c r="AR25" s="220"/>
      <c r="AS25" s="220"/>
      <c r="AT25" s="668"/>
      <c r="AU25" s="669"/>
      <c r="AV25" s="669"/>
      <c r="AW25" s="670"/>
    </row>
    <row r="26" spans="1:49" ht="19.5" customHeight="1" thickTop="1" x14ac:dyDescent="0.15">
      <c r="A26" s="194"/>
      <c r="B26" s="75"/>
      <c r="C26" s="165"/>
      <c r="D26" s="165"/>
      <c r="E26" s="671" t="s">
        <v>360</v>
      </c>
      <c r="F26" s="671"/>
      <c r="G26" s="671"/>
      <c r="H26" s="671"/>
      <c r="I26" s="672"/>
      <c r="J26" s="674">
        <v>7260000</v>
      </c>
      <c r="K26" s="675"/>
      <c r="L26" s="675"/>
      <c r="M26" s="676"/>
      <c r="N26" s="77"/>
      <c r="O26" s="193"/>
      <c r="P26" s="604" t="s">
        <v>358</v>
      </c>
      <c r="Q26" s="604"/>
      <c r="R26" s="604"/>
      <c r="S26" s="190"/>
      <c r="T26" s="574">
        <v>13404549</v>
      </c>
      <c r="U26" s="575"/>
      <c r="V26" s="575"/>
      <c r="W26" s="576"/>
      <c r="Y26" s="195"/>
      <c r="Z26" s="77"/>
      <c r="AA26" s="193"/>
      <c r="AB26" s="604" t="s">
        <v>361</v>
      </c>
      <c r="AC26" s="604"/>
      <c r="AD26" s="604"/>
      <c r="AE26" s="604"/>
      <c r="AF26" s="193"/>
      <c r="AG26" s="193"/>
      <c r="AH26" s="630">
        <v>807324</v>
      </c>
      <c r="AI26" s="643"/>
      <c r="AJ26" s="643"/>
      <c r="AK26" s="644"/>
      <c r="AL26" s="167"/>
      <c r="AM26" s="194"/>
      <c r="AN26" s="194"/>
      <c r="AO26" s="508"/>
      <c r="AP26" s="508"/>
      <c r="AQ26" s="508"/>
      <c r="AR26" s="194"/>
      <c r="AS26" s="194"/>
      <c r="AT26" s="592"/>
      <c r="AU26" s="593"/>
      <c r="AV26" s="593"/>
      <c r="AW26" s="594"/>
    </row>
    <row r="27" spans="1:49" ht="19.5" customHeight="1" x14ac:dyDescent="0.15">
      <c r="A27" s="194"/>
      <c r="B27" s="75"/>
      <c r="C27" s="165"/>
      <c r="D27" s="165"/>
      <c r="E27" s="671"/>
      <c r="F27" s="671"/>
      <c r="G27" s="671"/>
      <c r="H27" s="671"/>
      <c r="I27" s="673"/>
      <c r="J27" s="674"/>
      <c r="K27" s="675"/>
      <c r="L27" s="675"/>
      <c r="M27" s="676"/>
      <c r="N27" s="194"/>
      <c r="O27" s="194"/>
      <c r="P27" s="501"/>
      <c r="Q27" s="501"/>
      <c r="R27" s="501"/>
      <c r="S27" s="158"/>
      <c r="T27" s="577"/>
      <c r="U27" s="578"/>
      <c r="V27" s="578"/>
      <c r="W27" s="579"/>
      <c r="Y27" s="195"/>
      <c r="Z27" s="75"/>
      <c r="AA27" s="194"/>
      <c r="AB27" s="501"/>
      <c r="AC27" s="501"/>
      <c r="AD27" s="501"/>
      <c r="AE27" s="501"/>
      <c r="AF27" s="199"/>
      <c r="AG27" s="199"/>
      <c r="AH27" s="645"/>
      <c r="AI27" s="646"/>
      <c r="AJ27" s="646"/>
      <c r="AK27" s="647"/>
      <c r="AL27" s="167"/>
      <c r="AM27" s="194"/>
      <c r="AN27" s="165"/>
      <c r="AO27" s="508"/>
      <c r="AP27" s="508"/>
      <c r="AQ27" s="508"/>
      <c r="AR27" s="194"/>
      <c r="AS27" s="194"/>
      <c r="AT27" s="592"/>
      <c r="AU27" s="593"/>
      <c r="AV27" s="593"/>
      <c r="AW27" s="594"/>
    </row>
    <row r="28" spans="1:49" ht="19.5" customHeight="1" x14ac:dyDescent="0.15">
      <c r="A28" s="194"/>
      <c r="B28" s="75"/>
      <c r="C28" s="165"/>
      <c r="D28" s="165"/>
      <c r="E28" s="580" t="s">
        <v>362</v>
      </c>
      <c r="F28" s="580"/>
      <c r="G28" s="580"/>
      <c r="H28" s="580"/>
      <c r="I28" s="165"/>
      <c r="J28" s="595">
        <v>1098900</v>
      </c>
      <c r="K28" s="596"/>
      <c r="L28" s="596"/>
      <c r="M28" s="597"/>
      <c r="N28" s="194"/>
      <c r="O28" s="194"/>
      <c r="P28" s="194"/>
      <c r="Q28" s="194"/>
      <c r="R28" s="194"/>
      <c r="S28" s="194"/>
      <c r="T28" s="75"/>
      <c r="U28" s="85"/>
      <c r="V28" s="85"/>
      <c r="W28" s="86"/>
      <c r="Y28" s="195"/>
      <c r="Z28" s="75"/>
      <c r="AB28" s="181"/>
      <c r="AC28" s="181"/>
      <c r="AD28" s="181"/>
      <c r="AE28" s="181"/>
      <c r="AF28" s="181"/>
      <c r="AG28" s="194"/>
      <c r="AH28" s="175"/>
      <c r="AI28" s="176"/>
      <c r="AJ28" s="176"/>
      <c r="AK28" s="177"/>
      <c r="AL28" s="167"/>
      <c r="AM28" s="194"/>
      <c r="AN28" s="94"/>
      <c r="AO28" s="194"/>
      <c r="AP28" s="194"/>
      <c r="AQ28" s="194"/>
      <c r="AR28" s="194"/>
      <c r="AS28" s="194"/>
      <c r="AT28" s="178"/>
      <c r="AU28" s="179"/>
      <c r="AV28" s="179"/>
      <c r="AW28" s="180"/>
    </row>
    <row r="29" spans="1:49" ht="19.5" customHeight="1" x14ac:dyDescent="0.15">
      <c r="A29" s="194"/>
      <c r="B29" s="75"/>
      <c r="C29" s="165"/>
      <c r="D29" s="165"/>
      <c r="E29" s="605"/>
      <c r="F29" s="605"/>
      <c r="G29" s="605"/>
      <c r="H29" s="605"/>
      <c r="I29" s="161"/>
      <c r="J29" s="606"/>
      <c r="K29" s="607"/>
      <c r="L29" s="607"/>
      <c r="M29" s="608"/>
      <c r="N29" s="194"/>
      <c r="O29" s="194"/>
      <c r="P29" s="194"/>
      <c r="Q29" s="194"/>
      <c r="R29" s="194"/>
      <c r="S29" s="194"/>
      <c r="T29" s="75"/>
      <c r="U29" s="85"/>
      <c r="V29" s="85"/>
      <c r="W29" s="86"/>
      <c r="Y29" s="195"/>
      <c r="Z29" s="75"/>
      <c r="AA29" s="194"/>
      <c r="AB29" s="194"/>
      <c r="AC29" s="194"/>
      <c r="AD29" s="194"/>
      <c r="AE29" s="165"/>
      <c r="AF29" s="194"/>
      <c r="AG29" s="194"/>
      <c r="AH29" s="98"/>
      <c r="AI29" s="99"/>
      <c r="AJ29" s="99"/>
      <c r="AK29" s="100"/>
      <c r="AL29" s="167"/>
      <c r="AM29" s="194"/>
      <c r="AN29" s="165"/>
      <c r="AO29" s="194"/>
      <c r="AP29" s="194"/>
      <c r="AQ29" s="194"/>
      <c r="AR29" s="194"/>
      <c r="AS29" s="194"/>
      <c r="AT29" s="178"/>
      <c r="AU29" s="179"/>
      <c r="AV29" s="179"/>
      <c r="AW29" s="180"/>
    </row>
    <row r="30" spans="1:49" ht="19.5" customHeight="1" x14ac:dyDescent="0.15">
      <c r="A30" s="194"/>
      <c r="B30" s="75"/>
      <c r="C30" s="165"/>
      <c r="D30" s="165"/>
      <c r="E30" s="580" t="s">
        <v>363</v>
      </c>
      <c r="F30" s="580"/>
      <c r="G30" s="580"/>
      <c r="H30" s="580"/>
      <c r="I30" s="165"/>
      <c r="J30" s="595">
        <v>22506000</v>
      </c>
      <c r="K30" s="596"/>
      <c r="L30" s="596"/>
      <c r="M30" s="597"/>
      <c r="N30" s="75"/>
      <c r="O30" s="194"/>
      <c r="P30" s="508"/>
      <c r="Q30" s="640"/>
      <c r="R30" s="640"/>
      <c r="S30" s="641"/>
      <c r="T30" s="656"/>
      <c r="U30" s="640"/>
      <c r="V30" s="640"/>
      <c r="W30" s="641"/>
      <c r="Y30" s="195"/>
      <c r="Z30" s="75"/>
      <c r="AA30" s="194"/>
      <c r="AB30" s="194"/>
      <c r="AC30" s="194"/>
      <c r="AD30" s="194"/>
      <c r="AE30" s="194"/>
      <c r="AF30" s="194"/>
      <c r="AG30" s="194"/>
      <c r="AH30" s="98"/>
      <c r="AI30" s="99"/>
      <c r="AJ30" s="99"/>
      <c r="AK30" s="100"/>
      <c r="AL30" s="196"/>
      <c r="AM30" s="194"/>
      <c r="AN30" s="194"/>
      <c r="AO30" s="194"/>
      <c r="AP30" s="194"/>
      <c r="AQ30" s="194"/>
      <c r="AR30" s="194"/>
      <c r="AS30" s="194"/>
      <c r="AT30" s="75"/>
      <c r="AU30" s="35"/>
      <c r="AV30" s="35"/>
      <c r="AW30" s="21"/>
    </row>
    <row r="31" spans="1:49" ht="19.5" customHeight="1" x14ac:dyDescent="0.15">
      <c r="A31" s="194"/>
      <c r="B31" s="75"/>
      <c r="C31" s="165"/>
      <c r="D31" s="165"/>
      <c r="E31" s="605"/>
      <c r="F31" s="605"/>
      <c r="G31" s="605"/>
      <c r="H31" s="605"/>
      <c r="I31" s="161"/>
      <c r="J31" s="606"/>
      <c r="K31" s="607"/>
      <c r="L31" s="607"/>
      <c r="M31" s="608"/>
      <c r="N31" s="75"/>
      <c r="O31" s="194"/>
      <c r="P31" s="640"/>
      <c r="Q31" s="640"/>
      <c r="R31" s="640"/>
      <c r="S31" s="641"/>
      <c r="T31" s="642"/>
      <c r="U31" s="640"/>
      <c r="V31" s="640"/>
      <c r="W31" s="641"/>
      <c r="Y31" s="195"/>
      <c r="Z31" s="75"/>
      <c r="AA31" s="194"/>
      <c r="AB31" s="149"/>
      <c r="AC31" s="149"/>
      <c r="AD31" s="149"/>
      <c r="AE31" s="149"/>
      <c r="AF31" s="194"/>
      <c r="AG31" s="194"/>
      <c r="AH31" s="192"/>
      <c r="AI31" s="149"/>
      <c r="AJ31" s="149"/>
      <c r="AK31" s="151"/>
      <c r="AL31" s="196"/>
      <c r="AM31" s="194"/>
      <c r="AN31" s="194"/>
      <c r="AO31" s="181"/>
      <c r="AP31" s="181"/>
      <c r="AQ31" s="194"/>
      <c r="AR31" s="194"/>
      <c r="AS31" s="194"/>
      <c r="AT31" s="196"/>
      <c r="AU31" s="85"/>
      <c r="AV31" s="85"/>
      <c r="AW31" s="101"/>
    </row>
    <row r="32" spans="1:49" ht="19.5" customHeight="1" x14ac:dyDescent="0.15">
      <c r="A32" s="194"/>
      <c r="B32" s="75"/>
      <c r="C32" s="165"/>
      <c r="D32" s="194"/>
      <c r="E32" s="580" t="s">
        <v>414</v>
      </c>
      <c r="F32" s="580"/>
      <c r="G32" s="580"/>
      <c r="H32" s="580"/>
      <c r="I32" s="165"/>
      <c r="J32" s="595">
        <v>20680165</v>
      </c>
      <c r="K32" s="596"/>
      <c r="L32" s="596"/>
      <c r="M32" s="597"/>
      <c r="N32" s="194"/>
      <c r="O32" s="165"/>
      <c r="P32" s="483" t="s">
        <v>316</v>
      </c>
      <c r="Q32" s="655"/>
      <c r="R32" s="655"/>
      <c r="S32" s="194"/>
      <c r="T32" s="656">
        <f>SUM(T7,T12,T18,T24)</f>
        <v>778051183</v>
      </c>
      <c r="U32" s="655"/>
      <c r="V32" s="655"/>
      <c r="W32" s="641"/>
      <c r="Y32" s="195"/>
      <c r="Z32" s="75"/>
      <c r="AA32" s="508" t="s">
        <v>317</v>
      </c>
      <c r="AB32" s="508"/>
      <c r="AC32" s="508"/>
      <c r="AD32" s="508"/>
      <c r="AE32" s="194"/>
      <c r="AF32" s="194"/>
      <c r="AG32" s="194"/>
      <c r="AH32" s="656">
        <f>SUM(AH34:AK35)</f>
        <v>10922920000</v>
      </c>
      <c r="AI32" s="657"/>
      <c r="AJ32" s="657"/>
      <c r="AK32" s="658"/>
      <c r="AL32" s="167"/>
      <c r="AM32" s="194"/>
      <c r="AN32" s="94"/>
      <c r="AO32" s="483" t="s">
        <v>316</v>
      </c>
      <c r="AP32" s="483"/>
      <c r="AQ32" s="483"/>
      <c r="AR32" s="194"/>
      <c r="AS32" s="194"/>
      <c r="AT32" s="592">
        <f>SUM(AT7,AT12,AT20)</f>
        <v>2201413558</v>
      </c>
      <c r="AU32" s="593"/>
      <c r="AV32" s="593"/>
      <c r="AW32" s="594"/>
    </row>
    <row r="33" spans="1:49" ht="19.5" customHeight="1" thickBot="1" x14ac:dyDescent="0.2">
      <c r="A33" s="194"/>
      <c r="B33" s="75"/>
      <c r="C33" s="165"/>
      <c r="D33" s="194"/>
      <c r="E33" s="605"/>
      <c r="F33" s="605"/>
      <c r="G33" s="605"/>
      <c r="H33" s="605"/>
      <c r="I33" s="161"/>
      <c r="J33" s="606"/>
      <c r="K33" s="607"/>
      <c r="L33" s="607"/>
      <c r="M33" s="608"/>
      <c r="N33" s="194"/>
      <c r="O33" s="165"/>
      <c r="P33" s="628"/>
      <c r="Q33" s="628"/>
      <c r="R33" s="628"/>
      <c r="S33" s="194"/>
      <c r="T33" s="627"/>
      <c r="U33" s="628"/>
      <c r="V33" s="628"/>
      <c r="W33" s="629"/>
      <c r="Y33" s="195"/>
      <c r="Z33" s="96"/>
      <c r="AA33" s="499"/>
      <c r="AB33" s="499"/>
      <c r="AC33" s="499"/>
      <c r="AD33" s="499"/>
      <c r="AE33" s="169"/>
      <c r="AF33" s="169"/>
      <c r="AG33" s="169"/>
      <c r="AH33" s="615"/>
      <c r="AI33" s="616"/>
      <c r="AJ33" s="616"/>
      <c r="AK33" s="617"/>
      <c r="AL33" s="167"/>
      <c r="AM33" s="194"/>
      <c r="AN33" s="165"/>
      <c r="AO33" s="483"/>
      <c r="AP33" s="483"/>
      <c r="AQ33" s="483"/>
      <c r="AR33" s="194"/>
      <c r="AS33" s="194"/>
      <c r="AT33" s="592"/>
      <c r="AU33" s="593"/>
      <c r="AV33" s="593"/>
      <c r="AW33" s="594"/>
    </row>
    <row r="34" spans="1:49" ht="19.5" customHeight="1" thickTop="1" x14ac:dyDescent="0.15">
      <c r="A34" s="194"/>
      <c r="B34" s="75"/>
      <c r="C34" s="165"/>
      <c r="D34" s="165"/>
      <c r="E34" s="580" t="s">
        <v>364</v>
      </c>
      <c r="F34" s="580"/>
      <c r="G34" s="580"/>
      <c r="H34" s="580"/>
      <c r="I34" s="194"/>
      <c r="J34" s="595">
        <v>528605</v>
      </c>
      <c r="K34" s="596"/>
      <c r="L34" s="596"/>
      <c r="M34" s="597"/>
      <c r="N34" s="77"/>
      <c r="O34" s="170"/>
      <c r="P34" s="648" t="s">
        <v>318</v>
      </c>
      <c r="Q34" s="625"/>
      <c r="R34" s="625"/>
      <c r="S34" s="193"/>
      <c r="T34" s="649" t="str">
        <f>IF(J48-T32&gt;0,"△","")</f>
        <v>△</v>
      </c>
      <c r="U34" s="651">
        <f>J48-T32</f>
        <v>997096871</v>
      </c>
      <c r="V34" s="652"/>
      <c r="W34" s="653"/>
      <c r="Y34" s="195"/>
      <c r="Z34" s="77"/>
      <c r="AA34" s="193"/>
      <c r="AB34" s="604" t="s">
        <v>319</v>
      </c>
      <c r="AC34" s="604"/>
      <c r="AD34" s="604"/>
      <c r="AE34" s="604"/>
      <c r="AF34" s="193"/>
      <c r="AG34" s="193"/>
      <c r="AH34" s="630">
        <v>10922920000</v>
      </c>
      <c r="AI34" s="643"/>
      <c r="AJ34" s="643"/>
      <c r="AK34" s="644"/>
      <c r="AL34" s="191"/>
      <c r="AM34" s="193"/>
      <c r="AN34" s="170"/>
      <c r="AO34" s="604" t="s">
        <v>320</v>
      </c>
      <c r="AP34" s="604"/>
      <c r="AQ34" s="604"/>
      <c r="AR34" s="193"/>
      <c r="AS34" s="193"/>
      <c r="AT34" s="659" t="s">
        <v>268</v>
      </c>
      <c r="AU34" s="661">
        <f>AT32-AH48</f>
        <v>-12236053345</v>
      </c>
      <c r="AV34" s="661"/>
      <c r="AW34" s="662"/>
    </row>
    <row r="35" spans="1:49" ht="19.5" customHeight="1" thickBot="1" x14ac:dyDescent="0.2">
      <c r="A35" s="194"/>
      <c r="B35" s="75"/>
      <c r="C35" s="165"/>
      <c r="D35" s="165"/>
      <c r="E35" s="605"/>
      <c r="F35" s="605"/>
      <c r="G35" s="605"/>
      <c r="H35" s="605"/>
      <c r="I35" s="95"/>
      <c r="J35" s="606"/>
      <c r="K35" s="607"/>
      <c r="L35" s="607"/>
      <c r="M35" s="608"/>
      <c r="N35" s="75"/>
      <c r="O35" s="165"/>
      <c r="P35" s="640"/>
      <c r="Q35" s="640"/>
      <c r="R35" s="640"/>
      <c r="S35" s="194"/>
      <c r="T35" s="650"/>
      <c r="U35" s="378"/>
      <c r="V35" s="378"/>
      <c r="W35" s="654"/>
      <c r="Y35" s="195"/>
      <c r="Z35" s="75"/>
      <c r="AA35" s="194"/>
      <c r="AB35" s="501"/>
      <c r="AC35" s="501"/>
      <c r="AD35" s="501"/>
      <c r="AE35" s="501"/>
      <c r="AF35" s="199"/>
      <c r="AG35" s="199"/>
      <c r="AH35" s="645"/>
      <c r="AI35" s="646"/>
      <c r="AJ35" s="646"/>
      <c r="AK35" s="647"/>
      <c r="AL35" s="196"/>
      <c r="AM35" s="194"/>
      <c r="AN35" s="165"/>
      <c r="AO35" s="508"/>
      <c r="AP35" s="508"/>
      <c r="AQ35" s="508"/>
      <c r="AR35" s="194"/>
      <c r="AS35" s="194"/>
      <c r="AT35" s="660"/>
      <c r="AU35" s="663"/>
      <c r="AV35" s="663"/>
      <c r="AW35" s="664"/>
    </row>
    <row r="36" spans="1:49" ht="19.5" customHeight="1" thickTop="1" x14ac:dyDescent="0.15">
      <c r="A36" s="194"/>
      <c r="B36" s="75"/>
      <c r="C36" s="165"/>
      <c r="D36" s="165"/>
      <c r="E36" s="580" t="s">
        <v>365</v>
      </c>
      <c r="F36" s="580"/>
      <c r="G36" s="580"/>
      <c r="H36" s="580"/>
      <c r="I36" s="194"/>
      <c r="J36" s="595">
        <v>567610</v>
      </c>
      <c r="K36" s="596"/>
      <c r="L36" s="596"/>
      <c r="M36" s="597"/>
      <c r="N36" s="624" t="s">
        <v>321</v>
      </c>
      <c r="O36" s="625"/>
      <c r="P36" s="625"/>
      <c r="Q36" s="625"/>
      <c r="R36" s="625"/>
      <c r="S36" s="626"/>
      <c r="T36" s="630">
        <f>SUM(T38)</f>
        <v>997096871</v>
      </c>
      <c r="U36" s="625"/>
      <c r="V36" s="625"/>
      <c r="W36" s="626"/>
      <c r="Y36" s="195"/>
      <c r="Z36" s="75"/>
      <c r="AA36" s="194"/>
      <c r="AB36" s="520"/>
      <c r="AC36" s="520"/>
      <c r="AD36" s="520"/>
      <c r="AE36" s="520"/>
      <c r="AF36" s="168"/>
      <c r="AG36" s="168"/>
      <c r="AH36" s="613"/>
      <c r="AI36" s="631"/>
      <c r="AJ36" s="631"/>
      <c r="AK36" s="632"/>
      <c r="AL36" s="624" t="s">
        <v>321</v>
      </c>
      <c r="AM36" s="604"/>
      <c r="AN36" s="604"/>
      <c r="AO36" s="604"/>
      <c r="AP36" s="604"/>
      <c r="AQ36" s="604"/>
      <c r="AR36" s="604"/>
      <c r="AS36" s="635"/>
      <c r="AT36" s="638" t="str">
        <f>IF(AU36&lt;0,"△","")</f>
        <v/>
      </c>
      <c r="AU36" s="661">
        <f>SUM(AT38)</f>
        <v>12236053345</v>
      </c>
      <c r="AV36" s="661"/>
      <c r="AW36" s="662"/>
    </row>
    <row r="37" spans="1:49" ht="19.5" customHeight="1" thickBot="1" x14ac:dyDescent="0.2">
      <c r="B37" s="75"/>
      <c r="C37" s="165"/>
      <c r="D37" s="165"/>
      <c r="E37" s="605"/>
      <c r="F37" s="605"/>
      <c r="G37" s="605"/>
      <c r="H37" s="605"/>
      <c r="I37" s="95"/>
      <c r="J37" s="606"/>
      <c r="K37" s="607"/>
      <c r="L37" s="607"/>
      <c r="M37" s="608"/>
      <c r="N37" s="627"/>
      <c r="O37" s="628"/>
      <c r="P37" s="628"/>
      <c r="Q37" s="628"/>
      <c r="R37" s="628"/>
      <c r="S37" s="629"/>
      <c r="T37" s="627"/>
      <c r="U37" s="628"/>
      <c r="V37" s="628"/>
      <c r="W37" s="629"/>
      <c r="Y37" s="195"/>
      <c r="Z37" s="75"/>
      <c r="AA37" s="165"/>
      <c r="AB37" s="328"/>
      <c r="AC37" s="328"/>
      <c r="AD37" s="328"/>
      <c r="AE37" s="328"/>
      <c r="AF37" s="194"/>
      <c r="AG37" s="194"/>
      <c r="AH37" s="633"/>
      <c r="AI37" s="634"/>
      <c r="AJ37" s="634"/>
      <c r="AK37" s="602"/>
      <c r="AL37" s="636"/>
      <c r="AM37" s="499"/>
      <c r="AN37" s="499"/>
      <c r="AO37" s="499"/>
      <c r="AP37" s="499"/>
      <c r="AQ37" s="499"/>
      <c r="AR37" s="499"/>
      <c r="AS37" s="637"/>
      <c r="AT37" s="639"/>
      <c r="AU37" s="665"/>
      <c r="AV37" s="665"/>
      <c r="AW37" s="666"/>
    </row>
    <row r="38" spans="1:49" ht="19.5" customHeight="1" thickTop="1" thickBot="1" x14ac:dyDescent="0.2">
      <c r="B38" s="75"/>
      <c r="C38" s="165"/>
      <c r="D38" s="165"/>
      <c r="E38" s="580" t="s">
        <v>308</v>
      </c>
      <c r="F38" s="580"/>
      <c r="G38" s="580"/>
      <c r="H38" s="580"/>
      <c r="I38" s="194"/>
      <c r="J38" s="595">
        <v>76732</v>
      </c>
      <c r="K38" s="596"/>
      <c r="L38" s="596"/>
      <c r="M38" s="597"/>
      <c r="N38" s="102"/>
      <c r="O38" s="149"/>
      <c r="P38" s="520" t="s">
        <v>323</v>
      </c>
      <c r="Q38" s="609"/>
      <c r="R38" s="609"/>
      <c r="S38" s="610"/>
      <c r="T38" s="613">
        <v>997096871</v>
      </c>
      <c r="U38" s="609"/>
      <c r="V38" s="609"/>
      <c r="W38" s="610"/>
      <c r="Y38" s="195"/>
      <c r="Z38" s="75"/>
      <c r="AA38" s="508" t="s">
        <v>322</v>
      </c>
      <c r="AB38" s="508"/>
      <c r="AC38" s="508"/>
      <c r="AD38" s="508"/>
      <c r="AE38" s="194"/>
      <c r="AF38" s="194"/>
      <c r="AG38" s="194"/>
      <c r="AH38" s="615">
        <f>SUM(AH40)</f>
        <v>277998395</v>
      </c>
      <c r="AI38" s="616"/>
      <c r="AJ38" s="616"/>
      <c r="AK38" s="617"/>
      <c r="AL38" s="194"/>
      <c r="AM38" s="194"/>
      <c r="AN38" s="87"/>
      <c r="AO38" s="520" t="s">
        <v>323</v>
      </c>
      <c r="AP38" s="520"/>
      <c r="AQ38" s="520"/>
      <c r="AR38" s="168"/>
      <c r="AS38" s="168"/>
      <c r="AT38" s="589">
        <v>12236053345</v>
      </c>
      <c r="AU38" s="590"/>
      <c r="AV38" s="590"/>
      <c r="AW38" s="591"/>
    </row>
    <row r="39" spans="1:49" ht="19.5" customHeight="1" thickTop="1" thickBot="1" x14ac:dyDescent="0.2">
      <c r="B39" s="75"/>
      <c r="C39" s="165"/>
      <c r="D39" s="165"/>
      <c r="E39" s="605"/>
      <c r="F39" s="605"/>
      <c r="G39" s="605"/>
      <c r="H39" s="605"/>
      <c r="I39" s="95"/>
      <c r="J39" s="606"/>
      <c r="K39" s="607"/>
      <c r="L39" s="607"/>
      <c r="M39" s="608"/>
      <c r="N39" s="192"/>
      <c r="O39" s="149"/>
      <c r="P39" s="611"/>
      <c r="Q39" s="611"/>
      <c r="R39" s="611"/>
      <c r="S39" s="612"/>
      <c r="T39" s="614"/>
      <c r="U39" s="611"/>
      <c r="V39" s="611"/>
      <c r="W39" s="612"/>
      <c r="Y39" s="195"/>
      <c r="Z39" s="96"/>
      <c r="AA39" s="499"/>
      <c r="AB39" s="499"/>
      <c r="AC39" s="499"/>
      <c r="AD39" s="499"/>
      <c r="AE39" s="169"/>
      <c r="AF39" s="169"/>
      <c r="AG39" s="169"/>
      <c r="AH39" s="618"/>
      <c r="AI39" s="619"/>
      <c r="AJ39" s="619"/>
      <c r="AK39" s="620"/>
      <c r="AL39" s="194"/>
      <c r="AM39" s="194"/>
      <c r="AN39" s="194"/>
      <c r="AO39" s="501"/>
      <c r="AP39" s="501"/>
      <c r="AQ39" s="501"/>
      <c r="AR39" s="199"/>
      <c r="AS39" s="199"/>
      <c r="AT39" s="621"/>
      <c r="AU39" s="622"/>
      <c r="AV39" s="622"/>
      <c r="AW39" s="623"/>
    </row>
    <row r="40" spans="1:49" ht="19.5" customHeight="1" thickTop="1" x14ac:dyDescent="0.15">
      <c r="B40" s="75"/>
      <c r="C40" s="194"/>
      <c r="D40" s="194"/>
      <c r="E40" s="580"/>
      <c r="F40" s="580"/>
      <c r="G40" s="580"/>
      <c r="H40" s="580"/>
      <c r="I40" s="194"/>
      <c r="J40" s="595"/>
      <c r="K40" s="596"/>
      <c r="L40" s="596"/>
      <c r="M40" s="597"/>
      <c r="N40" s="102"/>
      <c r="O40" s="188"/>
      <c r="P40" s="520"/>
      <c r="Q40" s="609"/>
      <c r="R40" s="609"/>
      <c r="S40" s="610"/>
      <c r="T40" s="613"/>
      <c r="U40" s="609"/>
      <c r="V40" s="609"/>
      <c r="W40" s="610"/>
      <c r="Y40" s="195"/>
      <c r="Z40" s="75"/>
      <c r="AA40" s="194"/>
      <c r="AB40" s="604" t="s">
        <v>322</v>
      </c>
      <c r="AC40" s="604"/>
      <c r="AD40" s="604"/>
      <c r="AE40" s="604"/>
      <c r="AF40" s="193"/>
      <c r="AG40" s="193"/>
      <c r="AH40" s="630">
        <v>277998395</v>
      </c>
      <c r="AI40" s="643"/>
      <c r="AJ40" s="643"/>
      <c r="AK40" s="644"/>
      <c r="AL40" s="75"/>
      <c r="AM40" s="194"/>
      <c r="AN40" s="194"/>
      <c r="AO40" s="520"/>
      <c r="AP40" s="520"/>
      <c r="AQ40" s="520"/>
      <c r="AR40" s="168"/>
      <c r="AS40" s="168"/>
      <c r="AT40" s="589"/>
      <c r="AU40" s="590"/>
      <c r="AV40" s="590"/>
      <c r="AW40" s="591"/>
    </row>
    <row r="41" spans="1:49" ht="19.5" customHeight="1" x14ac:dyDescent="0.15">
      <c r="B41" s="75"/>
      <c r="C41" s="194"/>
      <c r="D41" s="194"/>
      <c r="E41" s="580"/>
      <c r="F41" s="580"/>
      <c r="G41" s="580"/>
      <c r="H41" s="580"/>
      <c r="I41" s="194"/>
      <c r="J41" s="595"/>
      <c r="K41" s="596"/>
      <c r="L41" s="596"/>
      <c r="M41" s="597"/>
      <c r="N41" s="189"/>
      <c r="O41" s="188"/>
      <c r="P41" s="640"/>
      <c r="Q41" s="640"/>
      <c r="R41" s="640"/>
      <c r="S41" s="641"/>
      <c r="T41" s="642"/>
      <c r="U41" s="640"/>
      <c r="V41" s="640"/>
      <c r="W41" s="641"/>
      <c r="Y41" s="195"/>
      <c r="Z41" s="75"/>
      <c r="AA41" s="194"/>
      <c r="AB41" s="501"/>
      <c r="AC41" s="501"/>
      <c r="AD41" s="501"/>
      <c r="AE41" s="501"/>
      <c r="AF41" s="199"/>
      <c r="AG41" s="199"/>
      <c r="AH41" s="645"/>
      <c r="AI41" s="646"/>
      <c r="AJ41" s="646"/>
      <c r="AK41" s="647"/>
      <c r="AL41" s="75"/>
      <c r="AM41" s="194"/>
      <c r="AN41" s="194"/>
      <c r="AO41" s="508"/>
      <c r="AP41" s="508"/>
      <c r="AQ41" s="508"/>
      <c r="AR41" s="194"/>
      <c r="AS41" s="194"/>
      <c r="AT41" s="592"/>
      <c r="AU41" s="593"/>
      <c r="AV41" s="593"/>
      <c r="AW41" s="594"/>
    </row>
    <row r="42" spans="1:49" ht="19.5" customHeight="1" x14ac:dyDescent="0.15">
      <c r="B42" s="75"/>
      <c r="C42" s="508" t="s">
        <v>319</v>
      </c>
      <c r="D42" s="508"/>
      <c r="E42" s="508"/>
      <c r="F42" s="508"/>
      <c r="G42" s="103"/>
      <c r="H42" s="103"/>
      <c r="I42" s="165"/>
      <c r="J42" s="595">
        <f>SUM(J44)</f>
        <v>932538962</v>
      </c>
      <c r="K42" s="596"/>
      <c r="L42" s="596"/>
      <c r="M42" s="597"/>
      <c r="N42" s="75"/>
      <c r="O42" s="580"/>
      <c r="P42" s="580"/>
      <c r="Q42" s="580"/>
      <c r="R42" s="194"/>
      <c r="S42" s="194"/>
      <c r="T42" s="601"/>
      <c r="U42" s="85"/>
      <c r="V42" s="596"/>
      <c r="W42" s="602"/>
      <c r="Y42" s="195"/>
      <c r="Z42" s="75"/>
      <c r="AA42" s="194"/>
      <c r="AB42" s="194"/>
      <c r="AC42" s="194"/>
      <c r="AD42" s="194"/>
      <c r="AE42" s="194"/>
      <c r="AF42" s="194"/>
      <c r="AG42" s="194"/>
      <c r="AH42" s="75"/>
      <c r="AI42" s="35"/>
      <c r="AJ42" s="35"/>
      <c r="AK42" s="21"/>
      <c r="AL42" s="196"/>
      <c r="AM42" s="194"/>
      <c r="AN42" s="194"/>
      <c r="AO42" s="181"/>
      <c r="AP42" s="181"/>
      <c r="AQ42" s="194"/>
      <c r="AR42" s="194"/>
      <c r="AS42" s="194"/>
      <c r="AT42" s="601"/>
      <c r="AU42" s="85"/>
      <c r="AV42" s="596"/>
      <c r="AW42" s="603"/>
    </row>
    <row r="43" spans="1:49" ht="19.5" customHeight="1" thickBot="1" x14ac:dyDescent="0.2">
      <c r="B43" s="75"/>
      <c r="C43" s="499"/>
      <c r="D43" s="499"/>
      <c r="E43" s="499"/>
      <c r="F43" s="499"/>
      <c r="G43" s="104"/>
      <c r="H43" s="104"/>
      <c r="I43" s="163"/>
      <c r="J43" s="598"/>
      <c r="K43" s="599"/>
      <c r="L43" s="599"/>
      <c r="M43" s="600"/>
      <c r="N43" s="75"/>
      <c r="O43" s="181"/>
      <c r="P43" s="181"/>
      <c r="Q43" s="181"/>
      <c r="R43" s="194"/>
      <c r="S43" s="194"/>
      <c r="T43" s="601"/>
      <c r="U43" s="85"/>
      <c r="V43" s="596"/>
      <c r="W43" s="602"/>
      <c r="Y43" s="195"/>
      <c r="Z43" s="75"/>
      <c r="AA43" s="194"/>
      <c r="AB43" s="194"/>
      <c r="AC43" s="194"/>
      <c r="AD43" s="194"/>
      <c r="AE43" s="194"/>
      <c r="AF43" s="194"/>
      <c r="AG43" s="194"/>
      <c r="AH43" s="75"/>
      <c r="AI43" s="35"/>
      <c r="AJ43" s="35"/>
      <c r="AK43" s="21"/>
      <c r="AL43" s="196"/>
      <c r="AM43" s="194"/>
      <c r="AN43" s="194"/>
      <c r="AO43" s="181"/>
      <c r="AP43" s="181"/>
      <c r="AQ43" s="194"/>
      <c r="AR43" s="194"/>
      <c r="AS43" s="194"/>
      <c r="AT43" s="601"/>
      <c r="AU43" s="85"/>
      <c r="AV43" s="596"/>
      <c r="AW43" s="603"/>
    </row>
    <row r="44" spans="1:49" ht="19.5" customHeight="1" thickTop="1" x14ac:dyDescent="0.15">
      <c r="B44" s="77"/>
      <c r="C44" s="165"/>
      <c r="D44" s="604" t="s">
        <v>324</v>
      </c>
      <c r="E44" s="604"/>
      <c r="F44" s="604"/>
      <c r="G44" s="604"/>
      <c r="H44" s="604"/>
      <c r="I44" s="170"/>
      <c r="J44" s="574">
        <v>932538962</v>
      </c>
      <c r="K44" s="575"/>
      <c r="L44" s="575"/>
      <c r="M44" s="576"/>
      <c r="N44" s="75"/>
      <c r="O44" s="181"/>
      <c r="P44" s="181"/>
      <c r="Q44" s="181"/>
      <c r="R44" s="194"/>
      <c r="S44" s="194"/>
      <c r="T44" s="601"/>
      <c r="U44" s="85"/>
      <c r="V44" s="596"/>
      <c r="W44" s="602"/>
      <c r="Y44" s="195"/>
      <c r="Z44" s="75"/>
      <c r="AA44" s="194"/>
      <c r="AB44" s="194"/>
      <c r="AC44" s="194"/>
      <c r="AD44" s="194"/>
      <c r="AE44" s="194"/>
      <c r="AF44" s="194"/>
      <c r="AG44" s="194"/>
      <c r="AH44" s="75"/>
      <c r="AI44" s="35"/>
      <c r="AJ44" s="35"/>
      <c r="AK44" s="21"/>
      <c r="AL44" s="196"/>
      <c r="AM44" s="194"/>
      <c r="AN44" s="194"/>
      <c r="AO44" s="181"/>
      <c r="AP44" s="181"/>
      <c r="AQ44" s="194"/>
      <c r="AR44" s="194"/>
      <c r="AS44" s="194"/>
      <c r="AT44" s="601"/>
      <c r="AU44" s="85"/>
      <c r="AV44" s="596"/>
      <c r="AW44" s="603"/>
    </row>
    <row r="45" spans="1:49" ht="19.5" customHeight="1" x14ac:dyDescent="0.15">
      <c r="B45" s="75"/>
      <c r="C45" s="165"/>
      <c r="D45" s="501"/>
      <c r="E45" s="501"/>
      <c r="F45" s="501"/>
      <c r="G45" s="501"/>
      <c r="H45" s="501"/>
      <c r="I45" s="160"/>
      <c r="J45" s="577"/>
      <c r="K45" s="578"/>
      <c r="L45" s="578"/>
      <c r="M45" s="579"/>
      <c r="N45" s="75"/>
      <c r="O45" s="580"/>
      <c r="P45" s="580"/>
      <c r="Q45" s="580"/>
      <c r="R45" s="165"/>
      <c r="S45" s="194"/>
      <c r="T45" s="601"/>
      <c r="U45" s="85"/>
      <c r="V45" s="596"/>
      <c r="W45" s="602"/>
      <c r="Y45" s="195"/>
      <c r="Z45" s="75"/>
      <c r="AA45" s="194"/>
      <c r="AB45" s="194"/>
      <c r="AC45" s="194"/>
      <c r="AD45" s="194"/>
      <c r="AE45" s="194"/>
      <c r="AF45" s="194"/>
      <c r="AG45" s="194"/>
      <c r="AH45" s="75"/>
      <c r="AI45" s="35"/>
      <c r="AJ45" s="35"/>
      <c r="AK45" s="21"/>
      <c r="AL45" s="196"/>
      <c r="AM45" s="194"/>
      <c r="AN45" s="181"/>
      <c r="AO45" s="181"/>
      <c r="AP45" s="181"/>
      <c r="AQ45" s="194"/>
      <c r="AR45" s="194"/>
      <c r="AS45" s="194"/>
      <c r="AT45" s="601"/>
      <c r="AU45" s="85"/>
      <c r="AV45" s="596"/>
      <c r="AW45" s="603"/>
    </row>
    <row r="46" spans="1:49" ht="19.5" customHeight="1" x14ac:dyDescent="0.15">
      <c r="B46" s="75"/>
      <c r="C46" s="165"/>
      <c r="D46" s="165"/>
      <c r="E46" s="165"/>
      <c r="F46" s="165"/>
      <c r="G46" s="165"/>
      <c r="H46" s="165"/>
      <c r="I46" s="165"/>
      <c r="J46" s="172"/>
      <c r="K46" s="173"/>
      <c r="L46" s="173"/>
      <c r="M46" s="174"/>
      <c r="N46" s="75"/>
      <c r="O46" s="181"/>
      <c r="P46" s="181"/>
      <c r="Q46" s="181"/>
      <c r="R46" s="165"/>
      <c r="S46" s="194"/>
      <c r="T46" s="196"/>
      <c r="U46" s="85"/>
      <c r="V46" s="173"/>
      <c r="W46" s="187"/>
      <c r="Y46" s="195"/>
      <c r="Z46" s="75"/>
      <c r="AA46" s="194"/>
      <c r="AB46" s="194"/>
      <c r="AC46" s="194"/>
      <c r="AD46" s="194"/>
      <c r="AE46" s="194"/>
      <c r="AF46" s="194"/>
      <c r="AG46" s="194"/>
      <c r="AH46" s="75"/>
      <c r="AI46" s="35"/>
      <c r="AJ46" s="35"/>
      <c r="AK46" s="21"/>
      <c r="AL46" s="196"/>
      <c r="AM46" s="194"/>
      <c r="AN46" s="181"/>
      <c r="AO46" s="181"/>
      <c r="AP46" s="181"/>
      <c r="AQ46" s="194"/>
      <c r="AR46" s="194"/>
      <c r="AS46" s="194"/>
      <c r="AT46" s="196"/>
      <c r="AU46" s="85"/>
      <c r="AV46" s="173"/>
      <c r="AW46" s="197"/>
    </row>
    <row r="47" spans="1:49" ht="19.5" customHeight="1" x14ac:dyDescent="0.15">
      <c r="B47" s="105"/>
      <c r="C47" s="194"/>
      <c r="D47" s="194"/>
      <c r="E47" s="194"/>
      <c r="F47" s="194"/>
      <c r="G47" s="194"/>
      <c r="H47" s="194"/>
      <c r="I47" s="194"/>
      <c r="J47" s="182"/>
      <c r="K47" s="173"/>
      <c r="L47" s="173"/>
      <c r="M47" s="174"/>
      <c r="N47" s="75"/>
      <c r="O47" s="194"/>
      <c r="P47" s="165"/>
      <c r="Q47" s="165"/>
      <c r="R47" s="165"/>
      <c r="S47" s="194"/>
      <c r="T47" s="75"/>
      <c r="U47" s="85"/>
      <c r="V47" s="85"/>
      <c r="W47" s="86"/>
      <c r="Y47" s="195"/>
      <c r="Z47" s="75"/>
      <c r="AA47" s="194"/>
      <c r="AB47" s="194"/>
      <c r="AC47" s="194"/>
      <c r="AD47" s="194"/>
      <c r="AE47" s="194"/>
      <c r="AF47" s="194"/>
      <c r="AG47" s="194"/>
      <c r="AH47" s="75"/>
      <c r="AI47" s="35"/>
      <c r="AJ47" s="35"/>
      <c r="AK47" s="21"/>
      <c r="AL47" s="196"/>
      <c r="AM47" s="194"/>
      <c r="AN47" s="181"/>
      <c r="AO47" s="194"/>
      <c r="AP47" s="194"/>
      <c r="AQ47" s="194"/>
      <c r="AR47" s="194"/>
      <c r="AS47" s="194"/>
      <c r="AT47" s="75"/>
      <c r="AU47" s="85"/>
      <c r="AV47" s="85"/>
      <c r="AW47" s="86"/>
    </row>
    <row r="48" spans="1:49" ht="19.5" customHeight="1" thickBot="1" x14ac:dyDescent="0.2">
      <c r="B48" s="75"/>
      <c r="C48" s="168"/>
      <c r="D48" s="168"/>
      <c r="E48" s="520" t="s">
        <v>325</v>
      </c>
      <c r="F48" s="520"/>
      <c r="G48" s="168"/>
      <c r="H48" s="168"/>
      <c r="I48" s="168"/>
      <c r="J48" s="581">
        <f>SUM(J7,J42)</f>
        <v>1775148054</v>
      </c>
      <c r="K48" s="582"/>
      <c r="L48" s="582"/>
      <c r="M48" s="583"/>
      <c r="N48" s="71"/>
      <c r="O48" s="168"/>
      <c r="P48" s="168"/>
      <c r="Q48" s="520" t="s">
        <v>326</v>
      </c>
      <c r="R48" s="520"/>
      <c r="S48" s="168"/>
      <c r="T48" s="587" t="str">
        <f>IF(-(T36-U34)&gt;0,"△","")</f>
        <v/>
      </c>
      <c r="U48" s="557">
        <f>-(T36-U34)</f>
        <v>0</v>
      </c>
      <c r="V48" s="558"/>
      <c r="W48" s="559"/>
      <c r="Y48" s="195"/>
      <c r="Z48" s="71"/>
      <c r="AA48" s="168"/>
      <c r="AB48" s="168"/>
      <c r="AC48" s="520" t="s">
        <v>325</v>
      </c>
      <c r="AD48" s="520"/>
      <c r="AE48" s="168"/>
      <c r="AF48" s="168"/>
      <c r="AG48" s="168"/>
      <c r="AH48" s="562">
        <f>SUM(AH7,AH24,AH32,AH38)</f>
        <v>14437466903</v>
      </c>
      <c r="AI48" s="563"/>
      <c r="AJ48" s="563"/>
      <c r="AK48" s="564"/>
      <c r="AL48" s="198"/>
      <c r="AM48" s="168"/>
      <c r="AN48" s="171"/>
      <c r="AO48" s="168"/>
      <c r="AP48" s="520" t="s">
        <v>326</v>
      </c>
      <c r="AQ48" s="520"/>
      <c r="AR48" s="168"/>
      <c r="AS48" s="168"/>
      <c r="AT48" s="568"/>
      <c r="AU48" s="570">
        <f>AU34+AU36-AV42</f>
        <v>0</v>
      </c>
      <c r="AV48" s="570"/>
      <c r="AW48" s="571"/>
    </row>
    <row r="49" spans="2:49" ht="19.5" customHeight="1" thickTop="1" x14ac:dyDescent="0.15">
      <c r="B49" s="105"/>
      <c r="C49" s="199"/>
      <c r="D49" s="199"/>
      <c r="E49" s="501"/>
      <c r="F49" s="501"/>
      <c r="G49" s="199"/>
      <c r="H49" s="199"/>
      <c r="I49" s="199"/>
      <c r="J49" s="584"/>
      <c r="K49" s="585"/>
      <c r="L49" s="585"/>
      <c r="M49" s="586"/>
      <c r="N49" s="105"/>
      <c r="O49" s="199"/>
      <c r="P49" s="199"/>
      <c r="Q49" s="501"/>
      <c r="R49" s="501"/>
      <c r="S49" s="199"/>
      <c r="T49" s="588"/>
      <c r="U49" s="560"/>
      <c r="V49" s="560"/>
      <c r="W49" s="561"/>
      <c r="Y49" s="195"/>
      <c r="Z49" s="105"/>
      <c r="AA49" s="199"/>
      <c r="AB49" s="199"/>
      <c r="AC49" s="501"/>
      <c r="AD49" s="501"/>
      <c r="AE49" s="199"/>
      <c r="AF49" s="199"/>
      <c r="AG49" s="199"/>
      <c r="AH49" s="565"/>
      <c r="AI49" s="566"/>
      <c r="AJ49" s="566"/>
      <c r="AK49" s="567"/>
      <c r="AL49" s="5"/>
      <c r="AM49" s="199"/>
      <c r="AN49" s="199"/>
      <c r="AO49" s="199"/>
      <c r="AP49" s="501"/>
      <c r="AQ49" s="501"/>
      <c r="AR49" s="199"/>
      <c r="AS49" s="199"/>
      <c r="AT49" s="569"/>
      <c r="AU49" s="572"/>
      <c r="AV49" s="572"/>
      <c r="AW49" s="573"/>
    </row>
    <row r="50" spans="2:49" ht="19.5" customHeight="1" x14ac:dyDescent="0.15">
      <c r="C50" s="67" t="s">
        <v>327</v>
      </c>
      <c r="U50" s="35"/>
      <c r="AK50" s="106"/>
      <c r="AL50" s="166"/>
      <c r="AM50" s="168"/>
      <c r="AN50" s="168"/>
      <c r="AO50" s="168"/>
      <c r="AP50" s="168"/>
    </row>
    <row r="51" spans="2:49" ht="19.5" customHeight="1" x14ac:dyDescent="0.15">
      <c r="AK51" s="35"/>
      <c r="AL51" s="167"/>
      <c r="AM51" s="194"/>
      <c r="AN51" s="194"/>
      <c r="AO51" s="194"/>
      <c r="AP51" s="194"/>
    </row>
    <row r="52" spans="2:49" ht="19.5" customHeight="1" x14ac:dyDescent="0.15"/>
    <row r="81" ht="15" customHeight="1" x14ac:dyDescent="0.15"/>
    <row r="82" ht="15" customHeight="1" x14ac:dyDescent="0.15"/>
    <row r="97" spans="1:6" ht="0.95" customHeight="1" x14ac:dyDescent="0.15">
      <c r="A97" s="194"/>
      <c r="B97" s="194"/>
      <c r="C97" s="194"/>
      <c r="D97" s="194"/>
      <c r="E97" s="194"/>
      <c r="F97" s="194"/>
    </row>
  </sheetData>
  <mergeCells count="172">
    <mergeCell ref="B3:W3"/>
    <mergeCell ref="Z3:AW3"/>
    <mergeCell ref="B4:M4"/>
    <mergeCell ref="N4:W4"/>
    <mergeCell ref="Z4:AK4"/>
    <mergeCell ref="AL4:AW4"/>
    <mergeCell ref="AL5:AQ5"/>
    <mergeCell ref="AT5:AW5"/>
    <mergeCell ref="C6:F7"/>
    <mergeCell ref="O6:Q7"/>
    <mergeCell ref="AA6:AD7"/>
    <mergeCell ref="AN6:AP7"/>
    <mergeCell ref="J7:M7"/>
    <mergeCell ref="T7:W7"/>
    <mergeCell ref="AH7:AK7"/>
    <mergeCell ref="AT7:AW7"/>
    <mergeCell ref="B5:I5"/>
    <mergeCell ref="J5:M5"/>
    <mergeCell ref="N5:R5"/>
    <mergeCell ref="T5:W5"/>
    <mergeCell ref="Z5:AG5"/>
    <mergeCell ref="AH5:AK5"/>
    <mergeCell ref="AO8:AQ9"/>
    <mergeCell ref="AT8:AW9"/>
    <mergeCell ref="E10:H11"/>
    <mergeCell ref="J10:M11"/>
    <mergeCell ref="P10:R11"/>
    <mergeCell ref="T10:W11"/>
    <mergeCell ref="AC10:AF11"/>
    <mergeCell ref="AH10:AK11"/>
    <mergeCell ref="D8:G9"/>
    <mergeCell ref="J8:M9"/>
    <mergeCell ref="P8:R9"/>
    <mergeCell ref="T8:W9"/>
    <mergeCell ref="AB8:AE9"/>
    <mergeCell ref="AH8:AK9"/>
    <mergeCell ref="AN12:AP13"/>
    <mergeCell ref="AT12:AW13"/>
    <mergeCell ref="E14:H15"/>
    <mergeCell ref="J14:M15"/>
    <mergeCell ref="P14:R15"/>
    <mergeCell ref="T14:W15"/>
    <mergeCell ref="AC14:AF15"/>
    <mergeCell ref="AH14:AK15"/>
    <mergeCell ref="AO14:AQ15"/>
    <mergeCell ref="AU14:AW15"/>
    <mergeCell ref="E12:H13"/>
    <mergeCell ref="J12:M13"/>
    <mergeCell ref="O12:Q13"/>
    <mergeCell ref="T12:W13"/>
    <mergeCell ref="AC12:AF13"/>
    <mergeCell ref="AH12:AK13"/>
    <mergeCell ref="AO16:AQ17"/>
    <mergeCell ref="AU16:AW17"/>
    <mergeCell ref="D18:G19"/>
    <mergeCell ref="J18:M19"/>
    <mergeCell ref="O18:Q19"/>
    <mergeCell ref="T18:W19"/>
    <mergeCell ref="AC18:AF19"/>
    <mergeCell ref="AH18:AK19"/>
    <mergeCell ref="AN18:AP19"/>
    <mergeCell ref="AT18:AW19"/>
    <mergeCell ref="E16:H17"/>
    <mergeCell ref="J16:M17"/>
    <mergeCell ref="P16:R17"/>
    <mergeCell ref="T16:W17"/>
    <mergeCell ref="AB16:AE17"/>
    <mergeCell ref="AH16:AK17"/>
    <mergeCell ref="AN20:AP21"/>
    <mergeCell ref="AT20:AW21"/>
    <mergeCell ref="E22:H23"/>
    <mergeCell ref="I22:I23"/>
    <mergeCell ref="J22:M23"/>
    <mergeCell ref="P22:R23"/>
    <mergeCell ref="T22:W23"/>
    <mergeCell ref="AH22:AK23"/>
    <mergeCell ref="AO22:AQ23"/>
    <mergeCell ref="AU22:AW23"/>
    <mergeCell ref="E20:H21"/>
    <mergeCell ref="J20:M21"/>
    <mergeCell ref="P20:R21"/>
    <mergeCell ref="T20:W21"/>
    <mergeCell ref="AC20:AF21"/>
    <mergeCell ref="AH20:AK21"/>
    <mergeCell ref="AO26:AQ27"/>
    <mergeCell ref="AT26:AW27"/>
    <mergeCell ref="E28:H29"/>
    <mergeCell ref="J28:M29"/>
    <mergeCell ref="E30:H31"/>
    <mergeCell ref="J30:M31"/>
    <mergeCell ref="P30:S31"/>
    <mergeCell ref="T30:W31"/>
    <mergeCell ref="AH24:AK25"/>
    <mergeCell ref="AN24:AP25"/>
    <mergeCell ref="AT24:AW25"/>
    <mergeCell ref="E26:H27"/>
    <mergeCell ref="I26:I27"/>
    <mergeCell ref="J26:M27"/>
    <mergeCell ref="P26:R27"/>
    <mergeCell ref="T26:W27"/>
    <mergeCell ref="AB26:AE27"/>
    <mergeCell ref="AH26:AK27"/>
    <mergeCell ref="E24:H25"/>
    <mergeCell ref="I24:I25"/>
    <mergeCell ref="J24:M25"/>
    <mergeCell ref="O24:Q25"/>
    <mergeCell ref="T24:W25"/>
    <mergeCell ref="AA24:AD25"/>
    <mergeCell ref="J40:M41"/>
    <mergeCell ref="P40:S41"/>
    <mergeCell ref="T40:W41"/>
    <mergeCell ref="AB40:AE41"/>
    <mergeCell ref="AH40:AK41"/>
    <mergeCell ref="AO32:AQ33"/>
    <mergeCell ref="AT32:AW33"/>
    <mergeCell ref="E34:H35"/>
    <mergeCell ref="J34:M35"/>
    <mergeCell ref="P34:R35"/>
    <mergeCell ref="T34:T35"/>
    <mergeCell ref="U34:W35"/>
    <mergeCell ref="AB34:AE35"/>
    <mergeCell ref="AH34:AK35"/>
    <mergeCell ref="AO34:AQ35"/>
    <mergeCell ref="E32:H33"/>
    <mergeCell ref="J32:M33"/>
    <mergeCell ref="P32:R33"/>
    <mergeCell ref="T32:W33"/>
    <mergeCell ref="AA32:AD33"/>
    <mergeCell ref="AH32:AK33"/>
    <mergeCell ref="AT34:AT35"/>
    <mergeCell ref="AU34:AW35"/>
    <mergeCell ref="AU36:AW37"/>
    <mergeCell ref="E38:H39"/>
    <mergeCell ref="J38:M39"/>
    <mergeCell ref="P38:S39"/>
    <mergeCell ref="T38:W39"/>
    <mergeCell ref="AA38:AD39"/>
    <mergeCell ref="AH38:AK39"/>
    <mergeCell ref="AO38:AQ39"/>
    <mergeCell ref="AT38:AW39"/>
    <mergeCell ref="E36:H37"/>
    <mergeCell ref="J36:M37"/>
    <mergeCell ref="N36:S37"/>
    <mergeCell ref="T36:W37"/>
    <mergeCell ref="AB36:AE37"/>
    <mergeCell ref="AH36:AK37"/>
    <mergeCell ref="AL36:AS37"/>
    <mergeCell ref="AT36:AT37"/>
    <mergeCell ref="C1:T1"/>
    <mergeCell ref="U48:W49"/>
    <mergeCell ref="AC48:AD49"/>
    <mergeCell ref="AH48:AK49"/>
    <mergeCell ref="AP48:AQ49"/>
    <mergeCell ref="AT48:AT49"/>
    <mergeCell ref="AU48:AW49"/>
    <mergeCell ref="J44:M45"/>
    <mergeCell ref="O45:Q45"/>
    <mergeCell ref="E48:F49"/>
    <mergeCell ref="J48:M49"/>
    <mergeCell ref="Q48:R49"/>
    <mergeCell ref="T48:T49"/>
    <mergeCell ref="AO40:AQ41"/>
    <mergeCell ref="AT40:AW41"/>
    <mergeCell ref="C42:F43"/>
    <mergeCell ref="J42:M43"/>
    <mergeCell ref="O42:Q42"/>
    <mergeCell ref="T42:T45"/>
    <mergeCell ref="V42:W45"/>
    <mergeCell ref="AT42:AT45"/>
    <mergeCell ref="AV42:AW45"/>
    <mergeCell ref="D44:H45"/>
    <mergeCell ref="E40:H41"/>
  </mergeCells>
  <phoneticPr fontId="1"/>
  <printOptions horizontalCentered="1"/>
  <pageMargins left="0.59055118110236227" right="0.59055118110236227" top="0.59055118110236227" bottom="0.78740157480314965" header="0.51181102362204722" footer="0.51181102362204722"/>
  <pageSetup paperSize="9" scale="76" firstPageNumber="16" orientation="portrait" useFirstPageNumber="1" r:id="rId1"/>
  <headerFooter alignWithMargins="0">
    <oddFooter>&amp;C&amp;P</oddFooter>
  </headerFooter>
  <colBreaks count="1" manualBreakCount="1">
    <brk id="24" max="46"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1～3ページ（大阪港の港勢・業務量）</vt:lpstr>
      <vt:lpstr>4～6ページ（経営収支）</vt:lpstr>
      <vt:lpstr>7ページ（主な建設改良工事）</vt:lpstr>
      <vt:lpstr>8～9ページ（参考）</vt:lpstr>
      <vt:lpstr>10～11ページ（最近5カ年大阪港港勢比較表）</vt:lpstr>
      <vt:lpstr>12～13ページ（令和元年度 港営事業収益的収支決算概要）</vt:lpstr>
      <vt:lpstr>14～15ページ（大阪港埋立事業収益的収支地区別内訳）</vt:lpstr>
      <vt:lpstr>16～17ページ（令和元年度　港営事業資本的収支決算概要）</vt:lpstr>
      <vt:lpstr>'1～3ページ（大阪港の港勢・業務量）'!Print_Area</vt:lpstr>
      <vt:lpstr>'10～11ページ（最近5カ年大阪港港勢比較表）'!Print_Area</vt:lpstr>
      <vt:lpstr>'12～13ページ（令和元年度 港営事業収益的収支決算概要）'!Print_Area</vt:lpstr>
      <vt:lpstr>'14～15ページ（大阪港埋立事業収益的収支地区別内訳）'!Print_Area</vt:lpstr>
      <vt:lpstr>'16～17ページ（令和元年度　港営事業資本的収支決算概要）'!Print_Area</vt:lpstr>
      <vt:lpstr>'4～6ページ（経営収支）'!Print_Area</vt:lpstr>
      <vt:lpstr>'7ページ（主な建設改良工事）'!Print_Area</vt:lpstr>
      <vt:lpstr>'8～9ページ（参考）'!Print_Area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2020-08-10T23:58:00Z</cp:lastPrinted>
  <dcterms:created xsi:type="dcterms:W3CDTF">2003-09-09T11:06:00Z</dcterms:created>
  <dcterms:modified xsi:type="dcterms:W3CDTF">2020-08-27T02:04:20Z</dcterms:modified>
</cp:coreProperties>
</file>