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6D255283-473A-4D95-81B3-1BAA76A0D4CA}" xr6:coauthVersionLast="47" xr6:coauthVersionMax="47" xr10:uidLastSave="{00000000-0000-0000-0000-000000000000}"/>
  <bookViews>
    <workbookView xWindow="-108" yWindow="-108" windowWidth="23256" windowHeight="12456" xr2:uid="{0FF7B0B5-9B7C-4C8A-8EFD-2F90A4B551C5}"/>
  </bookViews>
  <sheets>
    <sheet name="【別紙１】経営関係収支報告" sheetId="1" r:id="rId1"/>
  </sheets>
  <externalReferences>
    <externalReference r:id="rId2"/>
  </externalReferences>
  <definedNames>
    <definedName name="_xlnm.Print_Area" localSheetId="0">【別紙１】経営関係収支報告!$A$1:$P$75</definedName>
    <definedName name="_xlnm.Print_Titles" localSheetId="0">【別紙１】経営関係収支報告!$4:$7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2" i="1" l="1"/>
  <c r="G70" i="1"/>
  <c r="G68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 s="1"/>
  <c r="G49" i="1"/>
  <c r="G48" i="1"/>
  <c r="G47" i="1"/>
  <c r="G46" i="1" s="1"/>
  <c r="G45" i="1"/>
  <c r="G44" i="1"/>
  <c r="G43" i="1"/>
  <c r="G42" i="1"/>
  <c r="G41" i="1"/>
  <c r="G40" i="1"/>
  <c r="G39" i="1"/>
  <c r="G38" i="1"/>
  <c r="G37" i="1"/>
  <c r="G36" i="1"/>
  <c r="O35" i="1"/>
  <c r="G35" i="1"/>
  <c r="O34" i="1"/>
  <c r="G34" i="1"/>
  <c r="O33" i="1"/>
  <c r="G33" i="1"/>
  <c r="O32" i="1"/>
  <c r="O28" i="1" s="1"/>
  <c r="O27" i="1" s="1"/>
  <c r="G32" i="1"/>
  <c r="G31" i="1"/>
  <c r="O29" i="1"/>
  <c r="G29" i="1"/>
  <c r="G28" i="1"/>
  <c r="G27" i="1"/>
  <c r="O26" i="1"/>
  <c r="G26" i="1"/>
  <c r="G25" i="1"/>
  <c r="G24" i="1"/>
  <c r="G23" i="1"/>
  <c r="G22" i="1"/>
  <c r="O21" i="1"/>
  <c r="G21" i="1"/>
  <c r="O20" i="1"/>
  <c r="G20" i="1"/>
  <c r="O19" i="1"/>
  <c r="G19" i="1"/>
  <c r="O18" i="1"/>
  <c r="G18" i="1"/>
  <c r="O17" i="1"/>
  <c r="G17" i="1"/>
  <c r="O16" i="1"/>
  <c r="G16" i="1"/>
  <c r="O15" i="1"/>
  <c r="G15" i="1"/>
  <c r="O14" i="1"/>
  <c r="G14" i="1"/>
  <c r="O13" i="1"/>
  <c r="G13" i="1"/>
  <c r="O12" i="1"/>
  <c r="G12" i="1"/>
  <c r="O11" i="1"/>
  <c r="G11" i="1"/>
  <c r="O10" i="1"/>
  <c r="G10" i="1"/>
  <c r="O9" i="1"/>
  <c r="G9" i="1"/>
  <c r="O8" i="1"/>
  <c r="G8" i="1"/>
  <c r="G75" i="1" s="1"/>
  <c r="O75" i="1" l="1"/>
</calcChain>
</file>

<file path=xl/sharedStrings.xml><?xml version="1.0" encoding="utf-8"?>
<sst xmlns="http://schemas.openxmlformats.org/spreadsheetml/2006/main" count="112" uniqueCount="94">
  <si>
    <t>(別紙１)</t>
    <rPh sb="1" eb="3">
      <t>ベッシ</t>
    </rPh>
    <phoneticPr fontId="3"/>
  </si>
  <si>
    <t>大阪港</t>
    <rPh sb="0" eb="2">
      <t>オオサカ</t>
    </rPh>
    <rPh sb="2" eb="3">
      <t>コウ</t>
    </rPh>
    <phoneticPr fontId="3"/>
  </si>
  <si>
    <t>第四号様式（第十三条関係）</t>
    <rPh sb="0" eb="1">
      <t>ダイ</t>
    </rPh>
    <rPh sb="1" eb="2">
      <t>４</t>
    </rPh>
    <rPh sb="2" eb="3">
      <t>ゴウ</t>
    </rPh>
    <rPh sb="3" eb="5">
      <t>ヨウシキ</t>
    </rPh>
    <rPh sb="6" eb="7">
      <t>ダイ</t>
    </rPh>
    <rPh sb="7" eb="9">
      <t>１３</t>
    </rPh>
    <rPh sb="9" eb="10">
      <t>ジョウ</t>
    </rPh>
    <rPh sb="10" eb="12">
      <t>カンケイ</t>
    </rPh>
    <phoneticPr fontId="3"/>
  </si>
  <si>
    <t>収支報告</t>
    <rPh sb="0" eb="2">
      <t>シュウシ</t>
    </rPh>
    <rPh sb="2" eb="4">
      <t>ホウコク</t>
    </rPh>
    <phoneticPr fontId="3"/>
  </si>
  <si>
    <t>（その一）経営関係収支報告</t>
    <phoneticPr fontId="3"/>
  </si>
  <si>
    <t>　　　　　　収　　　　　　　入</t>
    <phoneticPr fontId="3"/>
  </si>
  <si>
    <t>支　　　　　出</t>
    <rPh sb="0" eb="7">
      <t>シシュツ</t>
    </rPh>
    <phoneticPr fontId="3"/>
  </si>
  <si>
    <t>費　　　　　　目</t>
    <phoneticPr fontId="3"/>
  </si>
  <si>
    <t>金　　額</t>
    <rPh sb="0" eb="4">
      <t>キンガク</t>
    </rPh>
    <phoneticPr fontId="3"/>
  </si>
  <si>
    <t>（千円）</t>
    <rPh sb="1" eb="3">
      <t>センエン</t>
    </rPh>
    <phoneticPr fontId="3"/>
  </si>
  <si>
    <t>施設使用料及び役務利用料</t>
    <phoneticPr fontId="3"/>
  </si>
  <si>
    <t>経営関係管理費</t>
    <phoneticPr fontId="3"/>
  </si>
  <si>
    <t>入港料</t>
  </si>
  <si>
    <t>人件費</t>
  </si>
  <si>
    <t>水域施設</t>
  </si>
  <si>
    <t>庁費</t>
  </si>
  <si>
    <t>係留施設</t>
  </si>
  <si>
    <t>港湾調査費</t>
  </si>
  <si>
    <t>岸壁・さん橋</t>
  </si>
  <si>
    <t>港湾統計調査費</t>
  </si>
  <si>
    <t>係船浮標・係船くい</t>
    <phoneticPr fontId="3"/>
  </si>
  <si>
    <t>災害復旧費</t>
  </si>
  <si>
    <t>物揚場</t>
  </si>
  <si>
    <t>施設維持補修費</t>
  </si>
  <si>
    <t>その他</t>
    <phoneticPr fontId="3"/>
  </si>
  <si>
    <t>施設運営費</t>
  </si>
  <si>
    <t>臨港交通施設</t>
  </si>
  <si>
    <t>経営委託費</t>
  </si>
  <si>
    <t>鉄道</t>
  </si>
  <si>
    <t>港湾振興費</t>
  </si>
  <si>
    <t>運河</t>
  </si>
  <si>
    <t>港湾環境整備・保全費</t>
  </si>
  <si>
    <t>その他</t>
  </si>
  <si>
    <t>港湾厚生費</t>
  </si>
  <si>
    <t>荷さばき施設等</t>
  </si>
  <si>
    <t>土地建物等使用料</t>
  </si>
  <si>
    <t>荷役機械</t>
  </si>
  <si>
    <t>荷さばき地</t>
  </si>
  <si>
    <t>補助金等返還金</t>
    <rPh sb="0" eb="3">
      <t>ホジョキン</t>
    </rPh>
    <rPh sb="3" eb="4">
      <t>トウ</t>
    </rPh>
    <rPh sb="4" eb="7">
      <t>ヘンカンキン</t>
    </rPh>
    <phoneticPr fontId="3"/>
  </si>
  <si>
    <t>上屋</t>
  </si>
  <si>
    <t>使用料等還付金</t>
    <rPh sb="0" eb="3">
      <t>シヨウリョウ</t>
    </rPh>
    <rPh sb="3" eb="4">
      <t>トウ</t>
    </rPh>
    <rPh sb="4" eb="7">
      <t>カンプキン</t>
    </rPh>
    <phoneticPr fontId="3"/>
  </si>
  <si>
    <t>木材整理場</t>
  </si>
  <si>
    <t>補償費</t>
    <rPh sb="0" eb="3">
      <t>ホショウヒ</t>
    </rPh>
    <phoneticPr fontId="3"/>
  </si>
  <si>
    <t>旅客施設</t>
  </si>
  <si>
    <t>消費税</t>
    <rPh sb="0" eb="3">
      <t>ショウヒゼイ</t>
    </rPh>
    <phoneticPr fontId="3"/>
  </si>
  <si>
    <t>保管施設</t>
  </si>
  <si>
    <t>その他</t>
    <rPh sb="2" eb="3">
      <t>タ</t>
    </rPh>
    <phoneticPr fontId="3"/>
  </si>
  <si>
    <t>野積場</t>
  </si>
  <si>
    <t>経営関係公債償還費</t>
    <phoneticPr fontId="3"/>
  </si>
  <si>
    <t>貯木場</t>
  </si>
  <si>
    <t>公債</t>
  </si>
  <si>
    <t>港湾情報提供施設</t>
    <rPh sb="0" eb="2">
      <t>コウワン</t>
    </rPh>
    <rPh sb="2" eb="4">
      <t>ジョウホウ</t>
    </rPh>
    <rPh sb="4" eb="6">
      <t>テイキョウ</t>
    </rPh>
    <rPh sb="6" eb="8">
      <t>シセツ</t>
    </rPh>
    <phoneticPr fontId="3"/>
  </si>
  <si>
    <t>元金</t>
  </si>
  <si>
    <t>廃棄物処理施設</t>
  </si>
  <si>
    <t>利子</t>
  </si>
  <si>
    <t>港湾環境整備施設</t>
  </si>
  <si>
    <t>管理的港湾工事</t>
  </si>
  <si>
    <t>港湾厚生施設</t>
  </si>
  <si>
    <t>船舶給水等</t>
  </si>
  <si>
    <t>船舶修理・保管</t>
  </si>
  <si>
    <t>引船</t>
  </si>
  <si>
    <t>綱取</t>
  </si>
  <si>
    <t>土地</t>
  </si>
  <si>
    <t>一般会計への繰入分等</t>
    <rPh sb="9" eb="10">
      <t>トウ</t>
    </rPh>
    <phoneticPr fontId="3"/>
  </si>
  <si>
    <t>建物</t>
  </si>
  <si>
    <t>占用料等</t>
    <phoneticPr fontId="3"/>
  </si>
  <si>
    <t>水域占用料</t>
  </si>
  <si>
    <t>土砂採取料</t>
  </si>
  <si>
    <t>埋立免許料</t>
  </si>
  <si>
    <t>手数料</t>
  </si>
  <si>
    <t>国庫支出金</t>
  </si>
  <si>
    <t>災害復旧負担金</t>
  </si>
  <si>
    <t>管理的港湾工事補助金</t>
  </si>
  <si>
    <t>県・市町村支出金</t>
  </si>
  <si>
    <t>港湾統計委託費</t>
  </si>
  <si>
    <t>港湾費府補助金</t>
    <phoneticPr fontId="5"/>
  </si>
  <si>
    <t>受益者負担金等</t>
  </si>
  <si>
    <t>受益者等負担金</t>
  </si>
  <si>
    <t>港湾環境整備負担金</t>
  </si>
  <si>
    <t>公債</t>
    <phoneticPr fontId="3"/>
  </si>
  <si>
    <t>災害復旧</t>
  </si>
  <si>
    <t>財産売払収入</t>
    <phoneticPr fontId="3"/>
  </si>
  <si>
    <t>配当金</t>
    <rPh sb="0" eb="3">
      <t>ハイトウキン</t>
    </rPh>
    <phoneticPr fontId="3"/>
  </si>
  <si>
    <t>利子</t>
    <rPh sb="0" eb="2">
      <t>リシ</t>
    </rPh>
    <phoneticPr fontId="3"/>
  </si>
  <si>
    <t>延滞金等</t>
    <rPh sb="0" eb="3">
      <t>エンタイキン</t>
    </rPh>
    <rPh sb="3" eb="4">
      <t>トウ</t>
    </rPh>
    <phoneticPr fontId="3"/>
  </si>
  <si>
    <t>弁償金</t>
    <rPh sb="0" eb="3">
      <t>ベンショウキン</t>
    </rPh>
    <phoneticPr fontId="3"/>
  </si>
  <si>
    <t>受取保険料</t>
    <rPh sb="0" eb="2">
      <t>ウケトリ</t>
    </rPh>
    <rPh sb="2" eb="5">
      <t>ホケンリョウ</t>
    </rPh>
    <phoneticPr fontId="3"/>
  </si>
  <si>
    <t>不要品売払</t>
    <rPh sb="0" eb="3">
      <t>フヨウヒン</t>
    </rPh>
    <rPh sb="3" eb="4">
      <t>ウ</t>
    </rPh>
    <rPh sb="4" eb="5">
      <t>ハラ</t>
    </rPh>
    <phoneticPr fontId="3"/>
  </si>
  <si>
    <t>立替払金受入</t>
    <rPh sb="0" eb="1">
      <t>タ</t>
    </rPh>
    <rPh sb="1" eb="2">
      <t>カ</t>
    </rPh>
    <rPh sb="2" eb="3">
      <t>ハラ</t>
    </rPh>
    <rPh sb="3" eb="4">
      <t>キン</t>
    </rPh>
    <rPh sb="4" eb="6">
      <t>ウケイレ</t>
    </rPh>
    <phoneticPr fontId="3"/>
  </si>
  <si>
    <t>消費税還付金</t>
    <rPh sb="0" eb="3">
      <t>ショウヒゼイ</t>
    </rPh>
    <rPh sb="3" eb="6">
      <t>カンプキン</t>
    </rPh>
    <phoneticPr fontId="3"/>
  </si>
  <si>
    <t>基金繰入金</t>
    <rPh sb="0" eb="2">
      <t>キキン</t>
    </rPh>
    <rPh sb="2" eb="5">
      <t>クリイレキン</t>
    </rPh>
    <phoneticPr fontId="3"/>
  </si>
  <si>
    <t>前年度繰入金</t>
    <rPh sb="0" eb="3">
      <t>ゼンネンド</t>
    </rPh>
    <rPh sb="3" eb="6">
      <t>クリイレキン</t>
    </rPh>
    <phoneticPr fontId="3"/>
  </si>
  <si>
    <t>一般会計からの繰入分等</t>
    <phoneticPr fontId="3"/>
  </si>
  <si>
    <t>合　　　　　　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</si>
</sst>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;0;"/>
    <numFmt numFmtId="179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176" fontId="1" fillId="0" borderId="0" xfId="1" applyNumberFormat="1" applyAlignment="1">
      <alignment horizontal="left" vertical="center"/>
    </xf>
    <xf numFmtId="176" fontId="1" fillId="0" borderId="0" xfId="1" applyNumberFormat="1" applyAlignment="1">
      <alignment vertical="center"/>
    </xf>
    <xf numFmtId="176" fontId="1" fillId="0" borderId="0" xfId="1" applyNumberFormat="1" applyAlignment="1">
      <alignment horizontal="left" vertical="center" wrapText="1"/>
    </xf>
    <xf numFmtId="176" fontId="1" fillId="0" borderId="0" xfId="1" applyNumberFormat="1" applyAlignment="1">
      <alignment horizontal="distributed" vertical="center" wrapText="1"/>
    </xf>
    <xf numFmtId="177" fontId="1" fillId="0" borderId="0" xfId="1" applyNumberFormat="1" applyAlignment="1">
      <alignment vertical="center"/>
    </xf>
    <xf numFmtId="177" fontId="1" fillId="0" borderId="0" xfId="1" applyNumberFormat="1" applyAlignment="1">
      <alignment horizontal="right" vertical="center"/>
    </xf>
    <xf numFmtId="178" fontId="1" fillId="0" borderId="0" xfId="1" applyNumberFormat="1" applyAlignment="1">
      <alignment horizontal="left" vertical="center"/>
    </xf>
    <xf numFmtId="176" fontId="1" fillId="0" borderId="0" xfId="1" applyNumberFormat="1"/>
    <xf numFmtId="178" fontId="1" fillId="0" borderId="0" xfId="1" applyNumberFormat="1" applyAlignment="1">
      <alignment horizontal="left" vertical="center" wrapText="1"/>
    </xf>
    <xf numFmtId="178" fontId="1" fillId="0" borderId="0" xfId="1" applyNumberFormat="1" applyAlignment="1">
      <alignment horizontal="distributed" vertical="center" wrapText="1"/>
    </xf>
    <xf numFmtId="178" fontId="1" fillId="0" borderId="0" xfId="1" applyNumberFormat="1" applyAlignment="1">
      <alignment vertical="center"/>
    </xf>
    <xf numFmtId="178" fontId="1" fillId="0" borderId="1" xfId="1" applyNumberFormat="1" applyBorder="1" applyAlignment="1">
      <alignment vertical="center"/>
    </xf>
    <xf numFmtId="178" fontId="1" fillId="0" borderId="3" xfId="1" applyNumberFormat="1" applyBorder="1" applyAlignment="1">
      <alignment vertical="center"/>
    </xf>
    <xf numFmtId="178" fontId="1" fillId="0" borderId="4" xfId="1" applyNumberFormat="1" applyBorder="1" applyAlignment="1">
      <alignment vertical="center"/>
    </xf>
    <xf numFmtId="178" fontId="1" fillId="0" borderId="5" xfId="1" applyNumberFormat="1" applyBorder="1" applyAlignment="1">
      <alignment horizontal="distributed" vertical="center" wrapText="1"/>
    </xf>
    <xf numFmtId="178" fontId="1" fillId="0" borderId="4" xfId="1" quotePrefix="1" applyNumberFormat="1" applyBorder="1" applyAlignment="1">
      <alignment horizontal="center" vertical="center"/>
    </xf>
    <xf numFmtId="177" fontId="1" fillId="0" borderId="5" xfId="1" applyNumberFormat="1" applyBorder="1" applyAlignment="1">
      <alignment horizontal="center" vertical="center" wrapText="1"/>
    </xf>
    <xf numFmtId="178" fontId="1" fillId="0" borderId="6" xfId="1" applyNumberFormat="1" applyBorder="1" applyAlignment="1">
      <alignment horizontal="center" vertical="center"/>
    </xf>
    <xf numFmtId="178" fontId="1" fillId="0" borderId="5" xfId="1" applyNumberFormat="1" applyBorder="1" applyAlignment="1">
      <alignment vertical="center"/>
    </xf>
    <xf numFmtId="177" fontId="1" fillId="0" borderId="5" xfId="1" applyNumberFormat="1" applyBorder="1" applyAlignment="1">
      <alignment horizontal="center" vertical="center"/>
    </xf>
    <xf numFmtId="178" fontId="1" fillId="0" borderId="7" xfId="1" applyNumberFormat="1" applyBorder="1" applyAlignment="1">
      <alignment vertical="center"/>
    </xf>
    <xf numFmtId="178" fontId="1" fillId="0" borderId="8" xfId="1" applyNumberFormat="1" applyBorder="1" applyAlignment="1">
      <alignment horizontal="distributed" vertical="center" wrapText="1"/>
    </xf>
    <xf numFmtId="178" fontId="1" fillId="0" borderId="7" xfId="1" quotePrefix="1" applyNumberFormat="1" applyBorder="1" applyAlignment="1">
      <alignment horizontal="center" vertical="center"/>
    </xf>
    <xf numFmtId="177" fontId="1" fillId="0" borderId="8" xfId="1" applyNumberFormat="1" applyBorder="1" applyAlignment="1">
      <alignment horizontal="center" vertical="center" wrapText="1"/>
    </xf>
    <xf numFmtId="178" fontId="1" fillId="0" borderId="9" xfId="1" applyNumberFormat="1" applyBorder="1" applyAlignment="1">
      <alignment horizontal="center" vertical="center"/>
    </xf>
    <xf numFmtId="178" fontId="1" fillId="0" borderId="8" xfId="1" applyNumberFormat="1" applyBorder="1" applyAlignment="1">
      <alignment vertical="center"/>
    </xf>
    <xf numFmtId="178" fontId="1" fillId="0" borderId="6" xfId="1" applyNumberFormat="1" applyBorder="1" applyAlignment="1">
      <alignment horizontal="left" vertical="center" wrapText="1"/>
    </xf>
    <xf numFmtId="178" fontId="1" fillId="0" borderId="5" xfId="1" applyNumberFormat="1" applyBorder="1" applyAlignment="1">
      <alignment horizontal="left" vertical="center" wrapText="1"/>
    </xf>
    <xf numFmtId="177" fontId="1" fillId="0" borderId="5" xfId="1" applyNumberFormat="1" applyBorder="1" applyAlignment="1">
      <alignment horizontal="right" vertical="center"/>
    </xf>
    <xf numFmtId="178" fontId="1" fillId="0" borderId="6" xfId="1" applyNumberFormat="1" applyBorder="1" applyAlignment="1">
      <alignment vertical="center"/>
    </xf>
    <xf numFmtId="178" fontId="1" fillId="0" borderId="10" xfId="1" applyNumberFormat="1" applyBorder="1" applyAlignment="1">
      <alignment vertical="center"/>
    </xf>
    <xf numFmtId="178" fontId="1" fillId="0" borderId="11" xfId="1" applyNumberFormat="1" applyBorder="1" applyAlignment="1">
      <alignment horizontal="left" vertical="center" wrapText="1"/>
    </xf>
    <xf numFmtId="178" fontId="1" fillId="0" borderId="11" xfId="1" applyNumberFormat="1" applyBorder="1" applyAlignment="1">
      <alignment vertical="center"/>
    </xf>
    <xf numFmtId="178" fontId="1" fillId="0" borderId="11" xfId="1" applyNumberFormat="1" applyBorder="1" applyAlignment="1">
      <alignment horizontal="distributed" vertical="center" wrapText="1"/>
    </xf>
    <xf numFmtId="178" fontId="1" fillId="0" borderId="0" xfId="1" quotePrefix="1" applyNumberFormat="1" applyAlignment="1">
      <alignment horizontal="left" vertical="center"/>
    </xf>
    <xf numFmtId="176" fontId="1" fillId="0" borderId="0" xfId="1" applyNumberFormat="1" applyAlignment="1">
      <alignment horizontal="right" vertical="center"/>
    </xf>
    <xf numFmtId="179" fontId="1" fillId="0" borderId="0" xfId="1" applyNumberFormat="1" applyAlignment="1">
      <alignment horizontal="right" vertical="center"/>
    </xf>
    <xf numFmtId="178" fontId="1" fillId="0" borderId="0" xfId="1" applyNumberFormat="1" applyAlignment="1">
      <alignment horizontal="center" vertical="center"/>
    </xf>
    <xf numFmtId="178" fontId="1" fillId="0" borderId="11" xfId="1" applyNumberFormat="1" applyBorder="1" applyAlignment="1">
      <alignment horizontal="center" vertical="center"/>
    </xf>
    <xf numFmtId="178" fontId="1" fillId="0" borderId="8" xfId="1" applyNumberFormat="1" applyBorder="1" applyAlignment="1">
      <alignment horizontal="left" vertical="center"/>
    </xf>
    <xf numFmtId="178" fontId="1" fillId="0" borderId="9" xfId="1" applyNumberFormat="1" applyBorder="1" applyAlignment="1">
      <alignment horizontal="left" vertical="center" wrapText="1"/>
    </xf>
    <xf numFmtId="178" fontId="1" fillId="0" borderId="8" xfId="1" applyNumberFormat="1" applyBorder="1" applyAlignment="1">
      <alignment horizontal="left" vertical="center" wrapText="1"/>
    </xf>
    <xf numFmtId="177" fontId="1" fillId="0" borderId="8" xfId="1" applyNumberFormat="1" applyBorder="1" applyAlignment="1">
      <alignment horizontal="right" vertical="center"/>
    </xf>
    <xf numFmtId="178" fontId="1" fillId="0" borderId="9" xfId="1" applyNumberFormat="1" applyBorder="1" applyAlignment="1">
      <alignment vertical="center"/>
    </xf>
    <xf numFmtId="178" fontId="6" fillId="0" borderId="10" xfId="1" applyNumberFormat="1" applyFont="1" applyBorder="1" applyAlignment="1">
      <alignment vertical="center"/>
    </xf>
    <xf numFmtId="178" fontId="6" fillId="0" borderId="0" xfId="1" applyNumberFormat="1" applyFont="1" applyAlignment="1">
      <alignment horizontal="left" vertical="center"/>
    </xf>
    <xf numFmtId="178" fontId="6" fillId="0" borderId="0" xfId="1" applyNumberFormat="1" applyFont="1" applyAlignment="1">
      <alignment vertical="center"/>
    </xf>
    <xf numFmtId="178" fontId="6" fillId="0" borderId="11" xfId="1" applyNumberFormat="1" applyFont="1" applyBorder="1" applyAlignment="1">
      <alignment vertical="center"/>
    </xf>
    <xf numFmtId="177" fontId="6" fillId="0" borderId="0" xfId="1" applyNumberFormat="1" applyFont="1" applyAlignment="1">
      <alignment horizontal="right" vertical="center"/>
    </xf>
    <xf numFmtId="176" fontId="6" fillId="0" borderId="0" xfId="1" applyNumberFormat="1" applyFont="1"/>
    <xf numFmtId="178" fontId="6" fillId="0" borderId="0" xfId="1" quotePrefix="1" applyNumberFormat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178" fontId="6" fillId="0" borderId="11" xfId="1" applyNumberFormat="1" applyFont="1" applyBorder="1" applyAlignment="1">
      <alignment horizontal="left" vertical="center" wrapText="1"/>
    </xf>
    <xf numFmtId="178" fontId="6" fillId="0" borderId="0" xfId="1" applyNumberFormat="1" applyFont="1" applyAlignment="1">
      <alignment horizontal="left" vertical="center" wrapText="1"/>
    </xf>
    <xf numFmtId="178" fontId="1" fillId="0" borderId="9" xfId="1" applyNumberFormat="1" applyBorder="1" applyAlignment="1">
      <alignment horizontal="distributed" vertical="center" wrapText="1"/>
    </xf>
    <xf numFmtId="178" fontId="1" fillId="0" borderId="7" xfId="1" applyNumberFormat="1" applyBorder="1" applyAlignment="1">
      <alignment horizontal="distributed" vertical="center" wrapText="1"/>
    </xf>
    <xf numFmtId="176" fontId="1" fillId="0" borderId="0" xfId="1" applyNumberFormat="1" applyAlignment="1">
      <alignment horizontal="left"/>
    </xf>
    <xf numFmtId="176" fontId="1" fillId="0" borderId="0" xfId="1" applyNumberFormat="1" applyAlignment="1">
      <alignment horizontal="left" wrapText="1"/>
    </xf>
    <xf numFmtId="176" fontId="1" fillId="0" borderId="0" xfId="1" applyNumberFormat="1" applyAlignment="1">
      <alignment horizontal="distributed" wrapText="1"/>
    </xf>
    <xf numFmtId="177" fontId="1" fillId="0" borderId="0" xfId="1" applyNumberFormat="1"/>
    <xf numFmtId="177" fontId="1" fillId="0" borderId="8" xfId="1" applyNumberFormat="1" applyFill="1" applyBorder="1" applyAlignment="1">
      <alignment horizontal="right" vertical="center"/>
    </xf>
    <xf numFmtId="178" fontId="1" fillId="0" borderId="0" xfId="1" quotePrefix="1" applyNumberFormat="1" applyAlignment="1">
      <alignment horizontal="left" vertical="center" wrapText="1"/>
    </xf>
    <xf numFmtId="178" fontId="1" fillId="0" borderId="0" xfId="1" applyNumberFormat="1" applyAlignment="1">
      <alignment horizontal="left" vertical="center" wrapText="1"/>
    </xf>
    <xf numFmtId="178" fontId="1" fillId="0" borderId="0" xfId="1" applyNumberFormat="1" applyAlignment="1">
      <alignment horizontal="left" vertical="center" shrinkToFit="1"/>
    </xf>
    <xf numFmtId="178" fontId="1" fillId="0" borderId="0" xfId="1" quotePrefix="1" applyNumberFormat="1" applyAlignment="1">
      <alignment horizontal="left" vertical="center" shrinkToFit="1"/>
    </xf>
    <xf numFmtId="178" fontId="1" fillId="0" borderId="8" xfId="1" applyNumberFormat="1" applyBorder="1" applyAlignment="1">
      <alignment horizontal="center" vertical="center"/>
    </xf>
    <xf numFmtId="178" fontId="1" fillId="0" borderId="0" xfId="1" quotePrefix="1" applyNumberFormat="1" applyAlignment="1">
      <alignment horizontal="left" vertical="center"/>
    </xf>
    <xf numFmtId="178" fontId="1" fillId="0" borderId="0" xfId="1" applyNumberFormat="1" applyAlignment="1">
      <alignment vertical="center"/>
    </xf>
    <xf numFmtId="178" fontId="1" fillId="0" borderId="0" xfId="1" applyNumberFormat="1" applyAlignment="1">
      <alignment horizontal="center" vertical="center"/>
    </xf>
    <xf numFmtId="178" fontId="1" fillId="0" borderId="11" xfId="1" applyNumberFormat="1" applyBorder="1" applyAlignment="1">
      <alignment vertical="center"/>
    </xf>
    <xf numFmtId="178" fontId="1" fillId="0" borderId="8" xfId="1" applyNumberFormat="1" applyBorder="1" applyAlignment="1">
      <alignment horizontal="left" vertical="center" wrapText="1"/>
    </xf>
    <xf numFmtId="178" fontId="1" fillId="0" borderId="8" xfId="1" applyNumberFormat="1" applyBorder="1" applyAlignment="1">
      <alignment horizontal="left" vertical="center" shrinkToFit="1"/>
    </xf>
    <xf numFmtId="0" fontId="1" fillId="0" borderId="8" xfId="1" applyBorder="1" applyAlignment="1">
      <alignment vertical="center" shrinkToFit="1"/>
    </xf>
    <xf numFmtId="0" fontId="1" fillId="0" borderId="9" xfId="1" applyBorder="1" applyAlignment="1">
      <alignment vertical="center" shrinkToFit="1"/>
    </xf>
    <xf numFmtId="178" fontId="1" fillId="0" borderId="0" xfId="1" applyNumberFormat="1" applyAlignment="1">
      <alignment horizontal="left" vertical="center"/>
    </xf>
    <xf numFmtId="0" fontId="1" fillId="0" borderId="0" xfId="1" applyAlignment="1">
      <alignment vertical="center"/>
    </xf>
    <xf numFmtId="0" fontId="1" fillId="0" borderId="11" xfId="1" applyBorder="1" applyAlignment="1">
      <alignment vertical="center"/>
    </xf>
    <xf numFmtId="177" fontId="4" fillId="0" borderId="0" xfId="0" applyNumberFormat="1" applyFont="1" applyAlignment="1">
      <alignment horizontal="distributed" vertical="center" indent="9"/>
    </xf>
    <xf numFmtId="177" fontId="1" fillId="0" borderId="2" xfId="1" quotePrefix="1" applyNumberFormat="1" applyBorder="1" applyAlignment="1">
      <alignment horizontal="left" vertical="center"/>
    </xf>
    <xf numFmtId="177" fontId="1" fillId="0" borderId="2" xfId="1" applyNumberFormat="1" applyBorder="1" applyAlignment="1">
      <alignment horizontal="left" vertical="center"/>
    </xf>
    <xf numFmtId="177" fontId="1" fillId="0" borderId="2" xfId="1" applyNumberFormat="1" applyBorder="1" applyAlignment="1">
      <alignment horizontal="center" vertical="center"/>
    </xf>
    <xf numFmtId="178" fontId="1" fillId="0" borderId="5" xfId="1" applyNumberFormat="1" applyBorder="1" applyAlignment="1">
      <alignment horizontal="center" vertical="center"/>
    </xf>
    <xf numFmtId="178" fontId="1" fillId="0" borderId="5" xfId="1" quotePrefix="1" applyNumberFormat="1" applyBorder="1" applyAlignment="1">
      <alignment horizontal="left" vertical="center" wrapText="1"/>
    </xf>
    <xf numFmtId="178" fontId="1" fillId="0" borderId="5" xfId="1" applyNumberFormat="1" applyBorder="1" applyAlignment="1">
      <alignment horizontal="left" vertical="center" wrapText="1"/>
    </xf>
    <xf numFmtId="178" fontId="1" fillId="0" borderId="5" xfId="1" quotePrefix="1" applyNumberFormat="1" applyBorder="1" applyAlignment="1">
      <alignment horizontal="left" vertical="center"/>
    </xf>
    <xf numFmtId="178" fontId="1" fillId="0" borderId="5" xfId="1" applyNumberFormat="1" applyBorder="1" applyAlignment="1">
      <alignment vertical="center"/>
    </xf>
  </cellXfs>
  <cellStyles count="2">
    <cellStyle name="標準" xfId="0" builtinId="0"/>
    <cellStyle name="標準 2" xfId="1" xr:uid="{B9111CC5-A14C-4C70-8A9D-A027DD0B7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2518;&#12540;&#12470;&#20316;&#26989;&#29992;&#12501;&#12457;&#12523;&#12480;\02&#19968;&#33324;&#20250;&#35336;&#25285;&#24403;\02.&#29031;&#20250;&#12539;&#35519;&#26619;\05.&#36001;&#25919;&#21454;&#25903;\R7&#24180;&#24230;&#36001;&#25919;&#21454;&#25903;\03.&#20316;&#26989;&#29992;\&#12304;&#20316;&#26989;&#29992;&#12305;&#20837;&#21147;&#27096;&#24335;&#12304;&#25552;&#20986;&#29992;&#12305;R7d.xlsx" TargetMode="External"/><Relationship Id="rId1" Type="http://schemas.openxmlformats.org/officeDocument/2006/relationships/externalLinkPath" Target="/&#12518;&#12540;&#12470;&#20316;&#26989;&#29992;&#12501;&#12457;&#12523;&#12480;/02&#19968;&#33324;&#20250;&#35336;&#25285;&#24403;/02.&#29031;&#20250;&#12539;&#35519;&#26619;/05.&#36001;&#25919;&#21454;&#25903;/R7&#24180;&#24230;&#36001;&#25919;&#21454;&#25903;/03.&#20316;&#26989;&#29992;/&#12304;&#20316;&#26989;&#29992;&#12305;&#20837;&#21147;&#27096;&#24335;&#12304;&#25552;&#20986;&#29992;&#12305;R7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別紙１】経営関係収支報告"/>
      <sheetName val="【別紙２】建設関係収支報告"/>
      <sheetName val="これより右のシートは提出しない！"/>
      <sheetName val="港営の作業者の方へ（作業共有メモです！）"/>
      <sheetName val="経営関係人件費施設別内訳表【入力不要】"/>
      <sheetName val="施設別費用内訳表"/>
      <sheetName val="事業別事業費及び財源内訳表（経営関係）"/>
      <sheetName val="事業別事業費及び財源内訳表（建設関係）【入力不要】"/>
      <sheetName val="①収入分類表【一般・港営】"/>
      <sheetName val="②支出内訳（整備費単独（はみ人なし））【一般】済"/>
      <sheetName val="③-2支出内訳（２部合計）集計用・使わない"/>
      <sheetName val="③支出内訳（整備費合計）【一般】済"/>
      <sheetName val="④支出内訳（管理費）【一般】済"/>
      <sheetName val="⑤準公事業集計表【港営】"/>
      <sheetName val="⑥経営・建設関係集計表【一般・港営】"/>
      <sheetName val="⑦人件費内訳【一般・港営】"/>
      <sheetName val="⑧人件費算定表【一般・港営】"/>
      <sheetName val="⑨人件費人員貼付表"/>
      <sheetName val="⑩-1施設別費用内訳（施設運営費）集計用"/>
      <sheetName val="⑩-2施設別費用内訳（施設維持補修費）集計用【入力不要】"/>
      <sheetName val="⑩-3施設別費用内訳"/>
      <sheetName val="⑪事業別事業費及び財源内訳表（経営関係）"/>
      <sheetName val="【元様式】人件費算定表【入力不要】"/>
      <sheetName val="⑫公債償還費等【一般・港営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M4">
            <v>131848710</v>
          </cell>
        </row>
        <row r="8">
          <cell r="M8">
            <v>0</v>
          </cell>
        </row>
        <row r="11">
          <cell r="M11">
            <v>526948792</v>
          </cell>
        </row>
        <row r="16">
          <cell r="M16">
            <v>562996</v>
          </cell>
        </row>
        <row r="23">
          <cell r="M23">
            <v>0</v>
          </cell>
        </row>
        <row r="24">
          <cell r="M24">
            <v>0</v>
          </cell>
        </row>
        <row r="26">
          <cell r="M26">
            <v>0</v>
          </cell>
        </row>
        <row r="27">
          <cell r="M27">
            <v>1546560</v>
          </cell>
        </row>
        <row r="31">
          <cell r="M31">
            <v>685518192</v>
          </cell>
        </row>
        <row r="39">
          <cell r="M39">
            <v>27316623</v>
          </cell>
        </row>
        <row r="40">
          <cell r="M40">
            <v>2368469992</v>
          </cell>
        </row>
        <row r="44">
          <cell r="M44">
            <v>1701591604</v>
          </cell>
        </row>
        <row r="45">
          <cell r="M45">
            <v>1732800</v>
          </cell>
        </row>
        <row r="48">
          <cell r="M48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1920338</v>
          </cell>
        </row>
        <row r="53">
          <cell r="M53">
            <v>3645563240</v>
          </cell>
        </row>
        <row r="54">
          <cell r="M54">
            <v>1621050</v>
          </cell>
        </row>
        <row r="55">
          <cell r="M55">
            <v>0</v>
          </cell>
        </row>
        <row r="58">
          <cell r="M58">
            <v>20308138</v>
          </cell>
        </row>
        <row r="62">
          <cell r="M62">
            <v>0</v>
          </cell>
        </row>
        <row r="63">
          <cell r="M63">
            <v>0</v>
          </cell>
        </row>
        <row r="64">
          <cell r="M64">
            <v>0</v>
          </cell>
        </row>
        <row r="68">
          <cell r="M68">
            <v>5968101005</v>
          </cell>
        </row>
        <row r="78">
          <cell r="M78">
            <v>93280212</v>
          </cell>
        </row>
        <row r="81">
          <cell r="M81">
            <v>238592260</v>
          </cell>
        </row>
        <row r="94">
          <cell r="M94">
            <v>142458817</v>
          </cell>
        </row>
        <row r="96">
          <cell r="M96">
            <v>0</v>
          </cell>
        </row>
        <row r="97">
          <cell r="M97">
            <v>0</v>
          </cell>
        </row>
        <row r="98">
          <cell r="M98">
            <v>0</v>
          </cell>
        </row>
        <row r="100">
          <cell r="M100">
            <v>0</v>
          </cell>
        </row>
        <row r="101">
          <cell r="M101">
            <v>280167600</v>
          </cell>
        </row>
        <row r="106">
          <cell r="M106">
            <v>760005</v>
          </cell>
        </row>
        <row r="107">
          <cell r="M107">
            <v>215090</v>
          </cell>
        </row>
        <row r="109">
          <cell r="M109">
            <v>752000</v>
          </cell>
        </row>
        <row r="110">
          <cell r="M110">
            <v>15860000</v>
          </cell>
        </row>
        <row r="112">
          <cell r="M112">
            <v>1674276661</v>
          </cell>
        </row>
        <row r="132">
          <cell r="M132">
            <v>63983626</v>
          </cell>
        </row>
        <row r="136">
          <cell r="M136">
            <v>0</v>
          </cell>
        </row>
        <row r="138">
          <cell r="M138">
            <v>0</v>
          </cell>
        </row>
        <row r="141">
          <cell r="M141">
            <v>385000000</v>
          </cell>
        </row>
        <row r="159">
          <cell r="M159">
            <v>10000000</v>
          </cell>
        </row>
        <row r="162">
          <cell r="M162">
            <v>663651563</v>
          </cell>
        </row>
        <row r="169">
          <cell r="M169">
            <v>4135688</v>
          </cell>
        </row>
        <row r="170">
          <cell r="M170">
            <v>134427514</v>
          </cell>
        </row>
        <row r="185">
          <cell r="M185">
            <v>138523609</v>
          </cell>
        </row>
        <row r="201">
          <cell r="M201">
            <v>29300</v>
          </cell>
        </row>
        <row r="202">
          <cell r="F202">
            <v>59862558</v>
          </cell>
        </row>
      </sheetData>
      <sheetData sheetId="9"/>
      <sheetData sheetId="10"/>
      <sheetData sheetId="11"/>
      <sheetData sheetId="12"/>
      <sheetData sheetId="13"/>
      <sheetData sheetId="14">
        <row r="4">
          <cell r="H4">
            <v>633116</v>
          </cell>
        </row>
        <row r="5">
          <cell r="H5">
            <v>22134</v>
          </cell>
        </row>
        <row r="6">
          <cell r="H6">
            <v>12063</v>
          </cell>
        </row>
        <row r="7">
          <cell r="H7">
            <v>0</v>
          </cell>
        </row>
        <row r="11">
          <cell r="H11">
            <v>4343293</v>
          </cell>
        </row>
        <row r="15">
          <cell r="H15">
            <v>1711443</v>
          </cell>
        </row>
        <row r="18">
          <cell r="H18">
            <v>844392</v>
          </cell>
        </row>
        <row r="19">
          <cell r="H19">
            <v>141582</v>
          </cell>
        </row>
        <row r="22">
          <cell r="H22">
            <v>503508</v>
          </cell>
        </row>
        <row r="26">
          <cell r="H26">
            <v>11643</v>
          </cell>
        </row>
        <row r="27">
          <cell r="H27">
            <v>276788</v>
          </cell>
        </row>
        <row r="28">
          <cell r="H28">
            <v>33672</v>
          </cell>
        </row>
      </sheetData>
      <sheetData sheetId="15"/>
      <sheetData sheetId="16">
        <row r="6">
          <cell r="H6">
            <v>2001280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49">
          <cell r="D49">
            <v>88872</v>
          </cell>
          <cell r="E49">
            <v>12780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1D66A-747A-41EB-B8F7-51E735F7D4E0}">
  <dimension ref="A1:P75"/>
  <sheetViews>
    <sheetView tabSelected="1" view="pageBreakPreview" zoomScaleNormal="100" zoomScaleSheetLayoutView="100" workbookViewId="0">
      <selection activeCell="AD9" sqref="AD9"/>
    </sheetView>
  </sheetViews>
  <sheetFormatPr defaultColWidth="3.6640625" defaultRowHeight="27" customHeight="1" x14ac:dyDescent="0.2"/>
  <cols>
    <col min="1" max="1" width="1.6640625" style="8" customWidth="1"/>
    <col min="2" max="2" width="4.33203125" style="57" customWidth="1"/>
    <col min="3" max="3" width="3.77734375" style="57" customWidth="1"/>
    <col min="4" max="4" width="20.44140625" style="58" bestFit="1" customWidth="1"/>
    <col min="5" max="6" width="1.6640625" style="59" customWidth="1"/>
    <col min="7" max="7" width="14" style="60" customWidth="1"/>
    <col min="8" max="9" width="1.6640625" style="8" customWidth="1"/>
    <col min="10" max="10" width="4.21875" style="57" customWidth="1"/>
    <col min="11" max="11" width="3.6640625" style="8" customWidth="1"/>
    <col min="12" max="12" width="17.109375" style="8" customWidth="1"/>
    <col min="13" max="14" width="1.6640625" style="8" customWidth="1"/>
    <col min="15" max="15" width="14" style="60" customWidth="1"/>
    <col min="16" max="16" width="1.6640625" style="8" customWidth="1"/>
    <col min="17" max="16384" width="3.6640625" style="8"/>
  </cols>
  <sheetData>
    <row r="1" spans="1:16" s="2" customFormat="1" ht="18.75" customHeight="1" x14ac:dyDescent="0.2">
      <c r="A1" s="1" t="s">
        <v>0</v>
      </c>
      <c r="C1" s="1"/>
      <c r="D1" s="3"/>
      <c r="E1" s="4"/>
      <c r="F1" s="4"/>
      <c r="G1" s="5"/>
      <c r="J1" s="1"/>
      <c r="O1" s="6" t="s">
        <v>1</v>
      </c>
    </row>
    <row r="2" spans="1:16" s="2" customFormat="1" ht="18.75" customHeight="1" x14ac:dyDescent="0.2">
      <c r="B2" s="1" t="s">
        <v>2</v>
      </c>
      <c r="C2" s="1"/>
      <c r="D2" s="3"/>
      <c r="E2" s="4"/>
      <c r="F2" s="4"/>
      <c r="G2" s="5"/>
      <c r="J2" s="1"/>
      <c r="O2" s="5"/>
    </row>
    <row r="3" spans="1:16" s="2" customFormat="1" ht="22.5" customHeight="1" x14ac:dyDescent="0.2">
      <c r="A3" s="78" t="s">
        <v>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21.75" customHeight="1" x14ac:dyDescent="0.2">
      <c r="A4" s="7" t="s">
        <v>4</v>
      </c>
      <c r="B4" s="7"/>
      <c r="C4" s="8"/>
      <c r="D4" s="9"/>
      <c r="E4" s="10"/>
      <c r="F4" s="10"/>
      <c r="G4" s="5"/>
      <c r="H4" s="11"/>
      <c r="I4" s="11"/>
      <c r="J4" s="7"/>
      <c r="K4" s="11"/>
      <c r="L4" s="11"/>
      <c r="M4" s="11"/>
      <c r="N4" s="11"/>
      <c r="O4" s="5"/>
      <c r="P4" s="11"/>
    </row>
    <row r="5" spans="1:16" ht="24" customHeight="1" x14ac:dyDescent="0.2">
      <c r="A5" s="12"/>
      <c r="B5" s="79" t="s">
        <v>5</v>
      </c>
      <c r="C5" s="80"/>
      <c r="D5" s="80"/>
      <c r="E5" s="80"/>
      <c r="F5" s="80"/>
      <c r="G5" s="80"/>
      <c r="H5" s="13"/>
      <c r="I5" s="12"/>
      <c r="J5" s="81" t="s">
        <v>6</v>
      </c>
      <c r="K5" s="81"/>
      <c r="L5" s="81"/>
      <c r="M5" s="81"/>
      <c r="N5" s="81"/>
      <c r="O5" s="81"/>
      <c r="P5" s="13"/>
    </row>
    <row r="6" spans="1:16" ht="12.75" customHeight="1" x14ac:dyDescent="0.2">
      <c r="A6" s="14"/>
      <c r="B6" s="82" t="s">
        <v>7</v>
      </c>
      <c r="C6" s="82"/>
      <c r="D6" s="82"/>
      <c r="E6" s="15"/>
      <c r="F6" s="16"/>
      <c r="G6" s="17" t="s">
        <v>8</v>
      </c>
      <c r="H6" s="18"/>
      <c r="I6" s="19"/>
      <c r="J6" s="82" t="s">
        <v>7</v>
      </c>
      <c r="K6" s="82"/>
      <c r="L6" s="82"/>
      <c r="M6" s="15"/>
      <c r="N6" s="16"/>
      <c r="O6" s="20" t="s">
        <v>8</v>
      </c>
      <c r="P6" s="18"/>
    </row>
    <row r="7" spans="1:16" ht="12.75" customHeight="1" x14ac:dyDescent="0.2">
      <c r="A7" s="21"/>
      <c r="B7" s="66"/>
      <c r="C7" s="66"/>
      <c r="D7" s="66"/>
      <c r="E7" s="22"/>
      <c r="F7" s="23"/>
      <c r="G7" s="24" t="s">
        <v>9</v>
      </c>
      <c r="H7" s="25"/>
      <c r="I7" s="26"/>
      <c r="J7" s="66"/>
      <c r="K7" s="66"/>
      <c r="L7" s="66"/>
      <c r="M7" s="22"/>
      <c r="N7" s="23"/>
      <c r="O7" s="24" t="s">
        <v>9</v>
      </c>
      <c r="P7" s="25"/>
    </row>
    <row r="8" spans="1:16" ht="23.25" customHeight="1" x14ac:dyDescent="0.2">
      <c r="A8" s="14"/>
      <c r="B8" s="83" t="s">
        <v>10</v>
      </c>
      <c r="C8" s="84"/>
      <c r="D8" s="84"/>
      <c r="E8" s="27"/>
      <c r="F8" s="28"/>
      <c r="G8" s="29">
        <f>+G9+G10+G11+G16+G20+G26+G27+G31+G32+G33+G34+G35+G36+G37+G38+G39+G40</f>
        <v>15414922</v>
      </c>
      <c r="H8" s="19"/>
      <c r="I8" s="14"/>
      <c r="J8" s="85" t="s">
        <v>11</v>
      </c>
      <c r="K8" s="86"/>
      <c r="L8" s="86"/>
      <c r="M8" s="30"/>
      <c r="N8" s="19"/>
      <c r="O8" s="29">
        <f>SUM(O9:O21)</f>
        <v>10534914</v>
      </c>
      <c r="P8" s="30"/>
    </row>
    <row r="9" spans="1:16" ht="23.25" customHeight="1" x14ac:dyDescent="0.2">
      <c r="A9" s="31"/>
      <c r="B9" s="7"/>
      <c r="C9" s="63" t="s">
        <v>12</v>
      </c>
      <c r="D9" s="63"/>
      <c r="E9" s="32"/>
      <c r="F9" s="9"/>
      <c r="G9" s="6">
        <f>ROUND([1]①収入分類表【一般・港営】!M4/1000,0)</f>
        <v>131849</v>
      </c>
      <c r="H9" s="11"/>
      <c r="I9" s="31"/>
      <c r="J9" s="7"/>
      <c r="K9" s="75" t="s">
        <v>13</v>
      </c>
      <c r="L9" s="75"/>
      <c r="M9" s="33"/>
      <c r="N9" s="11"/>
      <c r="O9" s="6">
        <f>[1]⑧人件費算定表【一般・港営】!H6</f>
        <v>2001280</v>
      </c>
      <c r="P9" s="33"/>
    </row>
    <row r="10" spans="1:16" ht="23.25" customHeight="1" x14ac:dyDescent="0.2">
      <c r="A10" s="31"/>
      <c r="B10" s="7"/>
      <c r="C10" s="63" t="s">
        <v>14</v>
      </c>
      <c r="D10" s="63"/>
      <c r="E10" s="32"/>
      <c r="F10" s="9"/>
      <c r="G10" s="6">
        <f>ROUND([1]①収入分類表【一般・港営】!M8/1000,0)</f>
        <v>0</v>
      </c>
      <c r="H10" s="11"/>
      <c r="I10" s="31"/>
      <c r="J10" s="7"/>
      <c r="K10" s="75" t="s">
        <v>15</v>
      </c>
      <c r="L10" s="75"/>
      <c r="M10" s="33"/>
      <c r="N10" s="11"/>
      <c r="O10" s="6">
        <f>[1]⑥経営・建設関係集計表【一般・港営】!H4</f>
        <v>633116</v>
      </c>
      <c r="P10" s="33"/>
    </row>
    <row r="11" spans="1:16" ht="23.25" customHeight="1" x14ac:dyDescent="0.2">
      <c r="A11" s="31"/>
      <c r="B11" s="7"/>
      <c r="C11" s="63" t="s">
        <v>16</v>
      </c>
      <c r="D11" s="63"/>
      <c r="E11" s="32"/>
      <c r="F11" s="9"/>
      <c r="G11" s="6">
        <f>+SUM(G12:G15)</f>
        <v>527512</v>
      </c>
      <c r="H11" s="11"/>
      <c r="I11" s="31"/>
      <c r="J11" s="7"/>
      <c r="K11" s="75" t="s">
        <v>17</v>
      </c>
      <c r="L11" s="75"/>
      <c r="M11" s="33"/>
      <c r="N11" s="11"/>
      <c r="O11" s="6">
        <f>[1]⑥経営・建設関係集計表【一般・港営】!H5</f>
        <v>22134</v>
      </c>
      <c r="P11" s="33"/>
    </row>
    <row r="12" spans="1:16" ht="23.25" customHeight="1" x14ac:dyDescent="0.2">
      <c r="A12" s="31"/>
      <c r="B12" s="7"/>
      <c r="C12" s="7"/>
      <c r="D12" s="9" t="s">
        <v>18</v>
      </c>
      <c r="E12" s="34"/>
      <c r="F12" s="10"/>
      <c r="G12" s="6">
        <f>ROUND([1]①収入分類表【一般・港営】!M11/1000,0)</f>
        <v>526949</v>
      </c>
      <c r="H12" s="11"/>
      <c r="I12" s="31"/>
      <c r="J12" s="7"/>
      <c r="K12" s="75" t="s">
        <v>19</v>
      </c>
      <c r="L12" s="75"/>
      <c r="M12" s="33"/>
      <c r="N12" s="11"/>
      <c r="O12" s="6">
        <f>[1]⑥経営・建設関係集計表【一般・港営】!H6</f>
        <v>12063</v>
      </c>
      <c r="P12" s="33"/>
    </row>
    <row r="13" spans="1:16" ht="23.25" customHeight="1" x14ac:dyDescent="0.2">
      <c r="A13" s="31"/>
      <c r="B13" s="7"/>
      <c r="C13" s="7"/>
      <c r="D13" s="9" t="s">
        <v>20</v>
      </c>
      <c r="E13" s="34"/>
      <c r="F13" s="10"/>
      <c r="G13" s="6">
        <f>ROUND([1]①収入分類表【一般・港営】!M16/1000,0)</f>
        <v>563</v>
      </c>
      <c r="H13" s="11"/>
      <c r="I13" s="31"/>
      <c r="J13" s="7"/>
      <c r="K13" s="75" t="s">
        <v>21</v>
      </c>
      <c r="L13" s="75"/>
      <c r="M13" s="33"/>
      <c r="N13" s="11"/>
      <c r="O13" s="6">
        <f>[1]⑥経営・建設関係集計表【一般・港営】!H7</f>
        <v>0</v>
      </c>
      <c r="P13" s="33"/>
    </row>
    <row r="14" spans="1:16" ht="23.25" customHeight="1" x14ac:dyDescent="0.2">
      <c r="A14" s="31"/>
      <c r="B14" s="7"/>
      <c r="C14" s="7"/>
      <c r="D14" s="9" t="s">
        <v>22</v>
      </c>
      <c r="E14" s="34"/>
      <c r="F14" s="10"/>
      <c r="G14" s="6">
        <f>ROUND([1]①収入分類表【一般・港営】!M23/1000,0)</f>
        <v>0</v>
      </c>
      <c r="H14" s="11"/>
      <c r="I14" s="31"/>
      <c r="J14" s="7"/>
      <c r="K14" s="7" t="s">
        <v>23</v>
      </c>
      <c r="L14" s="7"/>
      <c r="M14" s="33"/>
      <c r="N14" s="11"/>
      <c r="O14" s="6">
        <f>[1]⑥経営・建設関係集計表【一般・港営】!H11</f>
        <v>4343293</v>
      </c>
      <c r="P14" s="33"/>
    </row>
    <row r="15" spans="1:16" ht="23.25" customHeight="1" x14ac:dyDescent="0.2">
      <c r="A15" s="31"/>
      <c r="B15" s="7"/>
      <c r="C15" s="7"/>
      <c r="D15" s="9" t="s">
        <v>24</v>
      </c>
      <c r="E15" s="34"/>
      <c r="F15" s="10"/>
      <c r="G15" s="6">
        <f>ROUND([1]①収入分類表【一般・港営】!M24/1000,0)</f>
        <v>0</v>
      </c>
      <c r="H15" s="11"/>
      <c r="I15" s="31"/>
      <c r="J15" s="7"/>
      <c r="K15" s="7" t="s">
        <v>25</v>
      </c>
      <c r="L15" s="7"/>
      <c r="M15" s="33"/>
      <c r="N15" s="11"/>
      <c r="O15" s="6">
        <f>[1]⑥経営・建設関係集計表【一般・港営】!H15</f>
        <v>1711443</v>
      </c>
      <c r="P15" s="33"/>
    </row>
    <row r="16" spans="1:16" ht="23.25" customHeight="1" x14ac:dyDescent="0.2">
      <c r="A16" s="31"/>
      <c r="B16" s="7"/>
      <c r="C16" s="63" t="s">
        <v>26</v>
      </c>
      <c r="D16" s="63"/>
      <c r="E16" s="32"/>
      <c r="F16" s="9"/>
      <c r="G16" s="6">
        <f>+SUM(G17:G19)</f>
        <v>687065</v>
      </c>
      <c r="H16" s="11"/>
      <c r="I16" s="31"/>
      <c r="J16" s="7"/>
      <c r="K16" s="7" t="s">
        <v>27</v>
      </c>
      <c r="L16" s="7"/>
      <c r="M16" s="33"/>
      <c r="N16" s="11"/>
      <c r="O16" s="6">
        <f>[1]⑥経営・建設関係集計表【一般・港営】!H18</f>
        <v>844392</v>
      </c>
      <c r="P16" s="33"/>
    </row>
    <row r="17" spans="1:16" ht="23.25" customHeight="1" x14ac:dyDescent="0.2">
      <c r="A17" s="31"/>
      <c r="B17" s="7"/>
      <c r="C17" s="7"/>
      <c r="D17" s="9" t="s">
        <v>28</v>
      </c>
      <c r="E17" s="34"/>
      <c r="F17" s="10"/>
      <c r="G17" s="6">
        <f>ROUND([1]①収入分類表【一般・港営】!M26/1000,0)</f>
        <v>0</v>
      </c>
      <c r="H17" s="11"/>
      <c r="I17" s="31"/>
      <c r="J17" s="7"/>
      <c r="K17" s="7" t="s">
        <v>29</v>
      </c>
      <c r="L17" s="7"/>
      <c r="M17" s="33"/>
      <c r="N17" s="11"/>
      <c r="O17" s="6">
        <f>[1]⑥経営・建設関係集計表【一般・港営】!H19</f>
        <v>141582</v>
      </c>
      <c r="P17" s="33"/>
    </row>
    <row r="18" spans="1:16" ht="23.25" customHeight="1" x14ac:dyDescent="0.2">
      <c r="A18" s="31"/>
      <c r="B18" s="7"/>
      <c r="C18" s="7"/>
      <c r="D18" s="9" t="s">
        <v>30</v>
      </c>
      <c r="E18" s="34"/>
      <c r="F18" s="10"/>
      <c r="G18" s="6">
        <f>ROUND([1]①収入分類表【一般・港営】!M27/1000,0)</f>
        <v>1547</v>
      </c>
      <c r="H18" s="11"/>
      <c r="I18" s="31"/>
      <c r="J18" s="7"/>
      <c r="K18" s="7" t="s">
        <v>31</v>
      </c>
      <c r="L18" s="7"/>
      <c r="M18" s="33"/>
      <c r="N18" s="11"/>
      <c r="O18" s="6">
        <f>[1]⑥経営・建設関係集計表【一般・港営】!H22</f>
        <v>503508</v>
      </c>
      <c r="P18" s="33"/>
    </row>
    <row r="19" spans="1:16" ht="23.25" customHeight="1" x14ac:dyDescent="0.2">
      <c r="A19" s="31"/>
      <c r="B19" s="7"/>
      <c r="C19" s="7"/>
      <c r="D19" s="9" t="s">
        <v>32</v>
      </c>
      <c r="E19" s="34"/>
      <c r="F19" s="10"/>
      <c r="G19" s="6">
        <f>ROUND([1]①収入分類表【一般・港営】!M31/1000,0)</f>
        <v>685518</v>
      </c>
      <c r="H19" s="11"/>
      <c r="I19" s="31"/>
      <c r="J19" s="7"/>
      <c r="K19" s="7" t="s">
        <v>33</v>
      </c>
      <c r="L19" s="7"/>
      <c r="M19" s="33"/>
      <c r="N19" s="11"/>
      <c r="O19" s="6">
        <f>[1]⑥経営・建設関係集計表【一般・港営】!H26</f>
        <v>11643</v>
      </c>
      <c r="P19" s="33"/>
    </row>
    <row r="20" spans="1:16" ht="23.25" customHeight="1" x14ac:dyDescent="0.2">
      <c r="A20" s="31"/>
      <c r="B20" s="7"/>
      <c r="C20" s="63" t="s">
        <v>34</v>
      </c>
      <c r="D20" s="63"/>
      <c r="E20" s="32"/>
      <c r="F20" s="9"/>
      <c r="G20" s="6">
        <f>+SUM(G21:G24)</f>
        <v>4099111</v>
      </c>
      <c r="H20" s="11"/>
      <c r="I20" s="31"/>
      <c r="J20" s="7"/>
      <c r="K20" s="7" t="s">
        <v>35</v>
      </c>
      <c r="L20" s="7"/>
      <c r="M20" s="33"/>
      <c r="N20" s="11"/>
      <c r="O20" s="6">
        <f>[1]⑥経営・建設関係集計表【一般・港営】!H27</f>
        <v>276788</v>
      </c>
      <c r="P20" s="33"/>
    </row>
    <row r="21" spans="1:16" ht="23.25" customHeight="1" x14ac:dyDescent="0.2">
      <c r="A21" s="31"/>
      <c r="B21" s="7"/>
      <c r="C21" s="7"/>
      <c r="D21" s="9" t="s">
        <v>36</v>
      </c>
      <c r="E21" s="34"/>
      <c r="F21" s="10"/>
      <c r="G21" s="6">
        <f>ROUND([1]①収入分類表【一般・港営】!M39/1000,0)</f>
        <v>27317</v>
      </c>
      <c r="H21" s="11"/>
      <c r="I21" s="31"/>
      <c r="J21" s="7"/>
      <c r="K21" s="75" t="s">
        <v>32</v>
      </c>
      <c r="L21" s="75"/>
      <c r="M21" s="33"/>
      <c r="N21" s="11"/>
      <c r="O21" s="6">
        <f>+SUM(O22:O26)</f>
        <v>33672</v>
      </c>
      <c r="P21" s="33"/>
    </row>
    <row r="22" spans="1:16" ht="23.25" customHeight="1" x14ac:dyDescent="0.2">
      <c r="A22" s="31"/>
      <c r="B22" s="7"/>
      <c r="C22" s="7"/>
      <c r="D22" s="9" t="s">
        <v>37</v>
      </c>
      <c r="E22" s="34"/>
      <c r="F22" s="10"/>
      <c r="G22" s="6">
        <f>ROUND([1]①収入分類表【一般・港営】!M40/1000,0)</f>
        <v>2368470</v>
      </c>
      <c r="H22" s="11"/>
      <c r="I22" s="31"/>
      <c r="J22" s="7"/>
      <c r="K22" s="7"/>
      <c r="L22" s="7" t="s">
        <v>38</v>
      </c>
      <c r="M22" s="33"/>
      <c r="N22" s="11"/>
      <c r="O22" s="6">
        <v>0</v>
      </c>
      <c r="P22" s="33"/>
    </row>
    <row r="23" spans="1:16" ht="23.25" customHeight="1" x14ac:dyDescent="0.2">
      <c r="A23" s="31"/>
      <c r="B23" s="7"/>
      <c r="C23" s="7"/>
      <c r="D23" s="9" t="s">
        <v>39</v>
      </c>
      <c r="E23" s="34"/>
      <c r="F23" s="10"/>
      <c r="G23" s="6">
        <f>ROUND([1]①収入分類表【一般・港営】!M44/1000,0)-1</f>
        <v>1701591</v>
      </c>
      <c r="H23" s="11"/>
      <c r="I23" s="31"/>
      <c r="J23" s="7"/>
      <c r="K23" s="7"/>
      <c r="L23" s="7" t="s">
        <v>40</v>
      </c>
      <c r="M23" s="33"/>
      <c r="N23" s="11"/>
      <c r="O23" s="6">
        <v>0</v>
      </c>
      <c r="P23" s="33"/>
    </row>
    <row r="24" spans="1:16" ht="23.25" customHeight="1" x14ac:dyDescent="0.2">
      <c r="A24" s="31"/>
      <c r="B24" s="7"/>
      <c r="C24" s="7"/>
      <c r="D24" s="9" t="s">
        <v>41</v>
      </c>
      <c r="E24" s="34"/>
      <c r="F24" s="10"/>
      <c r="G24" s="6">
        <f>ROUND([1]①収入分類表【一般・港営】!M45/1000,0)</f>
        <v>1733</v>
      </c>
      <c r="H24" s="11"/>
      <c r="I24" s="31"/>
      <c r="J24" s="7"/>
      <c r="K24" s="7"/>
      <c r="L24" s="7" t="s">
        <v>42</v>
      </c>
      <c r="M24" s="33"/>
      <c r="N24" s="11"/>
      <c r="O24" s="6">
        <v>0</v>
      </c>
      <c r="P24" s="33"/>
    </row>
    <row r="25" spans="1:16" ht="23.25" customHeight="1" x14ac:dyDescent="0.2">
      <c r="A25" s="31"/>
      <c r="B25" s="7"/>
      <c r="C25" s="63" t="s">
        <v>43</v>
      </c>
      <c r="D25" s="63"/>
      <c r="E25" s="32"/>
      <c r="F25" s="9"/>
      <c r="G25" s="6">
        <f>ROUND([1]①収入分類表【一般・港営】!M48/1000,0)</f>
        <v>0</v>
      </c>
      <c r="H25" s="11"/>
      <c r="I25" s="31"/>
      <c r="J25" s="7"/>
      <c r="K25" s="7"/>
      <c r="L25" s="7" t="s">
        <v>44</v>
      </c>
      <c r="M25" s="33"/>
      <c r="N25" s="11"/>
      <c r="O25" s="6">
        <v>0</v>
      </c>
      <c r="P25" s="33"/>
    </row>
    <row r="26" spans="1:16" ht="23.25" customHeight="1" x14ac:dyDescent="0.2">
      <c r="A26" s="31"/>
      <c r="B26" s="7"/>
      <c r="C26" s="63" t="s">
        <v>45</v>
      </c>
      <c r="D26" s="63"/>
      <c r="E26" s="32"/>
      <c r="F26" s="9"/>
      <c r="G26" s="6">
        <f>+SUM(G27:G29)</f>
        <v>1920</v>
      </c>
      <c r="H26" s="11"/>
      <c r="I26" s="31"/>
      <c r="J26" s="7"/>
      <c r="K26" s="7"/>
      <c r="L26" s="7" t="s">
        <v>46</v>
      </c>
      <c r="M26" s="33"/>
      <c r="N26" s="11"/>
      <c r="O26" s="6">
        <f>[1]⑥経営・建設関係集計表【一般・港営】!H28</f>
        <v>33672</v>
      </c>
      <c r="P26" s="33"/>
    </row>
    <row r="27" spans="1:16" ht="23.25" customHeight="1" x14ac:dyDescent="0.2">
      <c r="A27" s="31"/>
      <c r="B27" s="7"/>
      <c r="C27" s="7"/>
      <c r="D27" s="9" t="s">
        <v>47</v>
      </c>
      <c r="E27" s="34"/>
      <c r="F27" s="10"/>
      <c r="G27" s="6">
        <f>ROUND([1]①収入分類表【一般・港営】!M50/1000,0)</f>
        <v>0</v>
      </c>
      <c r="H27" s="11"/>
      <c r="I27" s="31"/>
      <c r="J27" s="35" t="s">
        <v>48</v>
      </c>
      <c r="K27" s="11"/>
      <c r="L27" s="11"/>
      <c r="M27" s="33"/>
      <c r="N27" s="11"/>
      <c r="O27" s="6">
        <f>+O28+O35</f>
        <v>101652</v>
      </c>
      <c r="P27" s="33"/>
    </row>
    <row r="28" spans="1:16" ht="23.25" customHeight="1" x14ac:dyDescent="0.2">
      <c r="A28" s="31"/>
      <c r="B28" s="7"/>
      <c r="C28" s="7"/>
      <c r="D28" s="9" t="s">
        <v>49</v>
      </c>
      <c r="E28" s="34"/>
      <c r="F28" s="10"/>
      <c r="G28" s="6">
        <f>ROUND([1]①収入分類表【一般・港営】!M51/1000,0)</f>
        <v>0</v>
      </c>
      <c r="H28" s="11"/>
      <c r="I28" s="31"/>
      <c r="J28" s="7"/>
      <c r="K28" s="11" t="s">
        <v>50</v>
      </c>
      <c r="L28" s="11"/>
      <c r="M28" s="33"/>
      <c r="N28" s="11"/>
      <c r="O28" s="36">
        <f>+O29+O32</f>
        <v>101652</v>
      </c>
      <c r="P28" s="33"/>
    </row>
    <row r="29" spans="1:16" ht="23.25" customHeight="1" x14ac:dyDescent="0.2">
      <c r="A29" s="31"/>
      <c r="B29" s="7"/>
      <c r="C29" s="7"/>
      <c r="D29" s="9" t="s">
        <v>32</v>
      </c>
      <c r="E29" s="34"/>
      <c r="F29" s="10"/>
      <c r="G29" s="6">
        <f>ROUND([1]①収入分類表【一般・港営】!M52/1000,0)</f>
        <v>1920</v>
      </c>
      <c r="H29" s="11"/>
      <c r="I29" s="31"/>
      <c r="J29" s="7"/>
      <c r="K29" s="11"/>
      <c r="L29" s="11" t="s">
        <v>21</v>
      </c>
      <c r="M29" s="33"/>
      <c r="N29" s="11"/>
      <c r="O29" s="37">
        <f>+O30+O31</f>
        <v>0</v>
      </c>
      <c r="P29" s="33"/>
    </row>
    <row r="30" spans="1:16" ht="23.25" customHeight="1" x14ac:dyDescent="0.2">
      <c r="A30" s="31"/>
      <c r="B30" s="7"/>
      <c r="C30" s="75" t="s">
        <v>51</v>
      </c>
      <c r="D30" s="75"/>
      <c r="E30" s="34"/>
      <c r="F30" s="10"/>
      <c r="G30" s="6">
        <v>0</v>
      </c>
      <c r="H30" s="11"/>
      <c r="I30" s="31"/>
      <c r="J30" s="7"/>
      <c r="K30" s="11"/>
      <c r="L30" s="38" t="s">
        <v>52</v>
      </c>
      <c r="M30" s="39"/>
      <c r="N30" s="11"/>
      <c r="O30" s="37">
        <v>0</v>
      </c>
      <c r="P30" s="33"/>
    </row>
    <row r="31" spans="1:16" ht="23.25" customHeight="1" x14ac:dyDescent="0.2">
      <c r="A31" s="31"/>
      <c r="B31" s="7"/>
      <c r="C31" s="63" t="s">
        <v>53</v>
      </c>
      <c r="D31" s="63"/>
      <c r="E31" s="32"/>
      <c r="F31" s="9"/>
      <c r="G31" s="6">
        <f>ROUND([1]①収入分類表【一般・港営】!M53/1000,0)</f>
        <v>3645563</v>
      </c>
      <c r="H31" s="11"/>
      <c r="I31" s="31"/>
      <c r="J31" s="7"/>
      <c r="K31" s="11"/>
      <c r="L31" s="38" t="s">
        <v>54</v>
      </c>
      <c r="M31" s="33"/>
      <c r="N31" s="11"/>
      <c r="O31" s="37">
        <v>0</v>
      </c>
      <c r="P31" s="33"/>
    </row>
    <row r="32" spans="1:16" ht="23.25" customHeight="1" x14ac:dyDescent="0.2">
      <c r="A32" s="31"/>
      <c r="B32" s="7"/>
      <c r="C32" s="63" t="s">
        <v>55</v>
      </c>
      <c r="D32" s="63"/>
      <c r="E32" s="32"/>
      <c r="F32" s="9"/>
      <c r="G32" s="6">
        <f>ROUND([1]①収入分類表【一般・港営】!M54/1000,0)</f>
        <v>1621</v>
      </c>
      <c r="H32" s="11"/>
      <c r="I32" s="31"/>
      <c r="J32" s="7"/>
      <c r="K32" s="11"/>
      <c r="L32" s="11" t="s">
        <v>56</v>
      </c>
      <c r="M32" s="33"/>
      <c r="N32" s="11"/>
      <c r="O32" s="36">
        <f>+O33+O34</f>
        <v>101652</v>
      </c>
      <c r="P32" s="33"/>
    </row>
    <row r="33" spans="1:16" ht="23.25" customHeight="1" x14ac:dyDescent="0.2">
      <c r="A33" s="31"/>
      <c r="B33" s="7"/>
      <c r="C33" s="63" t="s">
        <v>57</v>
      </c>
      <c r="D33" s="63"/>
      <c r="E33" s="32"/>
      <c r="F33" s="9"/>
      <c r="G33" s="6">
        <f>ROUND([1]①収入分類表【一般・港営】!M55/1000,0)</f>
        <v>0</v>
      </c>
      <c r="H33" s="11"/>
      <c r="I33" s="31"/>
      <c r="J33" s="7"/>
      <c r="K33" s="11"/>
      <c r="L33" s="38" t="s">
        <v>52</v>
      </c>
      <c r="M33" s="39"/>
      <c r="N33" s="11"/>
      <c r="O33" s="6">
        <f>[1]⑫公債償還費等【一般・港営】!D49</f>
        <v>88872</v>
      </c>
      <c r="P33" s="33"/>
    </row>
    <row r="34" spans="1:16" ht="23.25" customHeight="1" x14ac:dyDescent="0.2">
      <c r="A34" s="31"/>
      <c r="B34" s="7"/>
      <c r="C34" s="63" t="s">
        <v>58</v>
      </c>
      <c r="D34" s="63"/>
      <c r="E34" s="32"/>
      <c r="F34" s="9"/>
      <c r="G34" s="6">
        <f>ROUND([1]①収入分類表【一般・港営】!M58/1000,0)</f>
        <v>20308</v>
      </c>
      <c r="H34" s="11"/>
      <c r="I34" s="31"/>
      <c r="J34" s="7"/>
      <c r="K34" s="11"/>
      <c r="L34" s="38" t="s">
        <v>54</v>
      </c>
      <c r="M34" s="33"/>
      <c r="N34" s="11"/>
      <c r="O34" s="6">
        <f>[1]⑫公債償還費等【一般・港営】!E49</f>
        <v>12780</v>
      </c>
      <c r="P34" s="33"/>
    </row>
    <row r="35" spans="1:16" ht="23.25" customHeight="1" x14ac:dyDescent="0.2">
      <c r="A35" s="31"/>
      <c r="B35" s="7"/>
      <c r="C35" s="63" t="s">
        <v>59</v>
      </c>
      <c r="D35" s="63"/>
      <c r="E35" s="32"/>
      <c r="F35" s="9"/>
      <c r="G35" s="6">
        <f>ROUND([1]①収入分類表【一般・港営】!M62/1000,0)</f>
        <v>0</v>
      </c>
      <c r="H35" s="11"/>
      <c r="I35" s="31"/>
      <c r="J35" s="7"/>
      <c r="K35" s="11" t="s">
        <v>32</v>
      </c>
      <c r="L35" s="11"/>
      <c r="M35" s="33"/>
      <c r="N35" s="11"/>
      <c r="O35" s="6">
        <f>+SUM(O36:O37)</f>
        <v>0</v>
      </c>
      <c r="P35" s="33"/>
    </row>
    <row r="36" spans="1:16" ht="23.25" customHeight="1" x14ac:dyDescent="0.2">
      <c r="A36" s="31"/>
      <c r="B36" s="7"/>
      <c r="C36" s="63" t="s">
        <v>60</v>
      </c>
      <c r="D36" s="63"/>
      <c r="E36" s="32"/>
      <c r="F36" s="9"/>
      <c r="G36" s="6">
        <f>ROUND([1]①収入分類表【一般・港営】!M63/1000,0)</f>
        <v>0</v>
      </c>
      <c r="H36" s="11"/>
      <c r="I36" s="31"/>
      <c r="J36" s="7"/>
      <c r="K36" s="11"/>
      <c r="L36" s="38" t="s">
        <v>52</v>
      </c>
      <c r="M36" s="39"/>
      <c r="N36" s="11"/>
      <c r="O36" s="6">
        <v>0</v>
      </c>
      <c r="P36" s="33"/>
    </row>
    <row r="37" spans="1:16" ht="23.25" customHeight="1" x14ac:dyDescent="0.2">
      <c r="A37" s="31"/>
      <c r="B37" s="7"/>
      <c r="C37" s="63" t="s">
        <v>61</v>
      </c>
      <c r="D37" s="63"/>
      <c r="E37" s="32"/>
      <c r="F37" s="9"/>
      <c r="G37" s="6">
        <f>ROUND([1]①収入分類表【一般・港営】!M64/1000,0)</f>
        <v>0</v>
      </c>
      <c r="H37" s="11"/>
      <c r="I37" s="31"/>
      <c r="J37" s="7"/>
      <c r="K37" s="11"/>
      <c r="L37" s="38" t="s">
        <v>54</v>
      </c>
      <c r="M37" s="33"/>
      <c r="N37" s="11"/>
      <c r="O37" s="6">
        <v>0</v>
      </c>
      <c r="P37" s="33"/>
    </row>
    <row r="38" spans="1:16" ht="23.25" customHeight="1" x14ac:dyDescent="0.2">
      <c r="A38" s="21"/>
      <c r="B38" s="40"/>
      <c r="C38" s="71" t="s">
        <v>62</v>
      </c>
      <c r="D38" s="71"/>
      <c r="E38" s="41"/>
      <c r="F38" s="42"/>
      <c r="G38" s="43">
        <f>ROUND([1]①収入分類表【一般・港営】!M68/1000,0)</f>
        <v>5968101</v>
      </c>
      <c r="H38" s="26"/>
      <c r="I38" s="21"/>
      <c r="J38" s="72" t="s">
        <v>63</v>
      </c>
      <c r="K38" s="73"/>
      <c r="L38" s="73"/>
      <c r="M38" s="74"/>
      <c r="N38" s="26"/>
      <c r="O38" s="61">
        <v>8352461</v>
      </c>
      <c r="P38" s="44"/>
    </row>
    <row r="39" spans="1:16" ht="23.25" customHeight="1" x14ac:dyDescent="0.2">
      <c r="A39" s="31"/>
      <c r="B39" s="7"/>
      <c r="C39" s="63" t="s">
        <v>64</v>
      </c>
      <c r="D39" s="63"/>
      <c r="E39" s="32"/>
      <c r="F39" s="9"/>
      <c r="G39" s="6">
        <f>ROUND([1]①収入分類表【一般・港営】!M78/1000,0)</f>
        <v>93280</v>
      </c>
      <c r="H39" s="11"/>
      <c r="I39" s="31"/>
      <c r="J39" s="75"/>
      <c r="K39" s="76"/>
      <c r="L39" s="76"/>
      <c r="M39" s="77"/>
      <c r="N39" s="11"/>
      <c r="O39" s="6"/>
      <c r="P39" s="33"/>
    </row>
    <row r="40" spans="1:16" ht="23.25" customHeight="1" x14ac:dyDescent="0.2">
      <c r="A40" s="31"/>
      <c r="B40" s="7"/>
      <c r="C40" s="63" t="s">
        <v>32</v>
      </c>
      <c r="D40" s="63"/>
      <c r="E40" s="32"/>
      <c r="F40" s="9"/>
      <c r="G40" s="6">
        <f>ROUND([1]①収入分類表【一般・港営】!M81/1000,0)</f>
        <v>238592</v>
      </c>
      <c r="H40" s="11"/>
      <c r="I40" s="31"/>
      <c r="J40" s="67"/>
      <c r="K40" s="68"/>
      <c r="L40" s="68"/>
      <c r="M40" s="33"/>
      <c r="N40" s="11"/>
      <c r="O40" s="6"/>
      <c r="P40" s="33"/>
    </row>
    <row r="41" spans="1:16" ht="23.25" customHeight="1" x14ac:dyDescent="0.2">
      <c r="A41" s="31"/>
      <c r="B41" s="62" t="s">
        <v>65</v>
      </c>
      <c r="C41" s="63"/>
      <c r="D41" s="63"/>
      <c r="E41" s="32"/>
      <c r="F41" s="9"/>
      <c r="G41" s="6">
        <f>+SUM(G42:G45)</f>
        <v>142459</v>
      </c>
      <c r="H41" s="11"/>
      <c r="I41" s="31"/>
      <c r="J41" s="7"/>
      <c r="K41" s="11"/>
      <c r="L41" s="69"/>
      <c r="M41" s="70"/>
      <c r="N41" s="11"/>
      <c r="O41" s="6"/>
      <c r="P41" s="33"/>
    </row>
    <row r="42" spans="1:16" ht="23.25" customHeight="1" x14ac:dyDescent="0.2">
      <c r="A42" s="31"/>
      <c r="B42" s="7"/>
      <c r="C42" s="63" t="s">
        <v>66</v>
      </c>
      <c r="D42" s="63"/>
      <c r="E42" s="32"/>
      <c r="F42" s="9"/>
      <c r="G42" s="6">
        <f>ROUND([1]①収入分類表【一般・港営】!M94/1000,0)</f>
        <v>142459</v>
      </c>
      <c r="H42" s="11"/>
      <c r="I42" s="31"/>
      <c r="J42" s="67"/>
      <c r="K42" s="68"/>
      <c r="L42" s="68"/>
      <c r="M42" s="33"/>
      <c r="N42" s="11"/>
      <c r="O42" s="6"/>
      <c r="P42" s="33"/>
    </row>
    <row r="43" spans="1:16" ht="23.25" customHeight="1" x14ac:dyDescent="0.2">
      <c r="A43" s="31"/>
      <c r="B43" s="7"/>
      <c r="C43" s="63" t="s">
        <v>67</v>
      </c>
      <c r="D43" s="63"/>
      <c r="E43" s="32"/>
      <c r="F43" s="9"/>
      <c r="G43" s="6">
        <f>ROUND([1]①収入分類表【一般・港営】!M96/1000,0)</f>
        <v>0</v>
      </c>
      <c r="H43" s="11"/>
      <c r="I43" s="31"/>
      <c r="J43" s="7"/>
      <c r="K43" s="11"/>
      <c r="L43" s="11"/>
      <c r="M43" s="33"/>
      <c r="N43" s="11"/>
      <c r="O43" s="6"/>
      <c r="P43" s="33"/>
    </row>
    <row r="44" spans="1:16" ht="23.25" customHeight="1" x14ac:dyDescent="0.2">
      <c r="A44" s="31"/>
      <c r="B44" s="7"/>
      <c r="C44" s="63" t="s">
        <v>68</v>
      </c>
      <c r="D44" s="63"/>
      <c r="E44" s="32"/>
      <c r="F44" s="9"/>
      <c r="G44" s="6">
        <f>ROUND([1]①収入分類表【一般・港営】!M97/1000,0)</f>
        <v>0</v>
      </c>
      <c r="H44" s="11"/>
      <c r="I44" s="31"/>
      <c r="J44" s="7"/>
      <c r="K44" s="11"/>
      <c r="L44" s="11"/>
      <c r="M44" s="33"/>
      <c r="N44" s="11"/>
      <c r="O44" s="6"/>
      <c r="P44" s="33"/>
    </row>
    <row r="45" spans="1:16" ht="23.25" customHeight="1" x14ac:dyDescent="0.2">
      <c r="A45" s="31"/>
      <c r="B45" s="7"/>
      <c r="C45" s="63" t="s">
        <v>69</v>
      </c>
      <c r="D45" s="63"/>
      <c r="E45" s="32"/>
      <c r="F45" s="9"/>
      <c r="G45" s="6">
        <f>ROUND([1]①収入分類表【一般・港営】!M98/1000,0)</f>
        <v>0</v>
      </c>
      <c r="H45" s="11"/>
      <c r="I45" s="31"/>
      <c r="J45" s="7"/>
      <c r="K45" s="11"/>
      <c r="L45" s="11"/>
      <c r="M45" s="33"/>
      <c r="N45" s="11"/>
      <c r="O45" s="6"/>
      <c r="P45" s="33"/>
    </row>
    <row r="46" spans="1:16" ht="23.25" customHeight="1" x14ac:dyDescent="0.2">
      <c r="A46" s="31"/>
      <c r="B46" s="63" t="s">
        <v>70</v>
      </c>
      <c r="C46" s="63"/>
      <c r="D46" s="63"/>
      <c r="E46" s="32"/>
      <c r="F46" s="9"/>
      <c r="G46" s="6">
        <f>+SUM(G47:G49)</f>
        <v>281143</v>
      </c>
      <c r="H46" s="11"/>
      <c r="I46" s="31"/>
      <c r="J46" s="7"/>
      <c r="K46" s="11"/>
      <c r="L46" s="11"/>
      <c r="M46" s="33"/>
      <c r="N46" s="11"/>
      <c r="O46" s="6"/>
      <c r="P46" s="33"/>
    </row>
    <row r="47" spans="1:16" ht="23.25" customHeight="1" x14ac:dyDescent="0.2">
      <c r="A47" s="31"/>
      <c r="B47" s="7"/>
      <c r="C47" s="63" t="s">
        <v>71</v>
      </c>
      <c r="D47" s="63"/>
      <c r="E47" s="32"/>
      <c r="F47" s="9"/>
      <c r="G47" s="6">
        <f>ROUND([1]①収入分類表【一般・港営】!M100/1000,0)</f>
        <v>0</v>
      </c>
      <c r="H47" s="11"/>
      <c r="I47" s="31"/>
      <c r="J47" s="7"/>
      <c r="K47" s="11"/>
      <c r="L47" s="11"/>
      <c r="M47" s="33"/>
      <c r="N47" s="11"/>
      <c r="O47" s="6"/>
      <c r="P47" s="33"/>
    </row>
    <row r="48" spans="1:16" ht="23.25" customHeight="1" x14ac:dyDescent="0.2">
      <c r="A48" s="31"/>
      <c r="B48" s="7"/>
      <c r="C48" s="63" t="s">
        <v>72</v>
      </c>
      <c r="D48" s="63"/>
      <c r="E48" s="32"/>
      <c r="F48" s="9"/>
      <c r="G48" s="6">
        <f>ROUND([1]①収入分類表【一般・港営】!M101/1000,0)</f>
        <v>280168</v>
      </c>
      <c r="H48" s="11"/>
      <c r="I48" s="31"/>
      <c r="J48" s="7"/>
      <c r="K48" s="11"/>
      <c r="L48" s="11"/>
      <c r="M48" s="33"/>
      <c r="N48" s="11"/>
      <c r="O48" s="6"/>
      <c r="P48" s="33"/>
    </row>
    <row r="49" spans="1:16" ht="23.25" customHeight="1" x14ac:dyDescent="0.2">
      <c r="A49" s="31"/>
      <c r="B49" s="7"/>
      <c r="C49" s="63" t="s">
        <v>32</v>
      </c>
      <c r="D49" s="63"/>
      <c r="E49" s="32"/>
      <c r="F49" s="9"/>
      <c r="G49" s="6">
        <f>ROUND([1]①収入分類表【一般・港営】!M107/1000,0)+ROUND([1]①収入分類表【一般・港営】!M106/1000,0)</f>
        <v>975</v>
      </c>
      <c r="H49" s="11"/>
      <c r="I49" s="31"/>
      <c r="J49" s="7"/>
      <c r="K49" s="11"/>
      <c r="L49" s="11"/>
      <c r="M49" s="33"/>
      <c r="N49" s="11"/>
      <c r="O49" s="6"/>
      <c r="P49" s="33"/>
    </row>
    <row r="50" spans="1:16" ht="23.25" customHeight="1" x14ac:dyDescent="0.2">
      <c r="A50" s="31"/>
      <c r="B50" s="63" t="s">
        <v>73</v>
      </c>
      <c r="C50" s="63"/>
      <c r="D50" s="63"/>
      <c r="E50" s="32"/>
      <c r="F50" s="9"/>
      <c r="G50" s="6">
        <f>SUM(G51:G52)</f>
        <v>16612</v>
      </c>
      <c r="H50" s="11"/>
      <c r="I50" s="31"/>
      <c r="J50" s="7"/>
      <c r="K50" s="11"/>
      <c r="L50" s="11"/>
      <c r="M50" s="33"/>
      <c r="N50" s="11"/>
      <c r="O50" s="6"/>
      <c r="P50" s="33"/>
    </row>
    <row r="51" spans="1:16" ht="23.25" customHeight="1" x14ac:dyDescent="0.2">
      <c r="A51" s="31"/>
      <c r="B51" s="7"/>
      <c r="C51" s="63" t="s">
        <v>74</v>
      </c>
      <c r="D51" s="63"/>
      <c r="E51" s="32"/>
      <c r="F51" s="9"/>
      <c r="G51" s="6">
        <f>ROUND([1]①収入分類表【一般・港営】!M109/1000,0)</f>
        <v>752</v>
      </c>
      <c r="H51" s="11"/>
      <c r="I51" s="31"/>
      <c r="J51" s="7"/>
      <c r="K51" s="11"/>
      <c r="L51" s="11"/>
      <c r="M51" s="33"/>
      <c r="N51" s="11"/>
      <c r="O51" s="6"/>
      <c r="P51" s="33"/>
    </row>
    <row r="52" spans="1:16" ht="23.25" customHeight="1" x14ac:dyDescent="0.2">
      <c r="A52" s="31"/>
      <c r="B52" s="7"/>
      <c r="C52" s="63" t="s">
        <v>75</v>
      </c>
      <c r="D52" s="63"/>
      <c r="E52" s="32"/>
      <c r="F52" s="9"/>
      <c r="G52" s="6">
        <f>ROUND([1]①収入分類表【一般・港営】!M110/1000,0)</f>
        <v>15860</v>
      </c>
      <c r="H52" s="11"/>
      <c r="I52" s="31"/>
      <c r="J52" s="7"/>
      <c r="K52" s="11"/>
      <c r="L52" s="11"/>
      <c r="M52" s="33"/>
      <c r="N52" s="11"/>
      <c r="O52" s="6"/>
      <c r="P52" s="33"/>
    </row>
    <row r="53" spans="1:16" ht="23.25" customHeight="1" x14ac:dyDescent="0.2">
      <c r="A53" s="31"/>
      <c r="B53" s="63" t="s">
        <v>76</v>
      </c>
      <c r="C53" s="63"/>
      <c r="D53" s="63"/>
      <c r="E53" s="32"/>
      <c r="F53" s="9"/>
      <c r="G53" s="6">
        <f>+SUM(G54:G56)</f>
        <v>1738260</v>
      </c>
      <c r="H53" s="11"/>
      <c r="I53" s="31"/>
      <c r="J53" s="7"/>
      <c r="K53" s="11"/>
      <c r="L53" s="11"/>
      <c r="M53" s="33"/>
      <c r="N53" s="11"/>
      <c r="O53" s="6"/>
      <c r="P53" s="33"/>
    </row>
    <row r="54" spans="1:16" ht="23.25" customHeight="1" x14ac:dyDescent="0.2">
      <c r="A54" s="31"/>
      <c r="B54" s="7"/>
      <c r="C54" s="63" t="s">
        <v>77</v>
      </c>
      <c r="D54" s="63"/>
      <c r="E54" s="32"/>
      <c r="F54" s="9"/>
      <c r="G54" s="6">
        <f>ROUND([1]①収入分類表【一般・港営】!M112/1000,0)</f>
        <v>1674277</v>
      </c>
      <c r="H54" s="11"/>
      <c r="I54" s="31"/>
      <c r="J54" s="7"/>
      <c r="K54" s="11"/>
      <c r="L54" s="11"/>
      <c r="M54" s="33"/>
      <c r="N54" s="11"/>
      <c r="O54" s="6"/>
      <c r="P54" s="33"/>
    </row>
    <row r="55" spans="1:16" ht="23.25" customHeight="1" x14ac:dyDescent="0.2">
      <c r="A55" s="31"/>
      <c r="B55" s="7"/>
      <c r="C55" s="63" t="s">
        <v>78</v>
      </c>
      <c r="D55" s="63"/>
      <c r="E55" s="32"/>
      <c r="F55" s="9"/>
      <c r="G55" s="6">
        <f>ROUND([1]①収入分類表【一般・港営】!M132/1000,0)-1</f>
        <v>63983</v>
      </c>
      <c r="H55" s="11"/>
      <c r="I55" s="31"/>
      <c r="J55" s="7"/>
      <c r="K55" s="11"/>
      <c r="L55" s="11"/>
      <c r="M55" s="33"/>
      <c r="N55" s="11"/>
      <c r="O55" s="6"/>
      <c r="P55" s="33"/>
    </row>
    <row r="56" spans="1:16" ht="23.25" customHeight="1" x14ac:dyDescent="0.2">
      <c r="A56" s="31"/>
      <c r="B56" s="7"/>
      <c r="C56" s="63" t="s">
        <v>32</v>
      </c>
      <c r="D56" s="63"/>
      <c r="E56" s="32"/>
      <c r="F56" s="9"/>
      <c r="G56" s="6">
        <f>ROUND([1]①収入分類表【一般・港営】!M136/1000,0)</f>
        <v>0</v>
      </c>
      <c r="H56" s="11"/>
      <c r="I56" s="31"/>
      <c r="J56" s="7"/>
      <c r="K56" s="11"/>
      <c r="L56" s="11"/>
      <c r="M56" s="33"/>
      <c r="N56" s="11"/>
      <c r="O56" s="6"/>
      <c r="P56" s="33"/>
    </row>
    <row r="57" spans="1:16" ht="23.25" customHeight="1" x14ac:dyDescent="0.2">
      <c r="A57" s="31"/>
      <c r="B57" s="62" t="s">
        <v>79</v>
      </c>
      <c r="C57" s="63"/>
      <c r="D57" s="63"/>
      <c r="E57" s="32"/>
      <c r="F57" s="9"/>
      <c r="G57" s="6">
        <f>+SUM(G58:G59)</f>
        <v>395000</v>
      </c>
      <c r="H57" s="11"/>
      <c r="I57" s="31"/>
      <c r="J57" s="7"/>
      <c r="K57" s="11"/>
      <c r="L57" s="11"/>
      <c r="M57" s="33"/>
      <c r="N57" s="11"/>
      <c r="O57" s="6"/>
      <c r="P57" s="33"/>
    </row>
    <row r="58" spans="1:16" ht="23.25" customHeight="1" x14ac:dyDescent="0.2">
      <c r="A58" s="31"/>
      <c r="B58" s="7"/>
      <c r="C58" s="63" t="s">
        <v>80</v>
      </c>
      <c r="D58" s="63"/>
      <c r="E58" s="32"/>
      <c r="F58" s="9"/>
      <c r="G58" s="6">
        <f>ROUND([1]①収入分類表【一般・港営】!M138/1000,0)</f>
        <v>0</v>
      </c>
      <c r="H58" s="11"/>
      <c r="I58" s="31"/>
      <c r="J58" s="7"/>
      <c r="K58" s="11"/>
      <c r="L58" s="11"/>
      <c r="M58" s="33"/>
      <c r="N58" s="11"/>
      <c r="O58" s="6"/>
      <c r="P58" s="33"/>
    </row>
    <row r="59" spans="1:16" ht="23.25" customHeight="1" x14ac:dyDescent="0.2">
      <c r="A59" s="31"/>
      <c r="B59" s="7"/>
      <c r="C59" s="63" t="s">
        <v>56</v>
      </c>
      <c r="D59" s="63"/>
      <c r="E59" s="32"/>
      <c r="F59" s="9"/>
      <c r="G59" s="6">
        <f>ROUND(([1]①収入分類表【一般・港営】!M141+[1]①収入分類表【一般・港営】!M159)/1000,0)</f>
        <v>395000</v>
      </c>
      <c r="H59" s="11"/>
      <c r="I59" s="31"/>
      <c r="J59" s="7"/>
      <c r="K59" s="11"/>
      <c r="L59" s="11"/>
      <c r="M59" s="33"/>
      <c r="N59" s="11"/>
      <c r="O59" s="6"/>
      <c r="P59" s="33"/>
    </row>
    <row r="60" spans="1:16" ht="23.25" customHeight="1" x14ac:dyDescent="0.2">
      <c r="A60" s="31"/>
      <c r="B60" s="62" t="s">
        <v>81</v>
      </c>
      <c r="C60" s="63"/>
      <c r="D60" s="63"/>
      <c r="E60" s="32"/>
      <c r="F60" s="9"/>
      <c r="G60" s="6">
        <f>ROUND([1]①収入分類表【一般・港営】!M162/1000,0)</f>
        <v>663652</v>
      </c>
      <c r="H60" s="11"/>
      <c r="I60" s="31"/>
      <c r="J60" s="7"/>
      <c r="K60" s="11"/>
      <c r="L60" s="11"/>
      <c r="M60" s="33"/>
      <c r="N60" s="11"/>
      <c r="O60" s="6"/>
      <c r="P60" s="33"/>
    </row>
    <row r="61" spans="1:16" s="50" customFormat="1" ht="23.25" customHeight="1" x14ac:dyDescent="0.15">
      <c r="A61" s="31"/>
      <c r="B61" s="62" t="s">
        <v>24</v>
      </c>
      <c r="C61" s="63"/>
      <c r="D61" s="63"/>
      <c r="E61" s="32"/>
      <c r="F61" s="9"/>
      <c r="G61" s="6">
        <f>+SUM(G62:G72)</f>
        <v>336979</v>
      </c>
      <c r="H61" s="11"/>
      <c r="I61" s="45"/>
      <c r="J61" s="46"/>
      <c r="K61" s="47"/>
      <c r="L61" s="47"/>
      <c r="M61" s="48"/>
      <c r="N61" s="47"/>
      <c r="O61" s="49"/>
      <c r="P61" s="48"/>
    </row>
    <row r="62" spans="1:16" s="50" customFormat="1" ht="15" customHeight="1" x14ac:dyDescent="0.15">
      <c r="A62" s="45"/>
      <c r="B62" s="51"/>
      <c r="C62" s="52" t="s">
        <v>82</v>
      </c>
      <c r="D62" s="52"/>
      <c r="E62" s="53"/>
      <c r="F62" s="54"/>
      <c r="G62" s="49">
        <v>0</v>
      </c>
      <c r="H62" s="47"/>
      <c r="I62" s="45"/>
      <c r="J62" s="46"/>
      <c r="K62" s="47"/>
      <c r="L62" s="47"/>
      <c r="M62" s="48"/>
      <c r="N62" s="47"/>
      <c r="O62" s="49"/>
      <c r="P62" s="48"/>
    </row>
    <row r="63" spans="1:16" s="50" customFormat="1" ht="15" customHeight="1" x14ac:dyDescent="0.15">
      <c r="A63" s="45"/>
      <c r="B63" s="51"/>
      <c r="C63" s="52" t="s">
        <v>83</v>
      </c>
      <c r="D63" s="52"/>
      <c r="E63" s="53"/>
      <c r="F63" s="54"/>
      <c r="G63" s="6">
        <f>ROUND([1]①収入分類表【一般・港営】!M169/1000,0)</f>
        <v>4136</v>
      </c>
      <c r="H63" s="47"/>
      <c r="I63" s="45"/>
      <c r="J63" s="46"/>
      <c r="K63" s="47"/>
      <c r="L63" s="47"/>
      <c r="M63" s="48"/>
      <c r="N63" s="47"/>
      <c r="O63" s="49"/>
      <c r="P63" s="48"/>
    </row>
    <row r="64" spans="1:16" s="50" customFormat="1" ht="15" customHeight="1" x14ac:dyDescent="0.15">
      <c r="A64" s="45"/>
      <c r="B64" s="51"/>
      <c r="C64" s="52" t="s">
        <v>84</v>
      </c>
      <c r="D64" s="52"/>
      <c r="E64" s="53"/>
      <c r="F64" s="54"/>
      <c r="G64" s="6">
        <f>ROUND([1]①収入分類表【一般・港営】!M201/1000,0)</f>
        <v>29</v>
      </c>
      <c r="H64" s="47"/>
      <c r="I64" s="45"/>
      <c r="J64" s="46"/>
      <c r="K64" s="47"/>
      <c r="L64" s="47"/>
      <c r="M64" s="48"/>
      <c r="N64" s="47"/>
      <c r="O64" s="49"/>
      <c r="P64" s="48"/>
    </row>
    <row r="65" spans="1:16" s="50" customFormat="1" ht="15" customHeight="1" x14ac:dyDescent="0.15">
      <c r="A65" s="45"/>
      <c r="B65" s="51"/>
      <c r="C65" s="52" t="s">
        <v>85</v>
      </c>
      <c r="D65" s="52"/>
      <c r="E65" s="53"/>
      <c r="F65" s="54"/>
      <c r="G65" s="49">
        <v>0</v>
      </c>
      <c r="H65" s="47"/>
      <c r="I65" s="45"/>
      <c r="J65" s="46"/>
      <c r="K65" s="47"/>
      <c r="L65" s="47"/>
      <c r="M65" s="48"/>
      <c r="N65" s="47"/>
      <c r="O65" s="49"/>
      <c r="P65" s="48"/>
    </row>
    <row r="66" spans="1:16" s="50" customFormat="1" ht="15" customHeight="1" x14ac:dyDescent="0.15">
      <c r="A66" s="45"/>
      <c r="B66" s="51"/>
      <c r="C66" s="52" t="s">
        <v>86</v>
      </c>
      <c r="D66" s="52"/>
      <c r="E66" s="53"/>
      <c r="F66" s="54"/>
      <c r="G66" s="49">
        <v>0</v>
      </c>
      <c r="H66" s="47"/>
      <c r="I66" s="45"/>
      <c r="J66" s="46"/>
      <c r="K66" s="47"/>
      <c r="L66" s="47"/>
      <c r="M66" s="48"/>
      <c r="N66" s="47"/>
      <c r="O66" s="49"/>
      <c r="P66" s="48"/>
    </row>
    <row r="67" spans="1:16" s="50" customFormat="1" ht="15" customHeight="1" x14ac:dyDescent="0.15">
      <c r="A67" s="45"/>
      <c r="B67" s="51"/>
      <c r="C67" s="52" t="s">
        <v>87</v>
      </c>
      <c r="D67" s="52"/>
      <c r="E67" s="53"/>
      <c r="F67" s="54"/>
      <c r="G67" s="49">
        <v>0</v>
      </c>
      <c r="H67" s="47"/>
      <c r="I67" s="45"/>
      <c r="J67" s="46"/>
      <c r="K67" s="47"/>
      <c r="L67" s="47"/>
      <c r="M67" s="48"/>
      <c r="N67" s="47"/>
      <c r="O67" s="49"/>
      <c r="P67" s="48"/>
    </row>
    <row r="68" spans="1:16" s="50" customFormat="1" ht="15" customHeight="1" x14ac:dyDescent="0.15">
      <c r="A68" s="45"/>
      <c r="B68" s="51"/>
      <c r="C68" s="52" t="s">
        <v>88</v>
      </c>
      <c r="D68" s="52"/>
      <c r="E68" s="53"/>
      <c r="F68" s="54"/>
      <c r="G68" s="6">
        <f>ROUND([1]①収入分類表【一般・港営】!M170/1000,0)-1</f>
        <v>134427</v>
      </c>
      <c r="H68" s="47"/>
      <c r="I68" s="45"/>
      <c r="J68" s="46"/>
      <c r="K68" s="47"/>
      <c r="L68" s="47"/>
      <c r="M68" s="48"/>
      <c r="N68" s="47"/>
      <c r="O68" s="49"/>
      <c r="P68" s="48"/>
    </row>
    <row r="69" spans="1:16" s="50" customFormat="1" ht="15" customHeight="1" x14ac:dyDescent="0.15">
      <c r="A69" s="45"/>
      <c r="B69" s="51"/>
      <c r="C69" s="52" t="s">
        <v>89</v>
      </c>
      <c r="D69" s="52"/>
      <c r="E69" s="53"/>
      <c r="F69" s="54"/>
      <c r="G69" s="49">
        <v>0</v>
      </c>
      <c r="H69" s="47"/>
      <c r="I69" s="45"/>
      <c r="J69" s="46"/>
      <c r="K69" s="47"/>
      <c r="L69" s="47"/>
      <c r="M69" s="48"/>
      <c r="N69" s="47"/>
      <c r="O69" s="49"/>
      <c r="P69" s="48"/>
    </row>
    <row r="70" spans="1:16" s="50" customFormat="1" ht="15" customHeight="1" x14ac:dyDescent="0.15">
      <c r="A70" s="45"/>
      <c r="B70" s="51"/>
      <c r="C70" s="52" t="s">
        <v>90</v>
      </c>
      <c r="D70" s="52"/>
      <c r="E70" s="53"/>
      <c r="F70" s="54"/>
      <c r="G70" s="6">
        <f>ROUND(([1]①収入分類表【一般・港営】!F202)/1000,0)</f>
        <v>59863</v>
      </c>
      <c r="H70" s="47"/>
      <c r="I70" s="45"/>
      <c r="J70" s="46"/>
      <c r="K70" s="47"/>
      <c r="L70" s="47"/>
      <c r="M70" s="48"/>
      <c r="N70" s="47"/>
      <c r="O70" s="49"/>
      <c r="P70" s="48"/>
    </row>
    <row r="71" spans="1:16" s="50" customFormat="1" ht="15" customHeight="1" x14ac:dyDescent="0.15">
      <c r="A71" s="45"/>
      <c r="B71" s="51"/>
      <c r="C71" s="52" t="s">
        <v>91</v>
      </c>
      <c r="D71" s="52"/>
      <c r="E71" s="53"/>
      <c r="F71" s="54"/>
      <c r="G71" s="49">
        <v>0</v>
      </c>
      <c r="H71" s="47"/>
      <c r="I71" s="45"/>
      <c r="J71" s="46"/>
      <c r="K71" s="47"/>
      <c r="L71" s="47"/>
      <c r="M71" s="48"/>
      <c r="N71" s="47"/>
      <c r="O71" s="49"/>
      <c r="P71" s="48"/>
    </row>
    <row r="72" spans="1:16" ht="15" customHeight="1" x14ac:dyDescent="0.2">
      <c r="A72" s="45"/>
      <c r="B72" s="51"/>
      <c r="C72" s="52" t="s">
        <v>46</v>
      </c>
      <c r="D72" s="52"/>
      <c r="E72" s="53"/>
      <c r="F72" s="54"/>
      <c r="G72" s="6">
        <f>ROUND([1]①収入分類表【一般・港営】!M185/1000,0)</f>
        <v>138524</v>
      </c>
      <c r="H72" s="47"/>
      <c r="I72" s="45"/>
      <c r="J72" s="46"/>
      <c r="K72" s="47"/>
      <c r="L72" s="47"/>
      <c r="M72" s="48"/>
      <c r="N72" s="47"/>
      <c r="O72" s="49"/>
      <c r="P72" s="48"/>
    </row>
    <row r="73" spans="1:16" ht="23.25" customHeight="1" x14ac:dyDescent="0.2">
      <c r="A73" s="31"/>
      <c r="B73" s="64" t="s">
        <v>92</v>
      </c>
      <c r="C73" s="65"/>
      <c r="D73" s="65"/>
      <c r="E73" s="32"/>
      <c r="F73" s="9"/>
      <c r="G73" s="6">
        <v>0</v>
      </c>
      <c r="H73" s="11"/>
      <c r="I73" s="31"/>
      <c r="J73" s="7"/>
      <c r="K73" s="11"/>
      <c r="L73" s="11"/>
      <c r="M73" s="33"/>
      <c r="N73" s="11"/>
      <c r="O73" s="6"/>
      <c r="P73" s="33"/>
    </row>
    <row r="74" spans="1:16" ht="23.25" customHeight="1" x14ac:dyDescent="0.2">
      <c r="A74" s="21"/>
      <c r="B74" s="40"/>
      <c r="C74" s="40"/>
      <c r="D74" s="42"/>
      <c r="E74" s="55"/>
      <c r="F74" s="22"/>
      <c r="G74" s="43"/>
      <c r="H74" s="26"/>
      <c r="I74" s="21"/>
      <c r="J74" s="40"/>
      <c r="K74" s="26"/>
      <c r="L74" s="26"/>
      <c r="M74" s="44"/>
      <c r="N74" s="26"/>
      <c r="O74" s="43"/>
      <c r="P74" s="44"/>
    </row>
    <row r="75" spans="1:16" ht="27" customHeight="1" x14ac:dyDescent="0.2">
      <c r="A75" s="21"/>
      <c r="B75" s="66" t="s">
        <v>93</v>
      </c>
      <c r="C75" s="66"/>
      <c r="D75" s="66"/>
      <c r="E75" s="22"/>
      <c r="F75" s="56"/>
      <c r="G75" s="43">
        <f>+SUM(G8,G41,G46,G50,G53,G57,G60,G61,G73)</f>
        <v>18989027</v>
      </c>
      <c r="H75" s="44"/>
      <c r="I75" s="26"/>
      <c r="J75" s="66" t="s">
        <v>93</v>
      </c>
      <c r="K75" s="66"/>
      <c r="L75" s="66"/>
      <c r="M75" s="22"/>
      <c r="N75" s="56"/>
      <c r="O75" s="43">
        <f>+O8+O27+O38</f>
        <v>18989027</v>
      </c>
      <c r="P75" s="44"/>
    </row>
  </sheetData>
  <mergeCells count="60">
    <mergeCell ref="B8:D8"/>
    <mergeCell ref="J8:L8"/>
    <mergeCell ref="A3:P3"/>
    <mergeCell ref="B5:G5"/>
    <mergeCell ref="J5:O5"/>
    <mergeCell ref="B6:D7"/>
    <mergeCell ref="J6:L7"/>
    <mergeCell ref="C25:D25"/>
    <mergeCell ref="C9:D9"/>
    <mergeCell ref="K9:L9"/>
    <mergeCell ref="C10:D10"/>
    <mergeCell ref="K10:L10"/>
    <mergeCell ref="C11:D11"/>
    <mergeCell ref="K11:L11"/>
    <mergeCell ref="K12:L12"/>
    <mergeCell ref="K13:L13"/>
    <mergeCell ref="C16:D16"/>
    <mergeCell ref="C20:D20"/>
    <mergeCell ref="K21:L21"/>
    <mergeCell ref="C39:D39"/>
    <mergeCell ref="J39:M39"/>
    <mergeCell ref="C26:D26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J38:M38"/>
    <mergeCell ref="C40:D40"/>
    <mergeCell ref="J40:L40"/>
    <mergeCell ref="B41:D41"/>
    <mergeCell ref="L41:M41"/>
    <mergeCell ref="C42:D42"/>
    <mergeCell ref="J42:L42"/>
    <mergeCell ref="C54:D54"/>
    <mergeCell ref="C43:D43"/>
    <mergeCell ref="C44:D44"/>
    <mergeCell ref="C45:D45"/>
    <mergeCell ref="B46:D46"/>
    <mergeCell ref="C47:D47"/>
    <mergeCell ref="C48:D48"/>
    <mergeCell ref="C49:D49"/>
    <mergeCell ref="B50:D50"/>
    <mergeCell ref="C51:D51"/>
    <mergeCell ref="C52:D52"/>
    <mergeCell ref="B53:D53"/>
    <mergeCell ref="B61:D61"/>
    <mergeCell ref="B73:D73"/>
    <mergeCell ref="B75:D75"/>
    <mergeCell ref="J75:L75"/>
    <mergeCell ref="C55:D55"/>
    <mergeCell ref="C56:D56"/>
    <mergeCell ref="B57:D57"/>
    <mergeCell ref="C58:D58"/>
    <mergeCell ref="C59:D59"/>
    <mergeCell ref="B60:D60"/>
  </mergeCells>
  <phoneticPr fontId="2"/>
  <pageMargins left="0.59055118110236227" right="0.59055118110236227" top="0.35433070866141736" bottom="0.59055118110236227" header="0.27559055118110237" footer="0.51181102362204722"/>
  <pageSetup paperSize="9" scale="95" fitToHeight="2" orientation="portrait" blackAndWhite="1" r:id="rId1"/>
  <headerFooter alignWithMargins="0"/>
  <rowBreaks count="1" manualBreakCount="1">
    <brk id="38" max="15" man="1"/>
  </rowBreaks>
  <ignoredErrors>
    <ignoredError sqref="O3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【別紙１】経営関係収支報告</vt:lpstr>
      <vt:lpstr>【別紙１】経営関係収支報告!Print_Area</vt:lpstr>
      <vt:lpstr>【別紙１】経営関係収支報告!Print_Titles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2026-08-24T02:56:08Z</dcterms:created>
  <dcterms:modified xsi:type="dcterms:W3CDTF">2026-08-24T02:56:13Z</dcterms:modified>
</cp:coreProperties>
</file>