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drawings/drawing15.xml" ContentType="application/vnd.openxmlformats-officedocument.drawingml.chartshapes+xml"/>
  <Override PartName="/xl/charts/chart7.xml" ContentType="application/vnd.openxmlformats-officedocument.drawingml.chart+xml"/>
  <Override PartName="/xl/drawings/drawing16.xml" ContentType="application/vnd.openxmlformats-officedocument.drawingml.chartshapes+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17.xml" ContentType="application/vnd.openxmlformats-officedocument.drawingml.chart+xml"/>
  <Override PartName="/xl/drawings/drawing3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harts/chart21.xml" ContentType="application/vnd.openxmlformats-officedocument.drawingml.chart+xml"/>
  <Override PartName="/xl/drawings/drawing45.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6.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980" yWindow="-90" windowWidth="10365" windowHeight="8745" tabRatio="851"/>
  </bookViews>
  <sheets>
    <sheet name="1ページ（状況）" sheetId="1" r:id="rId1"/>
    <sheet name="2ページ（年次推移）" sheetId="2" r:id="rId2"/>
    <sheet name="3ページ（４５年との比較）" sheetId="3" r:id="rId3"/>
    <sheet name="4ページ（人口推移）" sheetId="4" r:id="rId4"/>
    <sheet name="5ページ(月別）" sheetId="5" r:id="rId5"/>
    <sheet name="★６ページ（行政区別）" sheetId="6" r:id="rId6"/>
    <sheet name="★７ページの最初の項目用" sheetId="7" r:id="rId7"/>
    <sheet name="★８ページ（幹線道路名）" sheetId="8" r:id="rId8"/>
    <sheet name="★９ページ（幹線道路別図）" sheetId="9" r:id="rId9"/>
    <sheet name="★10ページ（道路種別月率）" sheetId="10" r:id="rId10"/>
    <sheet name="★11ページ（時間別）" sheetId="11" r:id="rId11"/>
    <sheet name="★12ページ（時間道路別）" sheetId="12" r:id="rId12"/>
    <sheet name="★13ページ類型別（対前年比・状態別）" sheetId="13" r:id="rId13"/>
    <sheet name="★14ページ類型別（信号別）" sheetId="14" r:id="rId14"/>
    <sheet name="★15ページ（法令違反別）" sheetId="15" r:id="rId15"/>
    <sheet name="16ページ死亡事故の推移" sheetId="16" r:id="rId16"/>
    <sheet name="★17ページ高齢者（推移）" sheetId="17" r:id="rId17"/>
    <sheet name="★１８ページ高齢者（行政区別）" sheetId="18" r:id="rId18"/>
    <sheet name="★１９ページ 高齢者(法令違反別)" sheetId="19" r:id="rId19"/>
    <sheet name="★２０ページ子ども（推移）" sheetId="20" r:id="rId20"/>
    <sheet name="★２１ページ子ども（年齢別）" sheetId="21" r:id="rId21"/>
    <sheet name="★２２ページ子ども（行政区別）" sheetId="22" r:id="rId22"/>
    <sheet name="★２３ページ子ども（法令違反別）" sheetId="23" r:id="rId23"/>
    <sheet name="★２４ページ若年者（推移）" sheetId="24" r:id="rId24"/>
    <sheet name="★２５ページ若年者（年齢別）" sheetId="25" r:id="rId25"/>
    <sheet name="★２６ページ若年者（行政区別） " sheetId="26" r:id="rId26"/>
    <sheet name="★２７ページ若年者（法令違反別） (2)" sheetId="27" r:id="rId27"/>
    <sheet name="★２８ページ歩行者（推移） " sheetId="28" r:id="rId28"/>
    <sheet name="★２９ページ歩行者(類型･月別）" sheetId="29" r:id="rId29"/>
    <sheet name="★３０ページ歩行者(行政区･状態）" sheetId="30" r:id="rId30"/>
    <sheet name="★３１ページ歩行者(時間別･状態）" sheetId="31" r:id="rId31"/>
    <sheet name="★３２ページ自転車（推移）" sheetId="32" r:id="rId32"/>
    <sheet name="★３３ページ自転車対自転車" sheetId="33" r:id="rId33"/>
    <sheet name="★３４ページ自転車(事故類型別）" sheetId="34" r:id="rId34"/>
    <sheet name="★３５ページ自転車(行政区･類型）" sheetId="35" r:id="rId35"/>
    <sheet name="★３６ぺージ自転車(時間別･類型）" sheetId="36" r:id="rId36"/>
    <sheet name="★37ページ自動二輪(推移）" sheetId="37" r:id="rId37"/>
    <sheet name="★３８ページ自動二輪車(類型別）" sheetId="38" r:id="rId38"/>
    <sheet name="★３９ページ自動二輪車（区別、類型別）" sheetId="39" r:id="rId39"/>
    <sheet name="★４０ページ自動二輪車(時間、類型別）" sheetId="40" r:id="rId40"/>
    <sheet name="★４１原付(推移）" sheetId="41" r:id="rId41"/>
    <sheet name="★４２原付(類型別)" sheetId="42" r:id="rId42"/>
    <sheet name="★４３原付(行政区）" sheetId="43" r:id="rId43"/>
    <sheet name="★４４原付(時間別）" sheetId="44" r:id="rId44"/>
    <sheet name="★４５ページ（飲酒運転）" sheetId="45" r:id="rId45"/>
    <sheet name="４６ページ大都市の交通事故発生状況" sheetId="46" r:id="rId46"/>
  </sheets>
  <definedNames>
    <definedName name="_xlnm.Print_Area" localSheetId="9">'★10ページ（道路種別月率）'!$A$1:$J$37</definedName>
    <definedName name="_xlnm.Print_Area" localSheetId="10">'★11ページ（時間別）'!$A$1:$L$46</definedName>
    <definedName name="_xlnm.Print_Area" localSheetId="11">'★12ページ（時間道路別）'!$A$1:$K$49</definedName>
    <definedName name="_xlnm.Print_Area" localSheetId="12">'★13ページ類型別（対前年比・状態別）'!$A$1:$G$50</definedName>
    <definedName name="_xlnm.Print_Area" localSheetId="14">'★15ページ（法令違反別）'!$A$1:$J$47</definedName>
    <definedName name="_xlnm.Print_Area" localSheetId="16">'★17ページ高齢者（推移）'!$A$1:$P$43</definedName>
    <definedName name="_xlnm.Print_Area" localSheetId="17">'★１８ページ高齢者（行政区別）'!$A$1:$M$31</definedName>
    <definedName name="_xlnm.Print_Area" localSheetId="19">'★２０ページ子ども（推移）'!$A$1:$M$40</definedName>
    <definedName name="_xlnm.Print_Area" localSheetId="23">'★２４ページ若年者（推移）'!$A$1:$J$41</definedName>
    <definedName name="_xlnm.Print_Area" localSheetId="24">'★２５ページ若年者（年齢別）'!$A$1:$O$27</definedName>
    <definedName name="_xlnm.Print_Area" localSheetId="25">'★２６ページ若年者（行政区別） '!$A$1:$M$31</definedName>
    <definedName name="_xlnm.Print_Area" localSheetId="27">'★２８ページ歩行者（推移） '!$A$1:$N$40</definedName>
    <definedName name="_xlnm.Print_Area" localSheetId="31">'★３２ページ自転車（推移）'!$A$1:$N$49</definedName>
    <definedName name="_xlnm.Print_Area" localSheetId="32">★３３ページ自転車対自転車!$A$1:$K$46</definedName>
    <definedName name="_xlnm.Print_Area" localSheetId="33">'★３４ページ自転車(事故類型別）'!$A$1:$F$25</definedName>
    <definedName name="_xlnm.Print_Area" localSheetId="34">'★３５ページ自転車(行政区･類型）'!$A$1:$M$33</definedName>
    <definedName name="_xlnm.Print_Area" localSheetId="36">'★37ページ自動二輪(推移）'!$A$1:$N$47</definedName>
    <definedName name="_xlnm.Print_Area" localSheetId="37">'★３８ページ自動二輪車(類型別）'!$A$1:$G$27</definedName>
    <definedName name="_xlnm.Print_Area" localSheetId="40">'★４１原付(推移）'!$A$1:$N$46</definedName>
    <definedName name="_xlnm.Print_Area" localSheetId="41">'★４２原付(類型別)'!$A$1:$G$26</definedName>
    <definedName name="_xlnm.Print_Area" localSheetId="44">'★４５ページ（飲酒運転）'!$A$1:$N$50</definedName>
    <definedName name="_xlnm.Print_Area" localSheetId="5">'★６ページ（行政区別）'!$A$1:$N$45</definedName>
    <definedName name="_xlnm.Print_Area" localSheetId="7">'★８ページ（幹線道路名）'!$A$1:$L$45</definedName>
    <definedName name="_xlnm.Print_Area" localSheetId="8">'★９ページ（幹線道路別図）'!$A$1:$BQ$85</definedName>
    <definedName name="_xlnm.Print_Area" localSheetId="15">'16ページ死亡事故の推移'!$A$1:$I$55</definedName>
    <definedName name="_xlnm.Print_Area" localSheetId="1">'2ページ（年次推移）'!$A$1:$K$59</definedName>
    <definedName name="_xlnm.Print_Area" localSheetId="2">'3ページ（４５年との比較）'!$A$1:$J$44</definedName>
    <definedName name="_xlnm.Print_Area" localSheetId="45">'４６ページ大都市の交通事故発生状況'!$A$1:$H$64</definedName>
    <definedName name="_xlnm.Print_Area" localSheetId="3">'4ページ（人口推移）'!$A$1:$E$57</definedName>
    <definedName name="_xlnm.Print_Area" localSheetId="4">'5ページ(月別）'!$A$1:$P$30</definedName>
  </definedNames>
  <calcPr calcId="162913"/>
</workbook>
</file>

<file path=xl/calcChain.xml><?xml version="1.0" encoding="utf-8"?>
<calcChain xmlns="http://schemas.openxmlformats.org/spreadsheetml/2006/main">
  <c r="T29" i="6" l="1"/>
  <c r="S29" i="6"/>
  <c r="R29" i="6"/>
  <c r="Q29" i="6"/>
  <c r="T28" i="6"/>
  <c r="S28" i="6"/>
  <c r="R28" i="6"/>
  <c r="Q28" i="6"/>
  <c r="T27" i="6"/>
  <c r="S27" i="6"/>
  <c r="R27" i="6"/>
  <c r="Q27" i="6"/>
  <c r="T26" i="6"/>
  <c r="S26" i="6"/>
  <c r="R26" i="6"/>
  <c r="Q26" i="6"/>
  <c r="T25" i="6"/>
  <c r="S25" i="6"/>
  <c r="R25" i="6"/>
  <c r="Q25" i="6"/>
  <c r="T24" i="6"/>
  <c r="S24" i="6"/>
  <c r="R24" i="6"/>
  <c r="Q24" i="6"/>
  <c r="T23" i="6"/>
  <c r="S23" i="6"/>
  <c r="R23" i="6"/>
  <c r="Q23" i="6"/>
  <c r="T22" i="6"/>
  <c r="S22" i="6"/>
  <c r="R22" i="6"/>
  <c r="Q22" i="6"/>
  <c r="T21" i="6"/>
  <c r="S21" i="6"/>
  <c r="R21" i="6"/>
  <c r="Q21" i="6"/>
  <c r="T20" i="6"/>
  <c r="S20" i="6"/>
  <c r="R20" i="6"/>
  <c r="Q20" i="6"/>
  <c r="T19" i="6"/>
  <c r="S19" i="6"/>
  <c r="R19" i="6"/>
  <c r="Q19" i="6"/>
  <c r="T18" i="6"/>
  <c r="S18" i="6"/>
  <c r="R18" i="6"/>
  <c r="Q18" i="6"/>
  <c r="T17" i="6"/>
  <c r="S17" i="6"/>
  <c r="R17" i="6"/>
  <c r="Q17" i="6"/>
  <c r="T16" i="6"/>
  <c r="S16" i="6"/>
  <c r="R16" i="6"/>
  <c r="Q16" i="6"/>
  <c r="T15" i="6"/>
  <c r="S15" i="6"/>
  <c r="R15" i="6"/>
  <c r="Q15" i="6"/>
  <c r="T14" i="6"/>
  <c r="S14" i="6"/>
  <c r="R14" i="6"/>
  <c r="Q14" i="6"/>
  <c r="T13" i="6"/>
  <c r="S13" i="6"/>
  <c r="R13" i="6"/>
  <c r="Q13" i="6"/>
  <c r="T12" i="6"/>
  <c r="S12" i="6"/>
  <c r="R12" i="6"/>
  <c r="Q12" i="6"/>
  <c r="T11" i="6"/>
  <c r="S11" i="6"/>
  <c r="R11" i="6"/>
  <c r="Q11" i="6"/>
  <c r="T10" i="6"/>
  <c r="S10" i="6"/>
  <c r="R10" i="6"/>
  <c r="Q10" i="6"/>
  <c r="T9" i="6"/>
  <c r="S9" i="6"/>
  <c r="R9" i="6"/>
  <c r="Q9" i="6"/>
  <c r="T8" i="6"/>
  <c r="S8" i="6"/>
  <c r="R8" i="6"/>
  <c r="Q8" i="6"/>
  <c r="T7" i="6"/>
  <c r="S7" i="6"/>
  <c r="R7" i="6"/>
  <c r="Q7" i="6"/>
  <c r="T6" i="6"/>
  <c r="T30" i="6" s="1"/>
  <c r="S6" i="6"/>
  <c r="S30" i="6" s="1"/>
  <c r="R6" i="6"/>
  <c r="R30" i="6" s="1"/>
  <c r="Q6" i="6"/>
  <c r="Q30" i="6" s="1"/>
  <c r="E5" i="46" l="1"/>
  <c r="F5" i="46" s="1"/>
  <c r="G5" i="46"/>
  <c r="E6" i="46"/>
  <c r="F6" i="46" s="1"/>
  <c r="G6" i="46"/>
  <c r="E7" i="46"/>
  <c r="F7" i="46"/>
  <c r="G7" i="46"/>
  <c r="E8" i="46"/>
  <c r="F8" i="46"/>
  <c r="G8" i="46"/>
  <c r="E9" i="46"/>
  <c r="F9" i="46"/>
  <c r="G9" i="46"/>
  <c r="E10" i="46"/>
  <c r="F10" i="46" s="1"/>
  <c r="G10" i="46"/>
  <c r="E11" i="46"/>
  <c r="F11" i="46"/>
  <c r="G11" i="46"/>
  <c r="E12" i="46"/>
  <c r="F12" i="46"/>
  <c r="G12" i="46"/>
  <c r="E13" i="46"/>
  <c r="F13" i="46"/>
  <c r="G13" i="46"/>
  <c r="E14" i="46"/>
  <c r="F14" i="46" s="1"/>
  <c r="G14" i="46"/>
  <c r="E15" i="46"/>
  <c r="F15" i="46"/>
  <c r="G15" i="46"/>
  <c r="E16" i="46"/>
  <c r="F16" i="46"/>
  <c r="G16" i="46"/>
  <c r="E17" i="46"/>
  <c r="F17" i="46"/>
  <c r="G17" i="46"/>
  <c r="E18" i="46"/>
  <c r="F18" i="46" s="1"/>
  <c r="G18" i="46"/>
  <c r="E19" i="46"/>
  <c r="F19" i="46"/>
  <c r="G19" i="46"/>
  <c r="E20" i="46"/>
  <c r="F20" i="46"/>
  <c r="G20" i="46"/>
  <c r="E21" i="46"/>
  <c r="F21" i="46"/>
  <c r="G21" i="46"/>
  <c r="E22" i="46"/>
  <c r="F22" i="46" s="1"/>
  <c r="G22" i="46"/>
  <c r="E23" i="46"/>
  <c r="F23" i="46"/>
  <c r="G23" i="46"/>
  <c r="E24" i="46"/>
  <c r="F24" i="46"/>
  <c r="G24" i="46"/>
  <c r="E25" i="46"/>
  <c r="F25" i="46"/>
  <c r="G25" i="46"/>
  <c r="E26" i="46"/>
  <c r="F26" i="46" s="1"/>
  <c r="G26" i="46"/>
  <c r="E27" i="46"/>
  <c r="F27" i="46"/>
  <c r="G27" i="46"/>
  <c r="E28" i="46"/>
  <c r="F28" i="46"/>
  <c r="G28" i="46"/>
  <c r="E29" i="46"/>
  <c r="F29" i="46" s="1"/>
  <c r="G29" i="46"/>
  <c r="E30" i="46"/>
  <c r="F30" i="46" s="1"/>
  <c r="G30" i="46"/>
  <c r="E31" i="46"/>
  <c r="F31" i="46"/>
  <c r="G31" i="46"/>
  <c r="E32" i="46"/>
  <c r="F32" i="46"/>
  <c r="G32" i="46"/>
  <c r="E33" i="46"/>
  <c r="F33" i="46" s="1"/>
  <c r="G33" i="46"/>
  <c r="E34" i="46"/>
  <c r="F34" i="46" s="1"/>
  <c r="G34" i="46"/>
  <c r="E35" i="46"/>
  <c r="F35" i="46"/>
  <c r="G35" i="46"/>
  <c r="E36" i="46"/>
  <c r="F36" i="46"/>
  <c r="G36" i="46"/>
  <c r="E37" i="46"/>
  <c r="F37" i="46" s="1"/>
  <c r="G37" i="46"/>
  <c r="E38" i="46"/>
  <c r="F38" i="46" s="1"/>
  <c r="G38" i="46"/>
  <c r="E39" i="46"/>
  <c r="F39" i="46"/>
  <c r="G39" i="46"/>
  <c r="E40" i="46"/>
  <c r="F40" i="46"/>
  <c r="G40" i="46"/>
  <c r="E41" i="46"/>
  <c r="F41" i="46" s="1"/>
  <c r="G41" i="46"/>
  <c r="E42" i="46"/>
  <c r="F42" i="46" s="1"/>
  <c r="G42" i="46"/>
  <c r="E43" i="46"/>
  <c r="F43" i="46"/>
  <c r="G43" i="46"/>
  <c r="E44" i="46"/>
  <c r="F44" i="46"/>
  <c r="G44" i="46"/>
  <c r="E45" i="46"/>
  <c r="F45" i="46" s="1"/>
  <c r="G45" i="46"/>
  <c r="E46" i="46"/>
  <c r="F46" i="46" s="1"/>
  <c r="G46" i="46"/>
  <c r="E47" i="46"/>
  <c r="F47" i="46"/>
  <c r="G47" i="46"/>
  <c r="E48" i="46"/>
  <c r="F48" i="46"/>
  <c r="G48" i="46"/>
  <c r="E49" i="46"/>
  <c r="F49" i="46" s="1"/>
  <c r="G49" i="46"/>
  <c r="E50" i="46"/>
  <c r="F50" i="46" s="1"/>
  <c r="G50" i="46"/>
  <c r="E51" i="46"/>
  <c r="F51" i="46"/>
  <c r="G51" i="46"/>
  <c r="E52" i="46"/>
  <c r="F52" i="46"/>
  <c r="G52" i="46"/>
  <c r="E53" i="46"/>
  <c r="F53" i="46" s="1"/>
  <c r="G53" i="46"/>
  <c r="E54" i="46"/>
  <c r="F54" i="46" s="1"/>
  <c r="G54" i="46"/>
  <c r="E55" i="46"/>
  <c r="F55" i="46"/>
  <c r="G55" i="46"/>
  <c r="E56" i="46"/>
  <c r="F56" i="46"/>
  <c r="G56" i="46"/>
  <c r="E57" i="46"/>
  <c r="F57" i="46" s="1"/>
  <c r="G57" i="46"/>
  <c r="E58" i="46"/>
  <c r="F58" i="46" s="1"/>
  <c r="G58" i="46"/>
  <c r="E59" i="46"/>
  <c r="F59" i="46"/>
  <c r="G59" i="46"/>
  <c r="E60" i="46"/>
  <c r="F60" i="46"/>
  <c r="G60" i="46"/>
  <c r="E61" i="46"/>
  <c r="F61" i="46" s="1"/>
  <c r="G61" i="46"/>
  <c r="E62" i="46"/>
  <c r="F62" i="46" s="1"/>
  <c r="G62" i="46"/>
  <c r="E63" i="46"/>
  <c r="F63" i="46"/>
  <c r="G63" i="46"/>
  <c r="E64" i="46"/>
  <c r="F64" i="46"/>
  <c r="G64" i="46"/>
  <c r="B9" i="45"/>
  <c r="C9" i="45"/>
  <c r="D9" i="45"/>
  <c r="E9" i="45"/>
  <c r="F9" i="45"/>
  <c r="G9" i="45"/>
  <c r="H9" i="45"/>
  <c r="I9" i="45"/>
  <c r="J9" i="45"/>
  <c r="K9" i="45"/>
  <c r="L9" i="45"/>
  <c r="M9" i="45"/>
  <c r="N9" i="45"/>
  <c r="N16" i="45"/>
  <c r="N17" i="45"/>
  <c r="N18" i="45"/>
  <c r="C48" i="45"/>
  <c r="E48" i="45"/>
  <c r="G48" i="45"/>
  <c r="C49" i="45"/>
  <c r="C50" i="45"/>
  <c r="E50" i="45"/>
  <c r="E49" i="45" s="1"/>
  <c r="G50" i="45"/>
  <c r="G49" i="45" s="1"/>
  <c r="C6" i="44"/>
  <c r="G6" i="44"/>
  <c r="G32" i="44" s="1"/>
  <c r="G31" i="44" s="1"/>
  <c r="K6" i="44"/>
  <c r="K32" i="44" s="1"/>
  <c r="C7" i="44"/>
  <c r="G7" i="44"/>
  <c r="K7" i="44"/>
  <c r="C8" i="44"/>
  <c r="C32" i="44" s="1"/>
  <c r="G8" i="44"/>
  <c r="K8" i="44"/>
  <c r="C9" i="44"/>
  <c r="G9" i="44"/>
  <c r="K9" i="44"/>
  <c r="C10" i="44"/>
  <c r="G10" i="44"/>
  <c r="K10" i="44"/>
  <c r="C11" i="44"/>
  <c r="G11" i="44"/>
  <c r="K11" i="44"/>
  <c r="C12" i="44"/>
  <c r="C30" i="44" s="1"/>
  <c r="G12" i="44"/>
  <c r="K12" i="44"/>
  <c r="C13" i="44"/>
  <c r="G13" i="44"/>
  <c r="G30" i="44" s="1"/>
  <c r="K13" i="44"/>
  <c r="C14" i="44"/>
  <c r="G14" i="44"/>
  <c r="K14" i="44"/>
  <c r="K30" i="44" s="1"/>
  <c r="C15" i="44"/>
  <c r="G15" i="44"/>
  <c r="K15" i="44"/>
  <c r="C16" i="44"/>
  <c r="G16" i="44"/>
  <c r="K16" i="44"/>
  <c r="C17" i="44"/>
  <c r="G17" i="44"/>
  <c r="K17" i="44"/>
  <c r="C18" i="44"/>
  <c r="G18" i="44"/>
  <c r="K18" i="44"/>
  <c r="C19" i="44"/>
  <c r="G19" i="44"/>
  <c r="K19" i="44"/>
  <c r="C20" i="44"/>
  <c r="G20" i="44"/>
  <c r="K20" i="44"/>
  <c r="C21" i="44"/>
  <c r="G21" i="44"/>
  <c r="K21" i="44"/>
  <c r="C22" i="44"/>
  <c r="G22" i="44"/>
  <c r="K22" i="44"/>
  <c r="C23" i="44"/>
  <c r="G23" i="44"/>
  <c r="K23" i="44"/>
  <c r="C24" i="44"/>
  <c r="G24" i="44"/>
  <c r="K24" i="44"/>
  <c r="C25" i="44"/>
  <c r="G25" i="44"/>
  <c r="K25" i="44"/>
  <c r="C26" i="44"/>
  <c r="G26" i="44"/>
  <c r="K26" i="44"/>
  <c r="C27" i="44"/>
  <c r="G27" i="44"/>
  <c r="K27" i="44"/>
  <c r="C28" i="44"/>
  <c r="G28" i="44"/>
  <c r="K28" i="44"/>
  <c r="C29" i="44"/>
  <c r="G29" i="44"/>
  <c r="K29" i="44"/>
  <c r="D30" i="44"/>
  <c r="E30" i="44"/>
  <c r="F30" i="44"/>
  <c r="H30" i="44"/>
  <c r="I30" i="44"/>
  <c r="J30" i="44"/>
  <c r="L30" i="44"/>
  <c r="M30" i="44"/>
  <c r="N30" i="44"/>
  <c r="D32" i="44"/>
  <c r="D31" i="44" s="1"/>
  <c r="E32" i="44"/>
  <c r="E31" i="44" s="1"/>
  <c r="F32" i="44"/>
  <c r="F31" i="44" s="1"/>
  <c r="H32" i="44"/>
  <c r="H31" i="44" s="1"/>
  <c r="I32" i="44"/>
  <c r="I31" i="44" s="1"/>
  <c r="J32" i="44"/>
  <c r="J31" i="44" s="1"/>
  <c r="L32" i="44"/>
  <c r="L31" i="44" s="1"/>
  <c r="M32" i="44"/>
  <c r="M31" i="44" s="1"/>
  <c r="N32" i="44"/>
  <c r="N31" i="44" s="1"/>
  <c r="B6" i="43"/>
  <c r="F6" i="43"/>
  <c r="F30" i="43" s="1"/>
  <c r="J6" i="43"/>
  <c r="J30" i="43" s="1"/>
  <c r="B7" i="43"/>
  <c r="F7" i="43"/>
  <c r="J7" i="43"/>
  <c r="B8" i="43"/>
  <c r="B30" i="43" s="1"/>
  <c r="F8" i="43"/>
  <c r="J8" i="43"/>
  <c r="B9" i="43"/>
  <c r="F9" i="43"/>
  <c r="J9" i="43"/>
  <c r="B10" i="43"/>
  <c r="F10" i="43"/>
  <c r="J10" i="43"/>
  <c r="B11" i="43"/>
  <c r="F11" i="43"/>
  <c r="J11" i="43"/>
  <c r="B12" i="43"/>
  <c r="F12" i="43"/>
  <c r="J12" i="43"/>
  <c r="B13" i="43"/>
  <c r="F13" i="43"/>
  <c r="J13" i="43"/>
  <c r="B14" i="43"/>
  <c r="F14" i="43"/>
  <c r="J14" i="43"/>
  <c r="B15" i="43"/>
  <c r="F15" i="43"/>
  <c r="J15" i="43"/>
  <c r="B16" i="43"/>
  <c r="F16" i="43"/>
  <c r="J16" i="43"/>
  <c r="B17" i="43"/>
  <c r="F17" i="43"/>
  <c r="J17" i="43"/>
  <c r="B18" i="43"/>
  <c r="F18" i="43"/>
  <c r="J18" i="43"/>
  <c r="B19" i="43"/>
  <c r="F19" i="43"/>
  <c r="J19" i="43"/>
  <c r="B20" i="43"/>
  <c r="F20" i="43"/>
  <c r="J20" i="43"/>
  <c r="B21" i="43"/>
  <c r="F21" i="43"/>
  <c r="J21" i="43"/>
  <c r="B22" i="43"/>
  <c r="F22" i="43"/>
  <c r="J22" i="43"/>
  <c r="B23" i="43"/>
  <c r="F23" i="43"/>
  <c r="J23" i="43"/>
  <c r="B24" i="43"/>
  <c r="F24" i="43"/>
  <c r="J24" i="43"/>
  <c r="B25" i="43"/>
  <c r="F25" i="43"/>
  <c r="J25" i="43"/>
  <c r="B26" i="43"/>
  <c r="F26" i="43"/>
  <c r="J26" i="43"/>
  <c r="B27" i="43"/>
  <c r="F27" i="43"/>
  <c r="J27" i="43"/>
  <c r="B28" i="43"/>
  <c r="F28" i="43"/>
  <c r="J28" i="43"/>
  <c r="B29" i="43"/>
  <c r="F29" i="43"/>
  <c r="J29" i="43"/>
  <c r="C30" i="43"/>
  <c r="D30" i="43"/>
  <c r="E30" i="43"/>
  <c r="G30" i="43"/>
  <c r="H30" i="43"/>
  <c r="I30" i="43"/>
  <c r="K30" i="43"/>
  <c r="L30" i="43"/>
  <c r="M30" i="43"/>
  <c r="D4" i="42"/>
  <c r="E4" i="42"/>
  <c r="F4" i="42"/>
  <c r="B10" i="41"/>
  <c r="C10" i="41"/>
  <c r="D10" i="41"/>
  <c r="E10" i="41"/>
  <c r="F10" i="41"/>
  <c r="G10" i="41"/>
  <c r="H10" i="41"/>
  <c r="I10" i="41"/>
  <c r="J10" i="41"/>
  <c r="K10" i="41"/>
  <c r="L10" i="41"/>
  <c r="M10" i="41"/>
  <c r="N10" i="41"/>
  <c r="N15" i="41"/>
  <c r="N16" i="41"/>
  <c r="N17" i="41"/>
  <c r="C6" i="40"/>
  <c r="G6" i="40"/>
  <c r="K6" i="40"/>
  <c r="K32" i="40" s="1"/>
  <c r="C7" i="40"/>
  <c r="C32" i="40" s="1"/>
  <c r="C31" i="40" s="1"/>
  <c r="G7" i="40"/>
  <c r="K7" i="40"/>
  <c r="C8" i="40"/>
  <c r="G8" i="40"/>
  <c r="G32" i="40" s="1"/>
  <c r="K8" i="40"/>
  <c r="C9" i="40"/>
  <c r="G9" i="40"/>
  <c r="K9" i="40"/>
  <c r="C10" i="40"/>
  <c r="G10" i="40"/>
  <c r="K10" i="40"/>
  <c r="C11" i="40"/>
  <c r="G11" i="40"/>
  <c r="K11" i="40"/>
  <c r="C12" i="40"/>
  <c r="C30" i="40" s="1"/>
  <c r="G12" i="40"/>
  <c r="G30" i="40" s="1"/>
  <c r="K12" i="40"/>
  <c r="C13" i="40"/>
  <c r="G13" i="40"/>
  <c r="K13" i="40"/>
  <c r="K30" i="40" s="1"/>
  <c r="C14" i="40"/>
  <c r="G14" i="40"/>
  <c r="K14" i="40"/>
  <c r="C15" i="40"/>
  <c r="G15" i="40"/>
  <c r="K15" i="40"/>
  <c r="C16" i="40"/>
  <c r="G16" i="40"/>
  <c r="K16" i="40"/>
  <c r="C17" i="40"/>
  <c r="G17" i="40"/>
  <c r="K17" i="40"/>
  <c r="C18" i="40"/>
  <c r="G18" i="40"/>
  <c r="K18" i="40"/>
  <c r="C19" i="40"/>
  <c r="G19" i="40"/>
  <c r="K19" i="40"/>
  <c r="C20" i="40"/>
  <c r="G20" i="40"/>
  <c r="K20" i="40"/>
  <c r="C21" i="40"/>
  <c r="G21" i="40"/>
  <c r="K21" i="40"/>
  <c r="C22" i="40"/>
  <c r="G22" i="40"/>
  <c r="K22" i="40"/>
  <c r="C23" i="40"/>
  <c r="G23" i="40"/>
  <c r="K23" i="40"/>
  <c r="C24" i="40"/>
  <c r="G24" i="40"/>
  <c r="K24" i="40"/>
  <c r="C25" i="40"/>
  <c r="G25" i="40"/>
  <c r="K25" i="40"/>
  <c r="C26" i="40"/>
  <c r="G26" i="40"/>
  <c r="K26" i="40"/>
  <c r="C27" i="40"/>
  <c r="G27" i="40"/>
  <c r="K27" i="40"/>
  <c r="C28" i="40"/>
  <c r="G28" i="40"/>
  <c r="K28" i="40"/>
  <c r="C29" i="40"/>
  <c r="G29" i="40"/>
  <c r="K29" i="40"/>
  <c r="D30" i="40"/>
  <c r="E30" i="40"/>
  <c r="F30" i="40"/>
  <c r="H30" i="40"/>
  <c r="I30" i="40"/>
  <c r="J30" i="40"/>
  <c r="L30" i="40"/>
  <c r="M30" i="40"/>
  <c r="N30" i="40"/>
  <c r="D32" i="40"/>
  <c r="D31" i="40" s="1"/>
  <c r="E32" i="40"/>
  <c r="E31" i="40" s="1"/>
  <c r="F32" i="40"/>
  <c r="F31" i="40" s="1"/>
  <c r="H32" i="40"/>
  <c r="H31" i="40" s="1"/>
  <c r="I32" i="40"/>
  <c r="I31" i="40" s="1"/>
  <c r="J32" i="40"/>
  <c r="J31" i="40" s="1"/>
  <c r="L32" i="40"/>
  <c r="L31" i="40" s="1"/>
  <c r="M32" i="40"/>
  <c r="M31" i="40" s="1"/>
  <c r="N32" i="40"/>
  <c r="N31" i="40" s="1"/>
  <c r="B6" i="39"/>
  <c r="F6" i="39"/>
  <c r="J6" i="39"/>
  <c r="J30" i="39" s="1"/>
  <c r="B7" i="39"/>
  <c r="B30" i="39" s="1"/>
  <c r="F7" i="39"/>
  <c r="J7" i="39"/>
  <c r="B8" i="39"/>
  <c r="F8" i="39"/>
  <c r="F30" i="39" s="1"/>
  <c r="J8" i="39"/>
  <c r="B9" i="39"/>
  <c r="F9" i="39"/>
  <c r="J9" i="39"/>
  <c r="B10" i="39"/>
  <c r="F10" i="39"/>
  <c r="J10" i="39"/>
  <c r="B11" i="39"/>
  <c r="F11" i="39"/>
  <c r="J11" i="39"/>
  <c r="B12" i="39"/>
  <c r="F12" i="39"/>
  <c r="J12" i="39"/>
  <c r="B13" i="39"/>
  <c r="F13" i="39"/>
  <c r="J13" i="39"/>
  <c r="B14" i="39"/>
  <c r="F14" i="39"/>
  <c r="J14" i="39"/>
  <c r="B15" i="39"/>
  <c r="F15" i="39"/>
  <c r="J15" i="39"/>
  <c r="B16" i="39"/>
  <c r="F16" i="39"/>
  <c r="J16" i="39"/>
  <c r="B17" i="39"/>
  <c r="F17" i="39"/>
  <c r="J17" i="39"/>
  <c r="B18" i="39"/>
  <c r="F18" i="39"/>
  <c r="J18" i="39"/>
  <c r="B19" i="39"/>
  <c r="F19" i="39"/>
  <c r="J19" i="39"/>
  <c r="B20" i="39"/>
  <c r="F20" i="39"/>
  <c r="J20" i="39"/>
  <c r="B21" i="39"/>
  <c r="F21" i="39"/>
  <c r="J21" i="39"/>
  <c r="B22" i="39"/>
  <c r="F22" i="39"/>
  <c r="J22" i="39"/>
  <c r="B23" i="39"/>
  <c r="F23" i="39"/>
  <c r="J23" i="39"/>
  <c r="B24" i="39"/>
  <c r="F24" i="39"/>
  <c r="J24" i="39"/>
  <c r="B25" i="39"/>
  <c r="F25" i="39"/>
  <c r="J25" i="39"/>
  <c r="B26" i="39"/>
  <c r="F26" i="39"/>
  <c r="J26" i="39"/>
  <c r="B27" i="39"/>
  <c r="F27" i="39"/>
  <c r="J27" i="39"/>
  <c r="B28" i="39"/>
  <c r="F28" i="39"/>
  <c r="J28" i="39"/>
  <c r="B29" i="39"/>
  <c r="F29" i="39"/>
  <c r="J29" i="39"/>
  <c r="C30" i="39"/>
  <c r="D30" i="39"/>
  <c r="E30" i="39"/>
  <c r="G30" i="39"/>
  <c r="H30" i="39"/>
  <c r="I30" i="39"/>
  <c r="K30" i="39"/>
  <c r="L30" i="39"/>
  <c r="M30" i="39"/>
  <c r="D5" i="38"/>
  <c r="E5" i="38"/>
  <c r="F5" i="38"/>
  <c r="B11" i="37"/>
  <c r="C11" i="37"/>
  <c r="D11" i="37"/>
  <c r="E11" i="37"/>
  <c r="F11" i="37"/>
  <c r="G11" i="37"/>
  <c r="H11" i="37"/>
  <c r="I11" i="37"/>
  <c r="J11" i="37"/>
  <c r="K11" i="37"/>
  <c r="L11" i="37"/>
  <c r="M11" i="37"/>
  <c r="N11" i="37"/>
  <c r="N16" i="37"/>
  <c r="N17" i="37"/>
  <c r="N18" i="37"/>
  <c r="G31" i="40" l="1"/>
  <c r="K31" i="40"/>
  <c r="C31" i="44"/>
  <c r="K31" i="44"/>
  <c r="C6" i="36" l="1"/>
  <c r="G6" i="36"/>
  <c r="G32" i="36" s="1"/>
  <c r="K6" i="36"/>
  <c r="C7" i="36"/>
  <c r="C32" i="36" s="1"/>
  <c r="C31" i="36" s="1"/>
  <c r="G7" i="36"/>
  <c r="K7" i="36"/>
  <c r="K32" i="36" s="1"/>
  <c r="C8" i="36"/>
  <c r="G8" i="36"/>
  <c r="K8" i="36"/>
  <c r="C9" i="36"/>
  <c r="G9" i="36"/>
  <c r="K9" i="36"/>
  <c r="C10" i="36"/>
  <c r="G10" i="36"/>
  <c r="K10" i="36"/>
  <c r="C11" i="36"/>
  <c r="G11" i="36"/>
  <c r="K11" i="36"/>
  <c r="C12" i="36"/>
  <c r="G12" i="36"/>
  <c r="G30" i="36" s="1"/>
  <c r="K12" i="36"/>
  <c r="C13" i="36"/>
  <c r="C30" i="36" s="1"/>
  <c r="G13" i="36"/>
  <c r="K13" i="36"/>
  <c r="K30" i="36" s="1"/>
  <c r="C14" i="36"/>
  <c r="G14" i="36"/>
  <c r="K14" i="36"/>
  <c r="C15" i="36"/>
  <c r="G15" i="36"/>
  <c r="K15" i="36"/>
  <c r="C16" i="36"/>
  <c r="G16" i="36"/>
  <c r="K16" i="36"/>
  <c r="C17" i="36"/>
  <c r="G17" i="36"/>
  <c r="K17" i="36"/>
  <c r="C18" i="36"/>
  <c r="G18" i="36"/>
  <c r="K18" i="36"/>
  <c r="C19" i="36"/>
  <c r="G19" i="36"/>
  <c r="K19" i="36"/>
  <c r="C20" i="36"/>
  <c r="G20" i="36"/>
  <c r="K20" i="36"/>
  <c r="C21" i="36"/>
  <c r="G21" i="36"/>
  <c r="K21" i="36"/>
  <c r="C22" i="36"/>
  <c r="G22" i="36"/>
  <c r="K22" i="36"/>
  <c r="C23" i="36"/>
  <c r="G23" i="36"/>
  <c r="K23" i="36"/>
  <c r="C24" i="36"/>
  <c r="G24" i="36"/>
  <c r="K24" i="36"/>
  <c r="C25" i="36"/>
  <c r="G25" i="36"/>
  <c r="K25" i="36"/>
  <c r="C26" i="36"/>
  <c r="G26" i="36"/>
  <c r="K26" i="36"/>
  <c r="C27" i="36"/>
  <c r="G27" i="36"/>
  <c r="K27" i="36"/>
  <c r="C28" i="36"/>
  <c r="G28" i="36"/>
  <c r="K28" i="36"/>
  <c r="C29" i="36"/>
  <c r="G29" i="36"/>
  <c r="K29" i="36"/>
  <c r="D30" i="36"/>
  <c r="E30" i="36"/>
  <c r="F30" i="36"/>
  <c r="H30" i="36"/>
  <c r="I30" i="36"/>
  <c r="J30" i="36"/>
  <c r="L30" i="36"/>
  <c r="M30" i="36"/>
  <c r="N30" i="36"/>
  <c r="D32" i="36"/>
  <c r="D31" i="36" s="1"/>
  <c r="E32" i="36"/>
  <c r="E31" i="36" s="1"/>
  <c r="F32" i="36"/>
  <c r="F31" i="36" s="1"/>
  <c r="H32" i="36"/>
  <c r="H31" i="36" s="1"/>
  <c r="I32" i="36"/>
  <c r="I31" i="36" s="1"/>
  <c r="J32" i="36"/>
  <c r="J31" i="36" s="1"/>
  <c r="L32" i="36"/>
  <c r="L31" i="36" s="1"/>
  <c r="M32" i="36"/>
  <c r="M31" i="36" s="1"/>
  <c r="N32" i="36"/>
  <c r="N31" i="36" s="1"/>
  <c r="B6" i="35"/>
  <c r="F6" i="35"/>
  <c r="F30" i="35" s="1"/>
  <c r="J6" i="35"/>
  <c r="B7" i="35"/>
  <c r="B30" i="35" s="1"/>
  <c r="F7" i="35"/>
  <c r="J7" i="35"/>
  <c r="J30" i="35" s="1"/>
  <c r="B8" i="35"/>
  <c r="F8" i="35"/>
  <c r="J8" i="35"/>
  <c r="B9" i="35"/>
  <c r="F9" i="35"/>
  <c r="J9" i="35"/>
  <c r="B10" i="35"/>
  <c r="F10" i="35"/>
  <c r="J10" i="35"/>
  <c r="B11" i="35"/>
  <c r="F11" i="35"/>
  <c r="J11" i="35"/>
  <c r="B12" i="35"/>
  <c r="F12" i="35"/>
  <c r="J12" i="35"/>
  <c r="B13" i="35"/>
  <c r="F13" i="35"/>
  <c r="J13" i="35"/>
  <c r="B14" i="35"/>
  <c r="F14" i="35"/>
  <c r="J14" i="35"/>
  <c r="B15" i="35"/>
  <c r="F15" i="35"/>
  <c r="J15" i="35"/>
  <c r="B16" i="35"/>
  <c r="F16" i="35"/>
  <c r="J16" i="35"/>
  <c r="B17" i="35"/>
  <c r="F17" i="35"/>
  <c r="J17" i="35"/>
  <c r="B18" i="35"/>
  <c r="F18" i="35"/>
  <c r="J18" i="35"/>
  <c r="B19" i="35"/>
  <c r="F19" i="35"/>
  <c r="J19" i="35"/>
  <c r="B20" i="35"/>
  <c r="F20" i="35"/>
  <c r="J20" i="35"/>
  <c r="B21" i="35"/>
  <c r="F21" i="35"/>
  <c r="J21" i="35"/>
  <c r="B22" i="35"/>
  <c r="F22" i="35"/>
  <c r="J22" i="35"/>
  <c r="B23" i="35"/>
  <c r="F23" i="35"/>
  <c r="J23" i="35"/>
  <c r="B24" i="35"/>
  <c r="F24" i="35"/>
  <c r="J24" i="35"/>
  <c r="B25" i="35"/>
  <c r="F25" i="35"/>
  <c r="J25" i="35"/>
  <c r="B26" i="35"/>
  <c r="F26" i="35"/>
  <c r="J26" i="35"/>
  <c r="B27" i="35"/>
  <c r="F27" i="35"/>
  <c r="J27" i="35"/>
  <c r="B28" i="35"/>
  <c r="F28" i="35"/>
  <c r="J28" i="35"/>
  <c r="B29" i="35"/>
  <c r="F29" i="35"/>
  <c r="J29" i="35"/>
  <c r="C30" i="35"/>
  <c r="D30" i="35"/>
  <c r="E30" i="35"/>
  <c r="G30" i="35"/>
  <c r="H30" i="35"/>
  <c r="I30" i="35"/>
  <c r="K30" i="35"/>
  <c r="L30" i="35"/>
  <c r="M30" i="35"/>
  <c r="D3" i="34"/>
  <c r="E3" i="34"/>
  <c r="F3" i="34"/>
  <c r="B10" i="32"/>
  <c r="C10" i="32"/>
  <c r="D10" i="32"/>
  <c r="E10" i="32"/>
  <c r="F10" i="32"/>
  <c r="G10" i="32"/>
  <c r="H10" i="32"/>
  <c r="I10" i="32"/>
  <c r="J10" i="32"/>
  <c r="K10" i="32"/>
  <c r="L10" i="32"/>
  <c r="M10" i="32"/>
  <c r="N10" i="32"/>
  <c r="N15" i="32"/>
  <c r="N16" i="32"/>
  <c r="N17" i="32"/>
  <c r="C6" i="31"/>
  <c r="G6" i="31"/>
  <c r="K6" i="31"/>
  <c r="K32" i="31" s="1"/>
  <c r="C7" i="31"/>
  <c r="G7" i="31"/>
  <c r="K7" i="31"/>
  <c r="C8" i="31"/>
  <c r="C32" i="31" s="1"/>
  <c r="G8" i="31"/>
  <c r="K8" i="31"/>
  <c r="C9" i="31"/>
  <c r="G9" i="31"/>
  <c r="G32" i="31" s="1"/>
  <c r="K9" i="31"/>
  <c r="C10" i="31"/>
  <c r="G10" i="31"/>
  <c r="K10" i="31"/>
  <c r="C11" i="31"/>
  <c r="G11" i="31"/>
  <c r="K11" i="31"/>
  <c r="C12" i="31"/>
  <c r="C30" i="31" s="1"/>
  <c r="G12" i="31"/>
  <c r="K12" i="31"/>
  <c r="C13" i="31"/>
  <c r="G13" i="31"/>
  <c r="G30" i="31" s="1"/>
  <c r="K13" i="31"/>
  <c r="C14" i="31"/>
  <c r="G14" i="31"/>
  <c r="K14" i="31"/>
  <c r="K30" i="31" s="1"/>
  <c r="C15" i="31"/>
  <c r="G15" i="31"/>
  <c r="K15" i="31"/>
  <c r="C16" i="31"/>
  <c r="G16" i="31"/>
  <c r="K16" i="31"/>
  <c r="C17" i="31"/>
  <c r="G17" i="31"/>
  <c r="K17" i="31"/>
  <c r="C18" i="31"/>
  <c r="G18" i="31"/>
  <c r="K18" i="31"/>
  <c r="C19" i="31"/>
  <c r="G19" i="31"/>
  <c r="K19" i="31"/>
  <c r="C20" i="31"/>
  <c r="G20" i="31"/>
  <c r="K20" i="31"/>
  <c r="C21" i="31"/>
  <c r="G21" i="31"/>
  <c r="K21" i="31"/>
  <c r="C22" i="31"/>
  <c r="G22" i="31"/>
  <c r="K22" i="31"/>
  <c r="C23" i="31"/>
  <c r="G23" i="31"/>
  <c r="K23" i="31"/>
  <c r="C24" i="31"/>
  <c r="G24" i="31"/>
  <c r="K24" i="31"/>
  <c r="C25" i="31"/>
  <c r="G25" i="31"/>
  <c r="K25" i="31"/>
  <c r="C26" i="31"/>
  <c r="G26" i="31"/>
  <c r="K26" i="31"/>
  <c r="C27" i="31"/>
  <c r="G27" i="31"/>
  <c r="K27" i="31"/>
  <c r="C28" i="31"/>
  <c r="G28" i="31"/>
  <c r="K28" i="31"/>
  <c r="C29" i="31"/>
  <c r="G29" i="31"/>
  <c r="K29" i="31"/>
  <c r="D30" i="31"/>
  <c r="E30" i="31"/>
  <c r="F30" i="31"/>
  <c r="H30" i="31"/>
  <c r="I30" i="31"/>
  <c r="J30" i="31"/>
  <c r="L30" i="31"/>
  <c r="M30" i="31"/>
  <c r="N30" i="31"/>
  <c r="D32" i="31"/>
  <c r="D31" i="31" s="1"/>
  <c r="E32" i="31"/>
  <c r="E31" i="31" s="1"/>
  <c r="F32" i="31"/>
  <c r="F31" i="31" s="1"/>
  <c r="H32" i="31"/>
  <c r="H31" i="31" s="1"/>
  <c r="I32" i="31"/>
  <c r="I31" i="31" s="1"/>
  <c r="J32" i="31"/>
  <c r="J31" i="31" s="1"/>
  <c r="L32" i="31"/>
  <c r="L31" i="31" s="1"/>
  <c r="M32" i="31"/>
  <c r="M31" i="31" s="1"/>
  <c r="N32" i="31"/>
  <c r="N31" i="31" s="1"/>
  <c r="B6" i="30"/>
  <c r="F6" i="30"/>
  <c r="J6" i="30"/>
  <c r="J30" i="30" s="1"/>
  <c r="B7" i="30"/>
  <c r="F7" i="30"/>
  <c r="J7" i="30"/>
  <c r="B8" i="30"/>
  <c r="B30" i="30" s="1"/>
  <c r="F8" i="30"/>
  <c r="J8" i="30"/>
  <c r="B9" i="30"/>
  <c r="F9" i="30"/>
  <c r="F30" i="30" s="1"/>
  <c r="J9" i="30"/>
  <c r="B10" i="30"/>
  <c r="F10" i="30"/>
  <c r="J10" i="30"/>
  <c r="B11" i="30"/>
  <c r="F11" i="30"/>
  <c r="J11" i="30"/>
  <c r="B12" i="30"/>
  <c r="F12" i="30"/>
  <c r="J12" i="30"/>
  <c r="B13" i="30"/>
  <c r="F13" i="30"/>
  <c r="J13" i="30"/>
  <c r="B14" i="30"/>
  <c r="F14" i="30"/>
  <c r="J14" i="30"/>
  <c r="B15" i="30"/>
  <c r="F15" i="30"/>
  <c r="J15" i="30"/>
  <c r="B16" i="30"/>
  <c r="F16" i="30"/>
  <c r="J16" i="30"/>
  <c r="B17" i="30"/>
  <c r="F17" i="30"/>
  <c r="J17" i="30"/>
  <c r="B18" i="30"/>
  <c r="F18" i="30"/>
  <c r="J18" i="30"/>
  <c r="B19" i="30"/>
  <c r="F19" i="30"/>
  <c r="J19" i="30"/>
  <c r="B20" i="30"/>
  <c r="F20" i="30"/>
  <c r="J20" i="30"/>
  <c r="B21" i="30"/>
  <c r="F21" i="30"/>
  <c r="J21" i="30"/>
  <c r="B22" i="30"/>
  <c r="F22" i="30"/>
  <c r="J22" i="30"/>
  <c r="B23" i="30"/>
  <c r="F23" i="30"/>
  <c r="J23" i="30"/>
  <c r="B24" i="30"/>
  <c r="F24" i="30"/>
  <c r="J24" i="30"/>
  <c r="B25" i="30"/>
  <c r="F25" i="30"/>
  <c r="J25" i="30"/>
  <c r="B26" i="30"/>
  <c r="F26" i="30"/>
  <c r="J26" i="30"/>
  <c r="B27" i="30"/>
  <c r="F27" i="30"/>
  <c r="J27" i="30"/>
  <c r="B28" i="30"/>
  <c r="F28" i="30"/>
  <c r="J28" i="30"/>
  <c r="B29" i="30"/>
  <c r="F29" i="30"/>
  <c r="J29" i="30"/>
  <c r="C30" i="30"/>
  <c r="D30" i="30"/>
  <c r="E30" i="30"/>
  <c r="G30" i="30"/>
  <c r="H30" i="30"/>
  <c r="I30" i="30"/>
  <c r="K30" i="30"/>
  <c r="L30" i="30"/>
  <c r="M30" i="30"/>
  <c r="N4" i="29"/>
  <c r="N5" i="29"/>
  <c r="N6" i="29"/>
  <c r="B10" i="28"/>
  <c r="C10" i="28"/>
  <c r="D10" i="28"/>
  <c r="E10" i="28"/>
  <c r="F10" i="28"/>
  <c r="G10" i="28"/>
  <c r="H10" i="28"/>
  <c r="I10" i="28"/>
  <c r="J10" i="28"/>
  <c r="K10" i="28"/>
  <c r="L10" i="28"/>
  <c r="M10" i="28"/>
  <c r="N10" i="28"/>
  <c r="G15" i="28"/>
  <c r="I15" i="28"/>
  <c r="K15" i="28"/>
  <c r="D27" i="27"/>
  <c r="E27" i="27"/>
  <c r="F27" i="27"/>
  <c r="B6" i="26"/>
  <c r="C6" i="26"/>
  <c r="B7" i="26"/>
  <c r="C7" i="26"/>
  <c r="B8" i="26"/>
  <c r="C8" i="26"/>
  <c r="B9" i="26"/>
  <c r="C9" i="26"/>
  <c r="B10" i="26"/>
  <c r="C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25" i="26"/>
  <c r="C25" i="26"/>
  <c r="B26" i="26"/>
  <c r="C26" i="26"/>
  <c r="B27" i="26"/>
  <c r="C27" i="26"/>
  <c r="B28" i="26"/>
  <c r="C28" i="26"/>
  <c r="B29" i="26"/>
  <c r="C29" i="26"/>
  <c r="B30" i="26"/>
  <c r="C30" i="26"/>
  <c r="D30" i="26"/>
  <c r="E30" i="26"/>
  <c r="F30" i="26"/>
  <c r="G30" i="26"/>
  <c r="H30" i="26"/>
  <c r="I30" i="26"/>
  <c r="J30" i="26"/>
  <c r="K30" i="26"/>
  <c r="L30" i="26"/>
  <c r="M30" i="26"/>
  <c r="O5" i="25"/>
  <c r="O6" i="25"/>
  <c r="O7" i="25"/>
  <c r="O8" i="25"/>
  <c r="O9" i="25"/>
  <c r="O10" i="25"/>
  <c r="O11" i="25"/>
  <c r="O12" i="25"/>
  <c r="O13" i="25"/>
  <c r="O14" i="25"/>
  <c r="O15" i="25"/>
  <c r="O16" i="25"/>
  <c r="O17" i="25"/>
  <c r="O18" i="25"/>
  <c r="O19" i="25"/>
  <c r="O20" i="25"/>
  <c r="O21" i="25"/>
  <c r="O22" i="25"/>
  <c r="C23" i="25"/>
  <c r="D23" i="25"/>
  <c r="E23" i="25"/>
  <c r="O23" i="25" s="1"/>
  <c r="F23" i="25"/>
  <c r="G23" i="25"/>
  <c r="H23" i="25"/>
  <c r="I23" i="25"/>
  <c r="J23" i="25"/>
  <c r="K23" i="25"/>
  <c r="L23" i="25"/>
  <c r="M23" i="25"/>
  <c r="N23" i="25"/>
  <c r="C24" i="25"/>
  <c r="D24" i="25"/>
  <c r="O24" i="25" s="1"/>
  <c r="E24" i="25"/>
  <c r="F24" i="25"/>
  <c r="G24" i="25"/>
  <c r="H24" i="25"/>
  <c r="I24" i="25"/>
  <c r="J24" i="25"/>
  <c r="K24" i="25"/>
  <c r="L24" i="25"/>
  <c r="M24" i="25"/>
  <c r="N24" i="25"/>
  <c r="O25" i="25"/>
  <c r="O26" i="25"/>
  <c r="N6" i="24"/>
  <c r="O6" i="24"/>
  <c r="P6" i="24"/>
  <c r="Z6" i="24" s="1"/>
  <c r="Q6" i="24"/>
  <c r="R6" i="24"/>
  <c r="S6" i="24"/>
  <c r="T6" i="24"/>
  <c r="U6" i="24"/>
  <c r="V6" i="24"/>
  <c r="W6" i="24"/>
  <c r="X6" i="24"/>
  <c r="Y6" i="24"/>
  <c r="N7" i="24"/>
  <c r="O7" i="24"/>
  <c r="Z7" i="24" s="1"/>
  <c r="P7" i="24"/>
  <c r="Q7" i="24"/>
  <c r="R7" i="24"/>
  <c r="S7" i="24"/>
  <c r="T7" i="24"/>
  <c r="U7" i="24"/>
  <c r="V7" i="24"/>
  <c r="W7" i="24"/>
  <c r="X7" i="24"/>
  <c r="Y7" i="24"/>
  <c r="B10" i="24"/>
  <c r="C10" i="24"/>
  <c r="D10" i="24"/>
  <c r="E10" i="24"/>
  <c r="F10" i="24"/>
  <c r="G10" i="24"/>
  <c r="H10" i="24"/>
  <c r="I10" i="24"/>
  <c r="J10" i="24"/>
  <c r="B21" i="24"/>
  <c r="C21" i="24"/>
  <c r="D21" i="24"/>
  <c r="E21" i="24"/>
  <c r="F21" i="24"/>
  <c r="G21" i="24"/>
  <c r="H21" i="24"/>
  <c r="I21" i="24"/>
  <c r="J21" i="24"/>
  <c r="D28" i="23"/>
  <c r="E28" i="23"/>
  <c r="F28" i="23"/>
  <c r="B30" i="22"/>
  <c r="D30" i="22"/>
  <c r="E30" i="22"/>
  <c r="F30" i="22"/>
  <c r="G30" i="22"/>
  <c r="H30" i="22"/>
  <c r="I30" i="22"/>
  <c r="J30" i="22"/>
  <c r="K30" i="22"/>
  <c r="L30" i="22"/>
  <c r="M30" i="22"/>
  <c r="O5" i="21"/>
  <c r="O6" i="21"/>
  <c r="O7" i="21"/>
  <c r="O8" i="21"/>
  <c r="O9" i="21"/>
  <c r="O10" i="21"/>
  <c r="O11" i="21"/>
  <c r="O12" i="21"/>
  <c r="O13" i="21"/>
  <c r="O14" i="21"/>
  <c r="O15" i="21"/>
  <c r="O16" i="21"/>
  <c r="O17" i="21"/>
  <c r="O18" i="21"/>
  <c r="O19" i="21"/>
  <c r="O20" i="21"/>
  <c r="O21" i="21"/>
  <c r="O22" i="21"/>
  <c r="O23" i="21"/>
  <c r="O24" i="21"/>
  <c r="O25" i="21"/>
  <c r="O26" i="21"/>
  <c r="O27" i="21"/>
  <c r="O28" i="21"/>
  <c r="O29" i="21"/>
  <c r="O30" i="21"/>
  <c r="O31" i="21"/>
  <c r="O32" i="21"/>
  <c r="O33" i="21"/>
  <c r="O34" i="21"/>
  <c r="C35" i="21"/>
  <c r="D35" i="21"/>
  <c r="E35" i="21"/>
  <c r="O35" i="21" s="1"/>
  <c r="F35" i="21"/>
  <c r="G35" i="21"/>
  <c r="H35" i="21"/>
  <c r="I35" i="21"/>
  <c r="J35" i="21"/>
  <c r="K35" i="21"/>
  <c r="L35" i="21"/>
  <c r="M35" i="21"/>
  <c r="N35" i="21"/>
  <c r="C36" i="21"/>
  <c r="D36" i="21"/>
  <c r="O36" i="21" s="1"/>
  <c r="E36" i="21"/>
  <c r="S25" i="20" s="1"/>
  <c r="F36" i="21"/>
  <c r="G36" i="21"/>
  <c r="H36" i="21"/>
  <c r="V25" i="20" s="1"/>
  <c r="I36" i="21"/>
  <c r="W25" i="20" s="1"/>
  <c r="J36" i="21"/>
  <c r="K36" i="21"/>
  <c r="L36" i="21"/>
  <c r="Z25" i="20" s="1"/>
  <c r="M36" i="21"/>
  <c r="AA25" i="20" s="1"/>
  <c r="N36" i="21"/>
  <c r="O37" i="21"/>
  <c r="O38" i="21"/>
  <c r="Q6" i="20"/>
  <c r="Q21" i="20" s="1"/>
  <c r="R6" i="20"/>
  <c r="S6" i="20"/>
  <c r="AC6" i="20" s="1"/>
  <c r="T6" i="20"/>
  <c r="T21" i="20" s="1"/>
  <c r="U6" i="20"/>
  <c r="U21" i="20" s="1"/>
  <c r="V6" i="20"/>
  <c r="W6" i="20"/>
  <c r="X6" i="20"/>
  <c r="X21" i="20" s="1"/>
  <c r="Y6" i="20"/>
  <c r="Y21" i="20" s="1"/>
  <c r="Z6" i="20"/>
  <c r="AA6" i="20"/>
  <c r="AB6" i="20"/>
  <c r="AB21" i="20" s="1"/>
  <c r="AE6" i="20"/>
  <c r="AF6" i="20"/>
  <c r="AQ6" i="20" s="1"/>
  <c r="AG6" i="20"/>
  <c r="AH6" i="20"/>
  <c r="AI6" i="20"/>
  <c r="AJ6" i="20"/>
  <c r="AK6" i="20"/>
  <c r="AL6" i="20"/>
  <c r="AM6" i="20"/>
  <c r="AN6" i="20"/>
  <c r="AO6" i="20"/>
  <c r="AP6" i="20"/>
  <c r="Q7" i="20"/>
  <c r="R7" i="20"/>
  <c r="AC7" i="20" s="1"/>
  <c r="S7" i="20"/>
  <c r="T7" i="20"/>
  <c r="U7" i="20"/>
  <c r="V7" i="20"/>
  <c r="V21" i="20" s="1"/>
  <c r="W7" i="20"/>
  <c r="X7" i="20"/>
  <c r="Y7" i="20"/>
  <c r="Z7" i="20"/>
  <c r="Z21" i="20" s="1"/>
  <c r="AA7" i="20"/>
  <c r="AB7" i="20"/>
  <c r="AE7" i="20"/>
  <c r="AF7" i="20"/>
  <c r="AG7" i="20"/>
  <c r="AH7" i="20"/>
  <c r="AG21" i="20" s="1"/>
  <c r="AI7" i="20"/>
  <c r="AH21" i="20" s="1"/>
  <c r="AJ7" i="20"/>
  <c r="AK7" i="20"/>
  <c r="AL7" i="20"/>
  <c r="AK21" i="20" s="1"/>
  <c r="AM7" i="20"/>
  <c r="AL21" i="20" s="1"/>
  <c r="AN7" i="20"/>
  <c r="AO7" i="20"/>
  <c r="AP7" i="20"/>
  <c r="AO21" i="20" s="1"/>
  <c r="AQ7" i="20"/>
  <c r="Q8" i="20"/>
  <c r="R8" i="20"/>
  <c r="S8" i="20"/>
  <c r="AC8" i="20" s="1"/>
  <c r="T8" i="20"/>
  <c r="U8" i="20"/>
  <c r="V8" i="20"/>
  <c r="W8" i="20"/>
  <c r="X8" i="20"/>
  <c r="Y8" i="20"/>
  <c r="Z8" i="20"/>
  <c r="AA8" i="20"/>
  <c r="AB8" i="20"/>
  <c r="AE8" i="20"/>
  <c r="AF8" i="20"/>
  <c r="AQ8" i="20" s="1"/>
  <c r="AG8" i="20"/>
  <c r="AH8" i="20"/>
  <c r="AI8" i="20"/>
  <c r="AJ8" i="20"/>
  <c r="AK8" i="20"/>
  <c r="AL8" i="20"/>
  <c r="AM8" i="20"/>
  <c r="AN8" i="20"/>
  <c r="AO8" i="20"/>
  <c r="AP8" i="20"/>
  <c r="B9" i="20"/>
  <c r="L9" i="20"/>
  <c r="M9" i="20"/>
  <c r="Q9" i="20"/>
  <c r="R9" i="20"/>
  <c r="AC9" i="20" s="1"/>
  <c r="S9" i="20"/>
  <c r="T9" i="20"/>
  <c r="U9" i="20"/>
  <c r="V9" i="20"/>
  <c r="W9" i="20"/>
  <c r="X9" i="20"/>
  <c r="Y9" i="20"/>
  <c r="Z9" i="20"/>
  <c r="AA9" i="20"/>
  <c r="AB9" i="20"/>
  <c r="AE9" i="20"/>
  <c r="AF9" i="20"/>
  <c r="AQ9" i="20" s="1"/>
  <c r="AG9" i="20"/>
  <c r="AH9" i="20"/>
  <c r="AI9" i="20"/>
  <c r="AJ9" i="20"/>
  <c r="AI21" i="20" s="1"/>
  <c r="AK9" i="20"/>
  <c r="AL9" i="20"/>
  <c r="AM9" i="20"/>
  <c r="AN9" i="20"/>
  <c r="AM21" i="20" s="1"/>
  <c r="AO9" i="20"/>
  <c r="AP9" i="20"/>
  <c r="Q10" i="20"/>
  <c r="R10" i="20"/>
  <c r="S10" i="20"/>
  <c r="T10" i="20"/>
  <c r="U10" i="20"/>
  <c r="V10" i="20"/>
  <c r="W10" i="20"/>
  <c r="X10" i="20"/>
  <c r="Y10" i="20"/>
  <c r="Z10" i="20"/>
  <c r="AA10" i="20"/>
  <c r="AB10" i="20"/>
  <c r="AC10" i="20"/>
  <c r="AE10" i="20"/>
  <c r="AF10" i="20"/>
  <c r="AG10" i="20"/>
  <c r="AQ10" i="20" s="1"/>
  <c r="AH10" i="20"/>
  <c r="AI10" i="20"/>
  <c r="AJ10" i="20"/>
  <c r="AK10" i="20"/>
  <c r="AL10" i="20"/>
  <c r="AM10" i="20"/>
  <c r="AN10" i="20"/>
  <c r="AO10" i="20"/>
  <c r="AP10" i="20"/>
  <c r="Q11" i="20"/>
  <c r="R11" i="20"/>
  <c r="AC11" i="20" s="1"/>
  <c r="S11" i="20"/>
  <c r="T11" i="20"/>
  <c r="U11" i="20"/>
  <c r="V11" i="20"/>
  <c r="W11" i="20"/>
  <c r="X11" i="20"/>
  <c r="Y11" i="20"/>
  <c r="Z11" i="20"/>
  <c r="AA11" i="20"/>
  <c r="AB11" i="20"/>
  <c r="AE11" i="20"/>
  <c r="AF11" i="20"/>
  <c r="AQ11" i="20" s="1"/>
  <c r="AG11" i="20"/>
  <c r="AH11" i="20"/>
  <c r="AI11" i="20"/>
  <c r="AJ11" i="20"/>
  <c r="AK11" i="20"/>
  <c r="AL11" i="20"/>
  <c r="AM11" i="20"/>
  <c r="AN11" i="20"/>
  <c r="AO11" i="20"/>
  <c r="AP11" i="20"/>
  <c r="Q12" i="20"/>
  <c r="R12" i="20"/>
  <c r="S12" i="20"/>
  <c r="T12" i="20"/>
  <c r="U12" i="20"/>
  <c r="V12" i="20"/>
  <c r="W12" i="20"/>
  <c r="X12" i="20"/>
  <c r="Y12" i="20"/>
  <c r="Z12" i="20"/>
  <c r="AA12" i="20"/>
  <c r="AB12" i="20"/>
  <c r="AC12" i="20"/>
  <c r="AE12" i="20"/>
  <c r="AF12" i="20"/>
  <c r="AG12" i="20"/>
  <c r="AQ12" i="20" s="1"/>
  <c r="AH12" i="20"/>
  <c r="AI12" i="20"/>
  <c r="AJ12" i="20"/>
  <c r="AK12" i="20"/>
  <c r="AL12" i="20"/>
  <c r="AM12" i="20"/>
  <c r="AN12" i="20"/>
  <c r="AO12" i="20"/>
  <c r="AP12" i="20"/>
  <c r="Q13" i="20"/>
  <c r="R13" i="20"/>
  <c r="AC13" i="20" s="1"/>
  <c r="S13" i="20"/>
  <c r="T13" i="20"/>
  <c r="U13" i="20"/>
  <c r="V13" i="20"/>
  <c r="W13" i="20"/>
  <c r="X13" i="20"/>
  <c r="Y13" i="20"/>
  <c r="Z13" i="20"/>
  <c r="AA13" i="20"/>
  <c r="AB13" i="20"/>
  <c r="AE13" i="20"/>
  <c r="AF13" i="20"/>
  <c r="AQ13" i="20" s="1"/>
  <c r="AG13" i="20"/>
  <c r="AH13" i="20"/>
  <c r="AI13" i="20"/>
  <c r="AJ13" i="20"/>
  <c r="AK13" i="20"/>
  <c r="AL13" i="20"/>
  <c r="AM13" i="20"/>
  <c r="AN13" i="20"/>
  <c r="AO13" i="20"/>
  <c r="AP13" i="20"/>
  <c r="Q14" i="20"/>
  <c r="R14" i="20"/>
  <c r="S14" i="20"/>
  <c r="T14" i="20"/>
  <c r="U14" i="20"/>
  <c r="V14" i="20"/>
  <c r="W14" i="20"/>
  <c r="X14" i="20"/>
  <c r="Y14" i="20"/>
  <c r="Z14" i="20"/>
  <c r="AA14" i="20"/>
  <c r="AB14" i="20"/>
  <c r="AC14" i="20"/>
  <c r="AE14" i="20"/>
  <c r="AF14" i="20"/>
  <c r="AG14" i="20"/>
  <c r="AQ14" i="20" s="1"/>
  <c r="AH14" i="20"/>
  <c r="AI14" i="20"/>
  <c r="AJ14" i="20"/>
  <c r="AK14" i="20"/>
  <c r="AL14" i="20"/>
  <c r="AM14" i="20"/>
  <c r="AN14" i="20"/>
  <c r="AO14" i="20"/>
  <c r="AP14" i="20"/>
  <c r="Q15" i="20"/>
  <c r="R15" i="20"/>
  <c r="AC15" i="20" s="1"/>
  <c r="S15" i="20"/>
  <c r="T15" i="20"/>
  <c r="U15" i="20"/>
  <c r="V15" i="20"/>
  <c r="W15" i="20"/>
  <c r="X15" i="20"/>
  <c r="Y15" i="20"/>
  <c r="Z15" i="20"/>
  <c r="AA15" i="20"/>
  <c r="AB15" i="20"/>
  <c r="AE15" i="20"/>
  <c r="AF15" i="20"/>
  <c r="AQ15" i="20" s="1"/>
  <c r="AG15" i="20"/>
  <c r="AH15" i="20"/>
  <c r="AI15" i="20"/>
  <c r="AJ15" i="20"/>
  <c r="AK15" i="20"/>
  <c r="AL15" i="20"/>
  <c r="AM15" i="20"/>
  <c r="AN15" i="20"/>
  <c r="AO15" i="20"/>
  <c r="AP15" i="20"/>
  <c r="Q16" i="20"/>
  <c r="R16" i="20"/>
  <c r="S16" i="20"/>
  <c r="T16" i="20"/>
  <c r="U16" i="20"/>
  <c r="V16" i="20"/>
  <c r="W16" i="20"/>
  <c r="X16" i="20"/>
  <c r="Y16" i="20"/>
  <c r="Z16" i="20"/>
  <c r="AA16" i="20"/>
  <c r="AB16" i="20"/>
  <c r="AC16" i="20"/>
  <c r="AE16" i="20"/>
  <c r="AF16" i="20"/>
  <c r="AG16" i="20"/>
  <c r="AQ16" i="20" s="1"/>
  <c r="AH16" i="20"/>
  <c r="AI16" i="20"/>
  <c r="AJ16" i="20"/>
  <c r="AK16" i="20"/>
  <c r="AL16" i="20"/>
  <c r="AM16" i="20"/>
  <c r="AN16" i="20"/>
  <c r="AO16" i="20"/>
  <c r="AP16" i="20"/>
  <c r="Q17" i="20"/>
  <c r="R17" i="20"/>
  <c r="AC17" i="20" s="1"/>
  <c r="S17" i="20"/>
  <c r="T17" i="20"/>
  <c r="U17" i="20"/>
  <c r="V17" i="20"/>
  <c r="W17" i="20"/>
  <c r="X17" i="20"/>
  <c r="Y17" i="20"/>
  <c r="Z17" i="20"/>
  <c r="AA17" i="20"/>
  <c r="AB17" i="20"/>
  <c r="AE17" i="20"/>
  <c r="AF17" i="20"/>
  <c r="AQ17" i="20" s="1"/>
  <c r="AG17" i="20"/>
  <c r="AH17" i="20"/>
  <c r="AI17" i="20"/>
  <c r="AJ17" i="20"/>
  <c r="AK17" i="20"/>
  <c r="AL17" i="20"/>
  <c r="AM17" i="20"/>
  <c r="AN17" i="20"/>
  <c r="AO17" i="20"/>
  <c r="AP17" i="20"/>
  <c r="Q18" i="20"/>
  <c r="R18" i="20"/>
  <c r="S18" i="20"/>
  <c r="T18" i="20"/>
  <c r="U18" i="20"/>
  <c r="V18" i="20"/>
  <c r="W18" i="20"/>
  <c r="X18" i="20"/>
  <c r="Y18" i="20"/>
  <c r="Z18" i="20"/>
  <c r="AA18" i="20"/>
  <c r="AB18" i="20"/>
  <c r="AC18" i="20"/>
  <c r="AE18" i="20"/>
  <c r="AF18" i="20"/>
  <c r="AG18" i="20"/>
  <c r="AQ18" i="20" s="1"/>
  <c r="AH18" i="20"/>
  <c r="AI18" i="20"/>
  <c r="AJ18" i="20"/>
  <c r="AK18" i="20"/>
  <c r="AL18" i="20"/>
  <c r="AM18" i="20"/>
  <c r="AN18" i="20"/>
  <c r="AO18" i="20"/>
  <c r="AP18" i="20"/>
  <c r="Q19" i="20"/>
  <c r="R19" i="20"/>
  <c r="AC19" i="20" s="1"/>
  <c r="S19" i="20"/>
  <c r="T19" i="20"/>
  <c r="U19" i="20"/>
  <c r="V19" i="20"/>
  <c r="W19" i="20"/>
  <c r="X19" i="20"/>
  <c r="Y19" i="20"/>
  <c r="Z19" i="20"/>
  <c r="AA19" i="20"/>
  <c r="AB19" i="20"/>
  <c r="AE19" i="20"/>
  <c r="AF19" i="20"/>
  <c r="AQ19" i="20" s="1"/>
  <c r="AG19" i="20"/>
  <c r="AH19" i="20"/>
  <c r="AI19" i="20"/>
  <c r="AJ19" i="20"/>
  <c r="AK19" i="20"/>
  <c r="AL19" i="20"/>
  <c r="AM19" i="20"/>
  <c r="AN19" i="20"/>
  <c r="AO19" i="20"/>
  <c r="AP19" i="20"/>
  <c r="Q20" i="20"/>
  <c r="R20" i="20"/>
  <c r="S20" i="20"/>
  <c r="T20" i="20"/>
  <c r="U20" i="20"/>
  <c r="V20" i="20"/>
  <c r="W20" i="20"/>
  <c r="X20" i="20"/>
  <c r="Y20" i="20"/>
  <c r="Z20" i="20"/>
  <c r="AA20" i="20"/>
  <c r="AB20" i="20"/>
  <c r="AC20" i="20"/>
  <c r="AE20" i="20"/>
  <c r="AF20" i="20"/>
  <c r="AG20" i="20"/>
  <c r="AQ20" i="20" s="1"/>
  <c r="AH20" i="20"/>
  <c r="AI20" i="20"/>
  <c r="AJ20" i="20"/>
  <c r="AK20" i="20"/>
  <c r="AL20" i="20"/>
  <c r="AM20" i="20"/>
  <c r="AN20" i="20"/>
  <c r="AO20" i="20"/>
  <c r="AP20" i="20"/>
  <c r="S21" i="20"/>
  <c r="W21" i="20"/>
  <c r="AA21" i="20"/>
  <c r="AF21" i="20"/>
  <c r="AJ21" i="20"/>
  <c r="AN21" i="20"/>
  <c r="AQ21" i="20"/>
  <c r="Q25" i="20"/>
  <c r="T25" i="20"/>
  <c r="U25" i="20"/>
  <c r="X25" i="20"/>
  <c r="Y25" i="20"/>
  <c r="AB25" i="20"/>
  <c r="D27" i="19"/>
  <c r="E27" i="19"/>
  <c r="F27" i="19"/>
  <c r="B6" i="18"/>
  <c r="C6" i="18"/>
  <c r="B7" i="18"/>
  <c r="C7" i="18"/>
  <c r="C30" i="18" s="1"/>
  <c r="B8" i="18"/>
  <c r="C8" i="18"/>
  <c r="B9" i="18"/>
  <c r="C9" i="18"/>
  <c r="B10" i="18"/>
  <c r="C10" i="18"/>
  <c r="B11" i="18"/>
  <c r="C11" i="18"/>
  <c r="B12" i="18"/>
  <c r="C12" i="18"/>
  <c r="B13" i="18"/>
  <c r="C13" i="18"/>
  <c r="B14" i="18"/>
  <c r="C14" i="18"/>
  <c r="B15" i="18"/>
  <c r="C15" i="18"/>
  <c r="B16" i="18"/>
  <c r="C16" i="18"/>
  <c r="B17" i="18"/>
  <c r="C17" i="18"/>
  <c r="B18" i="18"/>
  <c r="C18" i="18"/>
  <c r="B19" i="18"/>
  <c r="C19" i="18"/>
  <c r="B20" i="18"/>
  <c r="C20" i="18"/>
  <c r="B21" i="18"/>
  <c r="C21" i="18"/>
  <c r="B22" i="18"/>
  <c r="C22" i="18"/>
  <c r="B23" i="18"/>
  <c r="C23" i="18"/>
  <c r="B24" i="18"/>
  <c r="C24" i="18"/>
  <c r="B25" i="18"/>
  <c r="C25" i="18"/>
  <c r="B26" i="18"/>
  <c r="C26" i="18"/>
  <c r="B27" i="18"/>
  <c r="C27" i="18"/>
  <c r="B28" i="18"/>
  <c r="C28" i="18"/>
  <c r="B29" i="18"/>
  <c r="C29" i="18"/>
  <c r="B30" i="18"/>
  <c r="I30" i="18"/>
  <c r="K30" i="18"/>
  <c r="M30" i="18"/>
  <c r="C9" i="17"/>
  <c r="N9" i="17"/>
  <c r="O9" i="17"/>
  <c r="O15" i="17"/>
  <c r="O16" i="17"/>
  <c r="O17" i="17"/>
  <c r="O18" i="17"/>
  <c r="O19" i="17"/>
  <c r="O20" i="17"/>
  <c r="O21" i="17"/>
  <c r="O22" i="17"/>
  <c r="O23" i="17"/>
  <c r="O24" i="17"/>
  <c r="C25" i="17"/>
  <c r="D25" i="17"/>
  <c r="O25" i="17" s="1"/>
  <c r="E25" i="17"/>
  <c r="F25" i="17"/>
  <c r="G25" i="17"/>
  <c r="H25" i="17"/>
  <c r="I25" i="17"/>
  <c r="J25" i="17"/>
  <c r="K25" i="17"/>
  <c r="L25" i="17"/>
  <c r="M25" i="17"/>
  <c r="N25" i="17"/>
  <c r="C26" i="17"/>
  <c r="D26" i="17"/>
  <c r="O26" i="17" s="1"/>
  <c r="E26" i="17"/>
  <c r="F26" i="17"/>
  <c r="G26" i="17"/>
  <c r="H26" i="17"/>
  <c r="I26" i="17"/>
  <c r="J26" i="17"/>
  <c r="K26" i="17"/>
  <c r="L26" i="17"/>
  <c r="M26" i="17"/>
  <c r="N26" i="17"/>
  <c r="O27" i="17"/>
  <c r="O28" i="17"/>
  <c r="U60" i="16"/>
  <c r="V60" i="16"/>
  <c r="F32" i="15"/>
  <c r="F44" i="15" s="1"/>
  <c r="G32" i="15"/>
  <c r="H32" i="15"/>
  <c r="F42" i="15"/>
  <c r="G42" i="15"/>
  <c r="G44" i="15" s="1"/>
  <c r="H42" i="15"/>
  <c r="H44" i="15"/>
  <c r="F5" i="14"/>
  <c r="C6" i="14"/>
  <c r="D6" i="14"/>
  <c r="D5" i="14" s="1"/>
  <c r="E6" i="14"/>
  <c r="E5" i="14" s="1"/>
  <c r="F6" i="14"/>
  <c r="G6" i="14"/>
  <c r="H6" i="14"/>
  <c r="H5" i="14" s="1"/>
  <c r="I6" i="14"/>
  <c r="I7" i="14"/>
  <c r="J7" i="14"/>
  <c r="J6" i="14" s="1"/>
  <c r="K7" i="14"/>
  <c r="K6" i="14" s="1"/>
  <c r="I8" i="14"/>
  <c r="J8" i="14"/>
  <c r="K8" i="14"/>
  <c r="I9" i="14"/>
  <c r="J9" i="14"/>
  <c r="K9" i="14"/>
  <c r="C10" i="14"/>
  <c r="C5" i="14" s="1"/>
  <c r="D10" i="14"/>
  <c r="E10" i="14"/>
  <c r="F10" i="14"/>
  <c r="G10" i="14"/>
  <c r="G5" i="14" s="1"/>
  <c r="H10" i="14"/>
  <c r="I11" i="14"/>
  <c r="I10" i="14" s="1"/>
  <c r="J11" i="14"/>
  <c r="K11" i="14"/>
  <c r="I12" i="14"/>
  <c r="J12" i="14"/>
  <c r="K12" i="14"/>
  <c r="I13" i="14"/>
  <c r="J13" i="14"/>
  <c r="J10" i="14" s="1"/>
  <c r="K13" i="14"/>
  <c r="I14" i="14"/>
  <c r="J14" i="14"/>
  <c r="K14" i="14"/>
  <c r="K10" i="14" s="1"/>
  <c r="I15" i="14"/>
  <c r="J15" i="14"/>
  <c r="K15" i="14"/>
  <c r="I16" i="14"/>
  <c r="J16" i="14"/>
  <c r="K16" i="14"/>
  <c r="I17" i="14"/>
  <c r="J17" i="14"/>
  <c r="K17" i="14"/>
  <c r="C18" i="14"/>
  <c r="D18" i="14"/>
  <c r="E18" i="14"/>
  <c r="F18" i="14"/>
  <c r="G18" i="14"/>
  <c r="H18" i="14"/>
  <c r="I18" i="14"/>
  <c r="I19" i="14"/>
  <c r="J19" i="14"/>
  <c r="J18" i="14" s="1"/>
  <c r="K19" i="14"/>
  <c r="K18" i="14" s="1"/>
  <c r="I20" i="14"/>
  <c r="J20" i="14"/>
  <c r="K20" i="14"/>
  <c r="I21" i="14"/>
  <c r="J21" i="14"/>
  <c r="K21" i="14"/>
  <c r="I22" i="14"/>
  <c r="J22" i="14"/>
  <c r="K22" i="14"/>
  <c r="C8" i="13"/>
  <c r="C10" i="13" s="1"/>
  <c r="G10" i="13" s="1"/>
  <c r="D8" i="13"/>
  <c r="D10" i="13" s="1"/>
  <c r="E8" i="13"/>
  <c r="F8" i="13"/>
  <c r="G9" i="13"/>
  <c r="E10" i="13"/>
  <c r="F10" i="13"/>
  <c r="C11" i="13"/>
  <c r="D11" i="13"/>
  <c r="G11" i="13" s="1"/>
  <c r="E11" i="13"/>
  <c r="E13" i="13" s="1"/>
  <c r="F11" i="13"/>
  <c r="G12" i="13"/>
  <c r="C13" i="13"/>
  <c r="F13" i="13"/>
  <c r="C14" i="13"/>
  <c r="D14" i="13"/>
  <c r="E14" i="13"/>
  <c r="G14" i="13" s="1"/>
  <c r="F14" i="13"/>
  <c r="F16" i="13" s="1"/>
  <c r="G15" i="13"/>
  <c r="C16" i="13"/>
  <c r="D16" i="13"/>
  <c r="E21" i="13"/>
  <c r="F21" i="13"/>
  <c r="G21" i="13"/>
  <c r="J5" i="14" l="1"/>
  <c r="AC21" i="20"/>
  <c r="K31" i="36"/>
  <c r="G31" i="36"/>
  <c r="K5" i="14"/>
  <c r="I5" i="14"/>
  <c r="AP21" i="20"/>
  <c r="G31" i="31"/>
  <c r="C31" i="31"/>
  <c r="K31" i="31"/>
  <c r="G8" i="13"/>
  <c r="AE21" i="20"/>
  <c r="E16" i="13"/>
  <c r="G16" i="13" s="1"/>
  <c r="D13" i="13"/>
  <c r="G13" i="13" s="1"/>
  <c r="R25" i="20"/>
  <c r="AC25" i="20" s="1"/>
  <c r="R21" i="20"/>
  <c r="D6" i="11"/>
  <c r="D6" i="10"/>
  <c r="K45" i="8" l="1"/>
  <c r="I25" i="10" l="1"/>
  <c r="H25" i="10"/>
  <c r="G25" i="10"/>
  <c r="F25" i="10"/>
  <c r="E25" i="10"/>
  <c r="D25" i="10"/>
  <c r="I29" i="10"/>
  <c r="H29" i="10"/>
  <c r="G29" i="10"/>
  <c r="F29" i="10"/>
  <c r="E29" i="10"/>
  <c r="D29" i="10"/>
  <c r="F33" i="10"/>
  <c r="G33" i="10"/>
  <c r="H33" i="10"/>
  <c r="I33" i="10"/>
  <c r="E56" i="4" l="1"/>
  <c r="D56" i="4"/>
  <c r="C56" i="4"/>
  <c r="E55" i="4"/>
  <c r="D55" i="4"/>
  <c r="C12" i="3"/>
  <c r="C11" i="3"/>
  <c r="C10" i="3"/>
  <c r="C9" i="3"/>
  <c r="C8" i="3"/>
  <c r="C7" i="3"/>
  <c r="C6" i="3"/>
  <c r="C5" i="3"/>
  <c r="C4" i="3"/>
  <c r="K30" i="1" l="1"/>
  <c r="C55" i="4" l="1"/>
  <c r="E33" i="10" l="1"/>
  <c r="D33" i="10"/>
  <c r="E54" i="4" l="1"/>
  <c r="D54" i="4"/>
  <c r="BU25" i="9" l="1"/>
  <c r="BU24" i="9"/>
  <c r="BU23" i="9"/>
  <c r="BU22" i="9"/>
  <c r="BU21" i="9"/>
  <c r="BU20" i="9"/>
  <c r="BU19" i="9"/>
  <c r="BU18" i="9"/>
  <c r="BU16" i="9"/>
  <c r="BU17" i="9"/>
  <c r="BU15" i="9"/>
  <c r="BU14" i="9"/>
  <c r="BU13" i="9"/>
  <c r="BU12" i="9"/>
  <c r="BU11" i="9"/>
  <c r="BU10" i="9"/>
  <c r="D15" i="5" l="1"/>
  <c r="E15" i="5"/>
  <c r="F15" i="5"/>
  <c r="G15" i="5"/>
  <c r="H15" i="5"/>
  <c r="I15" i="5"/>
  <c r="J15" i="5"/>
  <c r="K15" i="5"/>
  <c r="L15" i="5"/>
  <c r="M15" i="5"/>
  <c r="N15" i="5"/>
  <c r="O15" i="5"/>
  <c r="D16" i="5"/>
  <c r="E16" i="5"/>
  <c r="F16" i="5"/>
  <c r="G16" i="5"/>
  <c r="H16" i="5"/>
  <c r="I16" i="5"/>
  <c r="J16" i="5"/>
  <c r="K16" i="5"/>
  <c r="L16" i="5"/>
  <c r="M16" i="5"/>
  <c r="N16" i="5"/>
  <c r="O16" i="5"/>
  <c r="D17" i="5"/>
  <c r="E17" i="5"/>
  <c r="F17" i="5"/>
  <c r="G17" i="5"/>
  <c r="H17" i="5"/>
  <c r="I17" i="5"/>
  <c r="J17" i="5"/>
  <c r="K17" i="5"/>
  <c r="L17" i="5"/>
  <c r="M17" i="5"/>
  <c r="N17" i="5"/>
  <c r="O17" i="5"/>
  <c r="D18" i="5"/>
  <c r="E18" i="5"/>
  <c r="F18" i="5"/>
  <c r="G18" i="5"/>
  <c r="H18" i="5"/>
  <c r="I18" i="5"/>
  <c r="J18" i="5"/>
  <c r="K18" i="5"/>
  <c r="L18" i="5"/>
  <c r="M18" i="5"/>
  <c r="N18" i="5"/>
  <c r="O18" i="5"/>
  <c r="D19" i="5"/>
  <c r="E19" i="5"/>
  <c r="F19" i="5"/>
  <c r="G19" i="5"/>
  <c r="H19" i="5"/>
  <c r="I19" i="5"/>
  <c r="J19" i="5"/>
  <c r="K19" i="5"/>
  <c r="L19" i="5"/>
  <c r="M19" i="5"/>
  <c r="N19" i="5"/>
  <c r="O19" i="5"/>
  <c r="D20" i="5"/>
  <c r="E20" i="5"/>
  <c r="F20" i="5"/>
  <c r="G20" i="5"/>
  <c r="H20" i="5"/>
  <c r="I20" i="5"/>
  <c r="J20" i="5"/>
  <c r="K20" i="5"/>
  <c r="L20" i="5"/>
  <c r="M20" i="5"/>
  <c r="N20" i="5"/>
  <c r="O20" i="5"/>
  <c r="D21" i="5"/>
  <c r="E21" i="5"/>
  <c r="F21" i="5"/>
  <c r="G21" i="5"/>
  <c r="H21" i="5"/>
  <c r="I21" i="5"/>
  <c r="J21" i="5"/>
  <c r="K21" i="5"/>
  <c r="L21" i="5"/>
  <c r="M21" i="5"/>
  <c r="N21" i="5"/>
  <c r="O21" i="5"/>
  <c r="E53" i="4" l="1"/>
  <c r="D53" i="4"/>
  <c r="C53" i="4"/>
  <c r="D52" i="4"/>
  <c r="C54" i="4"/>
  <c r="P14" i="5"/>
  <c r="P26" i="5"/>
  <c r="P28" i="5"/>
  <c r="P27" i="5"/>
  <c r="K41" i="1"/>
  <c r="K40" i="1"/>
  <c r="J40" i="1"/>
  <c r="K39" i="1"/>
  <c r="J39" i="1"/>
  <c r="K38" i="1"/>
  <c r="J38" i="1"/>
  <c r="K37" i="1"/>
  <c r="J37" i="1"/>
  <c r="K36" i="1"/>
  <c r="J36" i="1"/>
  <c r="K34" i="1"/>
  <c r="J34" i="1"/>
  <c r="K33" i="1"/>
  <c r="J33" i="1"/>
  <c r="K32" i="1"/>
  <c r="J32" i="1"/>
  <c r="K31" i="1"/>
  <c r="J31" i="1"/>
  <c r="G11" i="7"/>
  <c r="E11" i="7"/>
  <c r="C11" i="7"/>
  <c r="I9" i="1"/>
  <c r="E52" i="4"/>
  <c r="D50" i="4"/>
  <c r="D49" i="4"/>
  <c r="D48" i="4"/>
  <c r="D47" i="4"/>
  <c r="D46" i="4"/>
  <c r="E29" i="12"/>
  <c r="D29" i="12"/>
  <c r="B16" i="10"/>
  <c r="J22" i="10" s="1"/>
  <c r="C16" i="10"/>
  <c r="J23" i="10" s="1"/>
  <c r="J45" i="8"/>
  <c r="B11" i="7"/>
  <c r="M13" i="6"/>
  <c r="H11" i="3"/>
  <c r="H9" i="3"/>
  <c r="J7" i="3"/>
  <c r="J4" i="3"/>
  <c r="C52" i="4"/>
  <c r="C51" i="4"/>
  <c r="C50" i="4"/>
  <c r="C49" i="4"/>
  <c r="C48" i="4"/>
  <c r="C47" i="4"/>
  <c r="C46" i="4"/>
  <c r="C44" i="4"/>
  <c r="C43" i="4"/>
  <c r="E51" i="4"/>
  <c r="D51" i="4"/>
  <c r="P21" i="5"/>
  <c r="P19" i="5"/>
  <c r="P18" i="5"/>
  <c r="P17" i="5"/>
  <c r="P16" i="5"/>
  <c r="P15" i="5"/>
  <c r="D31" i="12"/>
  <c r="E31" i="12"/>
  <c r="D11" i="7"/>
  <c r="E50" i="4"/>
  <c r="G6" i="1"/>
  <c r="I6" i="1"/>
  <c r="G7" i="1"/>
  <c r="I7" i="1"/>
  <c r="G8" i="1"/>
  <c r="G9" i="1"/>
  <c r="G10" i="1"/>
  <c r="I10" i="1"/>
  <c r="G11" i="1"/>
  <c r="I11" i="1"/>
  <c r="G12" i="1"/>
  <c r="I12" i="1"/>
  <c r="G13" i="1"/>
  <c r="I13" i="1"/>
  <c r="G14" i="1"/>
  <c r="I14" i="1"/>
  <c r="G15" i="1"/>
  <c r="I15" i="1"/>
  <c r="G16" i="1"/>
  <c r="I16" i="1"/>
  <c r="G17" i="1"/>
  <c r="I17" i="1"/>
  <c r="G18" i="1"/>
  <c r="I18" i="1"/>
  <c r="G19" i="1"/>
  <c r="I19" i="1"/>
  <c r="G20" i="1"/>
  <c r="I20" i="1"/>
  <c r="G21" i="1"/>
  <c r="I21" i="1"/>
  <c r="G22" i="1"/>
  <c r="I22" i="1"/>
  <c r="I28" i="1"/>
  <c r="J28" i="1"/>
  <c r="K28" i="1"/>
  <c r="I29" i="1"/>
  <c r="J29" i="1"/>
  <c r="K29" i="1"/>
  <c r="I30" i="1"/>
  <c r="I31" i="1"/>
  <c r="I32" i="1"/>
  <c r="I33" i="1"/>
  <c r="I34" i="1"/>
  <c r="I35" i="1"/>
  <c r="I36" i="1"/>
  <c r="I37" i="1"/>
  <c r="I38" i="1"/>
  <c r="I39" i="1"/>
  <c r="I40" i="1"/>
  <c r="I41" i="1"/>
  <c r="J5" i="3"/>
  <c r="H5" i="3"/>
  <c r="J6" i="3"/>
  <c r="J8" i="3"/>
  <c r="J10" i="3"/>
  <c r="H12" i="3"/>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D43" i="4"/>
  <c r="E43" i="4"/>
  <c r="D44" i="4"/>
  <c r="E44" i="4"/>
  <c r="C45" i="4"/>
  <c r="D45" i="4"/>
  <c r="E45" i="4"/>
  <c r="P8" i="5"/>
  <c r="P9" i="5"/>
  <c r="P10" i="5"/>
  <c r="P11" i="5"/>
  <c r="P12" i="5"/>
  <c r="P13" i="5"/>
  <c r="P22" i="5"/>
  <c r="P23" i="5"/>
  <c r="P24" i="5"/>
  <c r="P25" i="5"/>
  <c r="M14" i="6"/>
  <c r="M15" i="6"/>
  <c r="M16" i="6"/>
  <c r="D4" i="10"/>
  <c r="G4" i="10"/>
  <c r="J4" i="10"/>
  <c r="D5" i="10"/>
  <c r="G5" i="10"/>
  <c r="J5" i="10"/>
  <c r="J6" i="10"/>
  <c r="D7" i="10"/>
  <c r="G7" i="10"/>
  <c r="J7" i="10"/>
  <c r="D8" i="10"/>
  <c r="G8" i="10"/>
  <c r="J8" i="10"/>
  <c r="D9" i="10"/>
  <c r="G9" i="10"/>
  <c r="J9" i="10"/>
  <c r="D10" i="10"/>
  <c r="G10" i="10"/>
  <c r="J10" i="10"/>
  <c r="D11" i="10"/>
  <c r="G11" i="10"/>
  <c r="J11" i="10"/>
  <c r="D12" i="10"/>
  <c r="G12" i="10"/>
  <c r="J12" i="10"/>
  <c r="D13" i="10"/>
  <c r="G13" i="10"/>
  <c r="J13" i="10"/>
  <c r="D14" i="10"/>
  <c r="G14" i="10"/>
  <c r="J14" i="10"/>
  <c r="D15" i="10"/>
  <c r="G15" i="10"/>
  <c r="J15" i="10"/>
  <c r="E16" i="10"/>
  <c r="J26" i="10" s="1"/>
  <c r="H16" i="10"/>
  <c r="J30" i="10" s="1"/>
  <c r="I16" i="10"/>
  <c r="J31" i="10" s="1"/>
  <c r="C24" i="10"/>
  <c r="C25" i="10" s="1"/>
  <c r="C28" i="10"/>
  <c r="C29" i="10" s="1"/>
  <c r="C33" i="10"/>
  <c r="C5" i="12"/>
  <c r="F5" i="12"/>
  <c r="I5" i="12"/>
  <c r="C6" i="12"/>
  <c r="I6" i="12"/>
  <c r="C7" i="12"/>
  <c r="I7" i="12"/>
  <c r="C8" i="12"/>
  <c r="I8" i="12"/>
  <c r="C9" i="12"/>
  <c r="I9" i="12"/>
  <c r="C10" i="12"/>
  <c r="I10" i="12"/>
  <c r="C11" i="12"/>
  <c r="F11" i="12"/>
  <c r="I11" i="12"/>
  <c r="C12" i="12"/>
  <c r="F12" i="12"/>
  <c r="I12" i="12"/>
  <c r="C13" i="12"/>
  <c r="F13" i="12"/>
  <c r="I13" i="12"/>
  <c r="C14" i="12"/>
  <c r="F14" i="12"/>
  <c r="I14" i="12"/>
  <c r="C15" i="12"/>
  <c r="F15" i="12"/>
  <c r="I15" i="12"/>
  <c r="C16" i="12"/>
  <c r="F16" i="12"/>
  <c r="I16" i="12"/>
  <c r="C17" i="12"/>
  <c r="F17" i="12"/>
  <c r="I17" i="12"/>
  <c r="C18" i="12"/>
  <c r="F18" i="12"/>
  <c r="I18" i="12"/>
  <c r="C19" i="12"/>
  <c r="F19" i="12"/>
  <c r="I19" i="12"/>
  <c r="C20" i="12"/>
  <c r="F20" i="12"/>
  <c r="I20" i="12"/>
  <c r="C21" i="12"/>
  <c r="F21" i="12"/>
  <c r="I21" i="12"/>
  <c r="C22" i="12"/>
  <c r="F22" i="12"/>
  <c r="I22" i="12"/>
  <c r="C23" i="12"/>
  <c r="F23" i="12"/>
  <c r="I23" i="12"/>
  <c r="C24" i="12"/>
  <c r="F24" i="12"/>
  <c r="I24" i="12"/>
  <c r="C25" i="12"/>
  <c r="F25" i="12"/>
  <c r="I25" i="12"/>
  <c r="C26" i="12"/>
  <c r="I26" i="12"/>
  <c r="C27" i="12"/>
  <c r="F27" i="12"/>
  <c r="I27" i="12"/>
  <c r="C28" i="12"/>
  <c r="F28" i="12"/>
  <c r="I28" i="12"/>
  <c r="G29" i="12"/>
  <c r="C8" i="11" s="1"/>
  <c r="H29" i="12"/>
  <c r="D8" i="11" s="1"/>
  <c r="J29" i="12"/>
  <c r="K29" i="12"/>
  <c r="D10" i="11" s="1"/>
  <c r="G31" i="12"/>
  <c r="G30" i="12" s="1"/>
  <c r="H31" i="12"/>
  <c r="H30" i="12" s="1"/>
  <c r="G8" i="11" s="1"/>
  <c r="J31" i="12"/>
  <c r="K31" i="12"/>
  <c r="K30" i="12" s="1"/>
  <c r="G10" i="11" s="1"/>
  <c r="L45" i="8"/>
  <c r="H7" i="3"/>
  <c r="P20" i="5"/>
  <c r="J9" i="3"/>
  <c r="H4" i="3"/>
  <c r="H6" i="3"/>
  <c r="H10" i="3"/>
  <c r="C6" i="11" l="1"/>
  <c r="E6" i="11" s="1"/>
  <c r="J30" i="12"/>
  <c r="H10" i="11" s="1"/>
  <c r="E30" i="12"/>
  <c r="G6" i="11" s="1"/>
  <c r="H8" i="11"/>
  <c r="H8" i="3"/>
  <c r="J6" i="11"/>
  <c r="J12" i="3"/>
  <c r="J11" i="3"/>
  <c r="J10" i="11"/>
  <c r="C29" i="12"/>
  <c r="I29" i="12"/>
  <c r="I31" i="12"/>
  <c r="C31" i="12"/>
  <c r="C30" i="12" s="1"/>
  <c r="C10" i="11"/>
  <c r="E10" i="11" s="1"/>
  <c r="J16" i="10"/>
  <c r="J32" i="10" s="1"/>
  <c r="J33" i="10" s="1"/>
  <c r="D30" i="12"/>
  <c r="F29" i="12"/>
  <c r="D16" i="10"/>
  <c r="J24" i="10" s="1"/>
  <c r="J25" i="10" s="1"/>
  <c r="E8" i="11"/>
  <c r="I8" i="11"/>
  <c r="J8" i="11"/>
  <c r="K8" i="11" l="1"/>
  <c r="I10" i="11"/>
  <c r="K10" i="11"/>
  <c r="I30" i="12"/>
  <c r="F11" i="7" l="1"/>
  <c r="F16" i="10"/>
  <c r="J27" i="10" s="1"/>
  <c r="G6" i="10"/>
  <c r="G16" i="10" s="1"/>
  <c r="J28" i="10" s="1"/>
  <c r="J29" i="10" s="1"/>
  <c r="I6" i="11"/>
  <c r="K6" i="11"/>
  <c r="F31" i="12"/>
  <c r="F30" i="12" s="1"/>
</calcChain>
</file>

<file path=xl/sharedStrings.xml><?xml version="1.0" encoding="utf-8"?>
<sst xmlns="http://schemas.openxmlformats.org/spreadsheetml/2006/main" count="2094" uniqueCount="1037">
  <si>
    <t>.</t>
    <phoneticPr fontId="27"/>
  </si>
  <si>
    <t>-</t>
    <phoneticPr fontId="27"/>
  </si>
  <si>
    <t>S45</t>
    <phoneticPr fontId="27"/>
  </si>
  <si>
    <t>S46</t>
    <phoneticPr fontId="27"/>
  </si>
  <si>
    <t>S47</t>
    <phoneticPr fontId="27"/>
  </si>
  <si>
    <t>S48</t>
    <phoneticPr fontId="27"/>
  </si>
  <si>
    <t>S49</t>
    <phoneticPr fontId="27"/>
  </si>
  <si>
    <t>S50</t>
    <phoneticPr fontId="27"/>
  </si>
  <si>
    <t>S51</t>
    <phoneticPr fontId="27"/>
  </si>
  <si>
    <t>S52</t>
    <phoneticPr fontId="27"/>
  </si>
  <si>
    <t>S53</t>
    <phoneticPr fontId="27"/>
  </si>
  <si>
    <t>S54</t>
    <phoneticPr fontId="27"/>
  </si>
  <si>
    <t>S55</t>
    <phoneticPr fontId="27"/>
  </si>
  <si>
    <t>S56</t>
    <phoneticPr fontId="27"/>
  </si>
  <si>
    <t>S57</t>
    <phoneticPr fontId="27"/>
  </si>
  <si>
    <t>S58</t>
    <phoneticPr fontId="27"/>
  </si>
  <si>
    <t>S59</t>
    <phoneticPr fontId="27"/>
  </si>
  <si>
    <t>S60</t>
    <phoneticPr fontId="27"/>
  </si>
  <si>
    <t>S61</t>
    <phoneticPr fontId="27"/>
  </si>
  <si>
    <t>S62</t>
    <phoneticPr fontId="27"/>
  </si>
  <si>
    <t>S63</t>
    <phoneticPr fontId="27"/>
  </si>
  <si>
    <t>H2</t>
    <phoneticPr fontId="27"/>
  </si>
  <si>
    <t>H3</t>
    <phoneticPr fontId="27"/>
  </si>
  <si>
    <t>H4</t>
    <phoneticPr fontId="27"/>
  </si>
  <si>
    <t>H5</t>
    <phoneticPr fontId="27"/>
  </si>
  <si>
    <t>H6</t>
    <phoneticPr fontId="27"/>
  </si>
  <si>
    <t>H7</t>
    <phoneticPr fontId="27"/>
  </si>
  <si>
    <t>H8</t>
    <phoneticPr fontId="27"/>
  </si>
  <si>
    <t>H9</t>
    <phoneticPr fontId="27"/>
  </si>
  <si>
    <t>H10</t>
    <phoneticPr fontId="27"/>
  </si>
  <si>
    <t>H11</t>
    <phoneticPr fontId="27"/>
  </si>
  <si>
    <t>H12</t>
    <phoneticPr fontId="27"/>
  </si>
  <si>
    <t>H13</t>
    <phoneticPr fontId="27"/>
  </si>
  <si>
    <t>H14</t>
    <phoneticPr fontId="27"/>
  </si>
  <si>
    <t>H15</t>
    <phoneticPr fontId="27"/>
  </si>
  <si>
    <t>H16</t>
    <phoneticPr fontId="27"/>
  </si>
  <si>
    <t>H17</t>
    <phoneticPr fontId="27"/>
  </si>
  <si>
    <t>H18</t>
    <phoneticPr fontId="27"/>
  </si>
  <si>
    <t>H19</t>
    <phoneticPr fontId="27"/>
  </si>
  <si>
    <t>H20</t>
    <phoneticPr fontId="27"/>
  </si>
  <si>
    <t>H21</t>
    <phoneticPr fontId="27"/>
  </si>
  <si>
    <t>H22</t>
    <phoneticPr fontId="27"/>
  </si>
  <si>
    <t>H23</t>
    <phoneticPr fontId="27"/>
  </si>
  <si>
    <t>H24</t>
    <phoneticPr fontId="27"/>
  </si>
  <si>
    <t>H25</t>
    <phoneticPr fontId="27"/>
  </si>
  <si>
    <t>H26</t>
    <phoneticPr fontId="27"/>
  </si>
  <si>
    <t>H27</t>
    <phoneticPr fontId="27"/>
  </si>
  <si>
    <t>H28</t>
    <phoneticPr fontId="27"/>
  </si>
  <si>
    <t>H29</t>
    <phoneticPr fontId="27"/>
  </si>
  <si>
    <t>H30</t>
    <phoneticPr fontId="27"/>
  </si>
  <si>
    <t>S50</t>
    <phoneticPr fontId="27"/>
  </si>
  <si>
    <t>S54</t>
    <phoneticPr fontId="27"/>
  </si>
  <si>
    <t>S55</t>
    <phoneticPr fontId="27"/>
  </si>
  <si>
    <t>S58</t>
    <phoneticPr fontId="27"/>
  </si>
  <si>
    <t>S60</t>
    <phoneticPr fontId="27"/>
  </si>
  <si>
    <t>S61</t>
    <phoneticPr fontId="27"/>
  </si>
  <si>
    <t>H4</t>
    <phoneticPr fontId="27"/>
  </si>
  <si>
    <t>H5</t>
    <phoneticPr fontId="27"/>
  </si>
  <si>
    <t>H8</t>
    <phoneticPr fontId="27"/>
  </si>
  <si>
    <t>H9</t>
    <phoneticPr fontId="27"/>
  </si>
  <si>
    <t>H13</t>
    <phoneticPr fontId="27"/>
  </si>
  <si>
    <t>H16</t>
    <phoneticPr fontId="27"/>
  </si>
  <si>
    <t>H18</t>
    <phoneticPr fontId="27"/>
  </si>
  <si>
    <t>H19</t>
    <phoneticPr fontId="27"/>
  </si>
  <si>
    <t>H20</t>
    <phoneticPr fontId="27"/>
  </si>
  <si>
    <t>H22</t>
    <phoneticPr fontId="27"/>
  </si>
  <si>
    <r>
      <rPr>
        <sz val="11"/>
        <rFont val="BIZ UDPゴシック"/>
        <family val="3"/>
        <charset val="128"/>
      </rPr>
      <t>交通事故発生状況</t>
    </r>
    <rPh sb="0" eb="2">
      <t>コウツウ</t>
    </rPh>
    <rPh sb="2" eb="4">
      <t>ジコ</t>
    </rPh>
    <rPh sb="4" eb="6">
      <t>ハッセイ</t>
    </rPh>
    <rPh sb="6" eb="8">
      <t>ジョウキョウ</t>
    </rPh>
    <phoneticPr fontId="27"/>
  </si>
  <si>
    <r>
      <rPr>
        <sz val="9"/>
        <rFont val="BIZ UDPゴシック"/>
        <family val="3"/>
        <charset val="128"/>
      </rPr>
      <t>（件数：件／死者数・負傷者数：人）</t>
    </r>
    <rPh sb="1" eb="3">
      <t>ケンスウ</t>
    </rPh>
    <rPh sb="4" eb="5">
      <t>ケン</t>
    </rPh>
    <rPh sb="6" eb="9">
      <t>シシャスウ</t>
    </rPh>
    <rPh sb="10" eb="13">
      <t>フショウシャ</t>
    </rPh>
    <rPh sb="13" eb="14">
      <t>スウ</t>
    </rPh>
    <rPh sb="15" eb="16">
      <t>ニン</t>
    </rPh>
    <phoneticPr fontId="27"/>
  </si>
  <si>
    <r>
      <rPr>
        <sz val="11"/>
        <rFont val="BIZ UDPゴシック"/>
        <family val="3"/>
        <charset val="128"/>
      </rPr>
      <t>年別</t>
    </r>
    <rPh sb="0" eb="2">
      <t>ネンベツ</t>
    </rPh>
    <phoneticPr fontId="27"/>
  </si>
  <si>
    <r>
      <rPr>
        <sz val="11"/>
        <rFont val="BIZ UDPゴシック"/>
        <family val="3"/>
        <charset val="128"/>
      </rPr>
      <t>令和元年</t>
    </r>
    <rPh sb="0" eb="2">
      <t>レイワ</t>
    </rPh>
    <rPh sb="2" eb="4">
      <t>ガンネン</t>
    </rPh>
    <phoneticPr fontId="27"/>
  </si>
  <si>
    <r>
      <rPr>
        <sz val="11"/>
        <rFont val="BIZ UDPゴシック"/>
        <family val="3"/>
        <charset val="128"/>
      </rPr>
      <t>前年比較</t>
    </r>
    <rPh sb="0" eb="2">
      <t>ゼンネン</t>
    </rPh>
    <rPh sb="2" eb="4">
      <t>ヒカク</t>
    </rPh>
    <phoneticPr fontId="27"/>
  </si>
  <si>
    <r>
      <rPr>
        <sz val="11"/>
        <rFont val="BIZ UDPゴシック"/>
        <family val="3"/>
        <charset val="128"/>
      </rPr>
      <t>区分</t>
    </r>
    <rPh sb="0" eb="2">
      <t>クブン</t>
    </rPh>
    <phoneticPr fontId="27"/>
  </si>
  <si>
    <r>
      <rPr>
        <sz val="11"/>
        <rFont val="BIZ UDPゴシック"/>
        <family val="3"/>
        <charset val="128"/>
      </rPr>
      <t>増▲減</t>
    </r>
    <rPh sb="0" eb="1">
      <t>ゾウ</t>
    </rPh>
    <rPh sb="2" eb="3">
      <t>ゲン</t>
    </rPh>
    <phoneticPr fontId="27"/>
  </si>
  <si>
    <r>
      <rPr>
        <sz val="11"/>
        <rFont val="BIZ UDPゴシック"/>
        <family val="3"/>
        <charset val="128"/>
      </rPr>
      <t>増減率％</t>
    </r>
    <rPh sb="0" eb="2">
      <t>ゾウゲン</t>
    </rPh>
    <rPh sb="2" eb="3">
      <t>リツ</t>
    </rPh>
    <phoneticPr fontId="27"/>
  </si>
  <si>
    <r>
      <rPr>
        <sz val="11"/>
        <rFont val="BIZ UDPゴシック"/>
        <family val="3"/>
        <charset val="128"/>
      </rPr>
      <t>大
阪
市
域
内</t>
    </r>
    <rPh sb="0" eb="1">
      <t>ダイ</t>
    </rPh>
    <rPh sb="2" eb="3">
      <t>サカ</t>
    </rPh>
    <rPh sb="4" eb="5">
      <t>シ</t>
    </rPh>
    <rPh sb="6" eb="7">
      <t>イキ</t>
    </rPh>
    <rPh sb="8" eb="9">
      <t>ナイ</t>
    </rPh>
    <phoneticPr fontId="27"/>
  </si>
  <si>
    <r>
      <rPr>
        <sz val="11"/>
        <rFont val="BIZ UDPゴシック"/>
        <family val="3"/>
        <charset val="128"/>
      </rPr>
      <t>件　　数</t>
    </r>
    <rPh sb="0" eb="1">
      <t>ケン</t>
    </rPh>
    <rPh sb="3" eb="4">
      <t>スウ</t>
    </rPh>
    <phoneticPr fontId="27"/>
  </si>
  <si>
    <r>
      <rPr>
        <sz val="11"/>
        <rFont val="BIZ UDPゴシック"/>
        <family val="3"/>
        <charset val="128"/>
      </rPr>
      <t>死者数</t>
    </r>
    <rPh sb="0" eb="2">
      <t>シシャ</t>
    </rPh>
    <rPh sb="2" eb="3">
      <t>スウ</t>
    </rPh>
    <phoneticPr fontId="27"/>
  </si>
  <si>
    <r>
      <rPr>
        <sz val="11"/>
        <rFont val="BIZ UDPゴシック"/>
        <family val="3"/>
        <charset val="128"/>
      </rPr>
      <t>総数</t>
    </r>
    <rPh sb="0" eb="1">
      <t>ソウ</t>
    </rPh>
    <rPh sb="1" eb="2">
      <t>スウ</t>
    </rPh>
    <phoneticPr fontId="27"/>
  </si>
  <si>
    <r>
      <rPr>
        <sz val="11"/>
        <rFont val="BIZ UDPゴシック"/>
        <family val="3"/>
        <charset val="128"/>
      </rPr>
      <t>内子ども</t>
    </r>
    <rPh sb="0" eb="1">
      <t>ウチ</t>
    </rPh>
    <rPh sb="1" eb="2">
      <t>コ</t>
    </rPh>
    <phoneticPr fontId="27"/>
  </si>
  <si>
    <r>
      <rPr>
        <sz val="11"/>
        <rFont val="BIZ UDPゴシック"/>
        <family val="3"/>
        <charset val="128"/>
      </rPr>
      <t>内高齢者</t>
    </r>
    <rPh sb="0" eb="1">
      <t>ウチ</t>
    </rPh>
    <rPh sb="1" eb="4">
      <t>コウレイシャ</t>
    </rPh>
    <phoneticPr fontId="27"/>
  </si>
  <si>
    <r>
      <rPr>
        <sz val="11"/>
        <rFont val="BIZ UDPゴシック"/>
        <family val="3"/>
        <charset val="128"/>
      </rPr>
      <t>負傷者数</t>
    </r>
    <rPh sb="0" eb="1">
      <t>フ</t>
    </rPh>
    <rPh sb="1" eb="3">
      <t>ショウシャ</t>
    </rPh>
    <rPh sb="3" eb="4">
      <t>スウ</t>
    </rPh>
    <phoneticPr fontId="27"/>
  </si>
  <si>
    <r>
      <rPr>
        <sz val="11"/>
        <rFont val="BIZ UDPゴシック"/>
        <family val="3"/>
        <charset val="128"/>
      </rPr>
      <t>総数</t>
    </r>
  </si>
  <si>
    <r>
      <rPr>
        <sz val="11"/>
        <rFont val="BIZ UDPゴシック"/>
        <family val="3"/>
        <charset val="128"/>
      </rPr>
      <t>大
阪
府
全
域</t>
    </r>
    <rPh sb="0" eb="1">
      <t>ダイ</t>
    </rPh>
    <rPh sb="2" eb="3">
      <t>サカ</t>
    </rPh>
    <rPh sb="4" eb="5">
      <t>フ</t>
    </rPh>
    <rPh sb="6" eb="7">
      <t>ゼン</t>
    </rPh>
    <rPh sb="8" eb="9">
      <t>イキ</t>
    </rPh>
    <phoneticPr fontId="27"/>
  </si>
  <si>
    <r>
      <rPr>
        <sz val="11"/>
        <rFont val="BIZ UDPゴシック"/>
        <family val="3"/>
        <charset val="128"/>
      </rPr>
      <t>全
国</t>
    </r>
    <rPh sb="0" eb="1">
      <t>ゼン</t>
    </rPh>
    <rPh sb="2" eb="3">
      <t>クニ</t>
    </rPh>
    <phoneticPr fontId="27"/>
  </si>
  <si>
    <r>
      <rPr>
        <sz val="11"/>
        <rFont val="BIZ UDPゴシック"/>
        <family val="3"/>
        <charset val="128"/>
      </rPr>
      <t>件数</t>
    </r>
    <rPh sb="0" eb="1">
      <t>ケン</t>
    </rPh>
    <rPh sb="1" eb="2">
      <t>スウ</t>
    </rPh>
    <phoneticPr fontId="27"/>
  </si>
  <si>
    <r>
      <rPr>
        <sz val="11"/>
        <rFont val="BIZ UDPゴシック"/>
        <family val="3"/>
        <charset val="128"/>
      </rPr>
      <t>死者数</t>
    </r>
    <rPh sb="0" eb="1">
      <t>シ</t>
    </rPh>
    <rPh sb="1" eb="2">
      <t>モノ</t>
    </rPh>
    <rPh sb="2" eb="3">
      <t>スウ</t>
    </rPh>
    <phoneticPr fontId="27"/>
  </si>
  <si>
    <r>
      <rPr>
        <sz val="11"/>
        <rFont val="BIZ UDPゴシック"/>
        <family val="3"/>
        <charset val="128"/>
      </rPr>
      <t>負傷者数</t>
    </r>
    <rPh sb="0" eb="1">
      <t>フ</t>
    </rPh>
    <rPh sb="1" eb="2">
      <t>キズ</t>
    </rPh>
    <rPh sb="2" eb="3">
      <t>モノ</t>
    </rPh>
    <rPh sb="3" eb="4">
      <t>スウ</t>
    </rPh>
    <phoneticPr fontId="27"/>
  </si>
  <si>
    <r>
      <rPr>
        <sz val="11"/>
        <rFont val="BIZ UDPゴシック"/>
        <family val="3"/>
        <charset val="128"/>
      </rPr>
      <t>交通事故死者（大阪市域内）</t>
    </r>
    <rPh sb="0" eb="2">
      <t>コウツウ</t>
    </rPh>
    <rPh sb="2" eb="4">
      <t>ジコ</t>
    </rPh>
    <rPh sb="4" eb="6">
      <t>シシャ</t>
    </rPh>
    <rPh sb="7" eb="10">
      <t>オオサカシ</t>
    </rPh>
    <rPh sb="10" eb="12">
      <t>イキナイ</t>
    </rPh>
    <phoneticPr fontId="27"/>
  </si>
  <si>
    <r>
      <t>(</t>
    </r>
    <r>
      <rPr>
        <sz val="9"/>
        <rFont val="BIZ UDPゴシック"/>
        <family val="3"/>
        <charset val="128"/>
      </rPr>
      <t>人）</t>
    </r>
    <rPh sb="1" eb="2">
      <t>ヒト</t>
    </rPh>
    <phoneticPr fontId="27"/>
  </si>
  <si>
    <r>
      <rPr>
        <sz val="11"/>
        <rFont val="BIZ UDPゴシック"/>
        <family val="3"/>
        <charset val="128"/>
      </rPr>
      <t>前年比</t>
    </r>
    <rPh sb="0" eb="2">
      <t>ゼンネン</t>
    </rPh>
    <rPh sb="2" eb="3">
      <t>ヒ</t>
    </rPh>
    <phoneticPr fontId="27"/>
  </si>
  <si>
    <r>
      <rPr>
        <sz val="11"/>
        <rFont val="BIZ UDPゴシック"/>
        <family val="3"/>
        <charset val="128"/>
      </rPr>
      <t>増　▲　減</t>
    </r>
    <rPh sb="0" eb="1">
      <t>ゾウ</t>
    </rPh>
    <rPh sb="4" eb="5">
      <t>ゲン</t>
    </rPh>
    <phoneticPr fontId="27"/>
  </si>
  <si>
    <r>
      <rPr>
        <sz val="11"/>
        <rFont val="BIZ UDPゴシック"/>
        <family val="3"/>
        <charset val="128"/>
      </rPr>
      <t>増減率（％）</t>
    </r>
    <rPh sb="0" eb="2">
      <t>ゾウゲン</t>
    </rPh>
    <rPh sb="2" eb="3">
      <t>リツ</t>
    </rPh>
    <phoneticPr fontId="27"/>
  </si>
  <si>
    <r>
      <rPr>
        <sz val="11"/>
        <rFont val="BIZ UDPゴシック"/>
        <family val="3"/>
        <charset val="128"/>
      </rPr>
      <t>市域内計</t>
    </r>
    <rPh sb="0" eb="1">
      <t>シ</t>
    </rPh>
    <rPh sb="1" eb="3">
      <t>イキナイ</t>
    </rPh>
    <rPh sb="3" eb="4">
      <t>ケイ</t>
    </rPh>
    <phoneticPr fontId="27"/>
  </si>
  <si>
    <r>
      <rPr>
        <sz val="11"/>
        <rFont val="BIZ UDPゴシック"/>
        <family val="3"/>
        <charset val="128"/>
      </rPr>
      <t>世代別</t>
    </r>
    <rPh sb="0" eb="3">
      <t>セダイベツ</t>
    </rPh>
    <phoneticPr fontId="27"/>
  </si>
  <si>
    <r>
      <rPr>
        <sz val="11"/>
        <rFont val="BIZ UDPゴシック"/>
        <family val="3"/>
        <charset val="128"/>
      </rPr>
      <t>高齢者</t>
    </r>
    <rPh sb="0" eb="3">
      <t>コウレイシャ</t>
    </rPh>
    <phoneticPr fontId="27"/>
  </si>
  <si>
    <r>
      <rPr>
        <sz val="11"/>
        <rFont val="BIZ UDPゴシック"/>
        <family val="3"/>
        <charset val="128"/>
      </rPr>
      <t>子ども</t>
    </r>
    <rPh sb="0" eb="1">
      <t>コ</t>
    </rPh>
    <phoneticPr fontId="27"/>
  </si>
  <si>
    <r>
      <rPr>
        <sz val="11"/>
        <rFont val="BIZ UDPゴシック"/>
        <family val="3"/>
        <charset val="128"/>
      </rPr>
      <t>その他</t>
    </r>
    <rPh sb="2" eb="3">
      <t>タ</t>
    </rPh>
    <phoneticPr fontId="27"/>
  </si>
  <si>
    <r>
      <rPr>
        <sz val="11"/>
        <rFont val="BIZ UDPゴシック"/>
        <family val="3"/>
        <charset val="128"/>
      </rPr>
      <t>状態別</t>
    </r>
    <rPh sb="0" eb="2">
      <t>ジョウタイ</t>
    </rPh>
    <rPh sb="2" eb="3">
      <t>ベツ</t>
    </rPh>
    <phoneticPr fontId="27"/>
  </si>
  <si>
    <r>
      <rPr>
        <sz val="11"/>
        <rFont val="BIZ UDPゴシック"/>
        <family val="3"/>
        <charset val="128"/>
      </rPr>
      <t>自動車乗車中</t>
    </r>
    <rPh sb="0" eb="3">
      <t>ジドウシャ</t>
    </rPh>
    <rPh sb="3" eb="6">
      <t>ジョウシャチュウ</t>
    </rPh>
    <phoneticPr fontId="27"/>
  </si>
  <si>
    <r>
      <rPr>
        <sz val="9"/>
        <rFont val="BIZ UDPゴシック"/>
        <family val="3"/>
        <charset val="128"/>
      </rPr>
      <t>うちシートベルト非着用</t>
    </r>
    <rPh sb="8" eb="9">
      <t>ヒ</t>
    </rPh>
    <rPh sb="9" eb="11">
      <t>チャクヨウ</t>
    </rPh>
    <phoneticPr fontId="27"/>
  </si>
  <si>
    <r>
      <rPr>
        <sz val="11"/>
        <rFont val="BIZ UDPゴシック"/>
        <family val="3"/>
        <charset val="128"/>
      </rPr>
      <t>自転車乗車中</t>
    </r>
    <rPh sb="0" eb="3">
      <t>ジテンシャ</t>
    </rPh>
    <rPh sb="3" eb="6">
      <t>ジョウシャチュウ</t>
    </rPh>
    <phoneticPr fontId="27"/>
  </si>
  <si>
    <r>
      <rPr>
        <sz val="11"/>
        <rFont val="BIZ UDPゴシック"/>
        <family val="3"/>
        <charset val="128"/>
      </rPr>
      <t>原付乗車中</t>
    </r>
    <rPh sb="0" eb="2">
      <t>ゲンツキ</t>
    </rPh>
    <rPh sb="2" eb="5">
      <t>ジョウシャチュウ</t>
    </rPh>
    <phoneticPr fontId="27"/>
  </si>
  <si>
    <r>
      <rPr>
        <sz val="11"/>
        <rFont val="BIZ UDPゴシック"/>
        <family val="3"/>
        <charset val="128"/>
      </rPr>
      <t>自動二輪車乗車中</t>
    </r>
    <rPh sb="0" eb="2">
      <t>ジドウ</t>
    </rPh>
    <rPh sb="2" eb="5">
      <t>ニリンシャ</t>
    </rPh>
    <rPh sb="5" eb="8">
      <t>ジョウシャチュウ</t>
    </rPh>
    <phoneticPr fontId="27"/>
  </si>
  <si>
    <r>
      <rPr>
        <sz val="11"/>
        <rFont val="BIZ UDPゴシック"/>
        <family val="3"/>
        <charset val="128"/>
      </rPr>
      <t>類型別</t>
    </r>
    <rPh sb="0" eb="2">
      <t>ルイケイ</t>
    </rPh>
    <rPh sb="2" eb="3">
      <t>ベツ</t>
    </rPh>
    <phoneticPr fontId="27"/>
  </si>
  <si>
    <r>
      <rPr>
        <sz val="11"/>
        <rFont val="BIZ UDPゴシック"/>
        <family val="3"/>
        <charset val="128"/>
      </rPr>
      <t>人対車両</t>
    </r>
    <rPh sb="0" eb="1">
      <t>ヒト</t>
    </rPh>
    <rPh sb="1" eb="2">
      <t>タイ</t>
    </rPh>
    <rPh sb="2" eb="4">
      <t>シャリョウ</t>
    </rPh>
    <phoneticPr fontId="27"/>
  </si>
  <si>
    <r>
      <rPr>
        <sz val="11"/>
        <rFont val="BIZ UDPゴシック"/>
        <family val="3"/>
        <charset val="128"/>
      </rPr>
      <t>車両相互</t>
    </r>
    <rPh sb="0" eb="2">
      <t>シャリョウ</t>
    </rPh>
    <rPh sb="2" eb="4">
      <t>ソウゴ</t>
    </rPh>
    <phoneticPr fontId="27"/>
  </si>
  <si>
    <r>
      <rPr>
        <sz val="11"/>
        <rFont val="BIZ UDPゴシック"/>
        <family val="3"/>
        <charset val="128"/>
      </rPr>
      <t>車両単独</t>
    </r>
    <rPh sb="0" eb="2">
      <t>シャリョウ</t>
    </rPh>
    <rPh sb="2" eb="4">
      <t>タンドク</t>
    </rPh>
    <phoneticPr fontId="27"/>
  </si>
  <si>
    <r>
      <rPr>
        <sz val="11"/>
        <rFont val="BIZ UDPゴシック"/>
        <family val="3"/>
        <charset val="128"/>
      </rPr>
      <t>列車</t>
    </r>
    <rPh sb="0" eb="2">
      <t>レッシャ</t>
    </rPh>
    <phoneticPr fontId="27"/>
  </si>
  <si>
    <r>
      <t>(</t>
    </r>
    <r>
      <rPr>
        <sz val="11"/>
        <rFont val="BIZ UDPゴシック"/>
        <family val="3"/>
        <charset val="128"/>
      </rPr>
      <t>注</t>
    </r>
    <r>
      <rPr>
        <sz val="11"/>
        <rFont val="Arial"/>
        <family val="2"/>
      </rPr>
      <t>)</t>
    </r>
    <r>
      <rPr>
        <sz val="11"/>
        <rFont val="BIZ UDPゴシック"/>
        <family val="3"/>
        <charset val="128"/>
      </rPr>
      <t>大阪市域内は高速道路等を除く。</t>
    </r>
    <phoneticPr fontId="27"/>
  </si>
  <si>
    <t>―</t>
    <phoneticPr fontId="27"/>
  </si>
  <si>
    <r>
      <rPr>
        <sz val="11"/>
        <rFont val="ＭＳ Ｐゴシック"/>
        <family val="3"/>
        <charset val="128"/>
      </rPr>
      <t>年別</t>
    </r>
    <rPh sb="0" eb="2">
      <t>ネンベツ</t>
    </rPh>
    <phoneticPr fontId="27"/>
  </si>
  <si>
    <r>
      <rPr>
        <sz val="11"/>
        <rFont val="ＭＳ Ｐゴシック"/>
        <family val="3"/>
        <charset val="128"/>
      </rPr>
      <t>区分</t>
    </r>
    <rPh sb="0" eb="2">
      <t>クブン</t>
    </rPh>
    <phoneticPr fontId="27"/>
  </si>
  <si>
    <r>
      <rPr>
        <sz val="11"/>
        <rFont val="ＭＳ Ｐゴシック"/>
        <family val="3"/>
        <charset val="128"/>
      </rPr>
      <t>その他</t>
    </r>
    <rPh sb="2" eb="3">
      <t>タ</t>
    </rPh>
    <phoneticPr fontId="27"/>
  </si>
  <si>
    <r>
      <rPr>
        <sz val="12"/>
        <rFont val="Arial Unicode MS"/>
        <family val="3"/>
        <charset val="128"/>
      </rPr>
      <t>（１）交通事故の年別推移（昭和４５年以降）</t>
    </r>
    <rPh sb="3" eb="5">
      <t>コウツウ</t>
    </rPh>
    <rPh sb="5" eb="7">
      <t>ジコ</t>
    </rPh>
    <rPh sb="8" eb="10">
      <t>ネンベツ</t>
    </rPh>
    <rPh sb="10" eb="12">
      <t>スイイ</t>
    </rPh>
    <rPh sb="13" eb="15">
      <t>ショウワ</t>
    </rPh>
    <rPh sb="17" eb="20">
      <t>ネンイコウ</t>
    </rPh>
    <phoneticPr fontId="27"/>
  </si>
  <si>
    <r>
      <rPr>
        <sz val="11"/>
        <rFont val="Arial Unicode MS"/>
        <family val="3"/>
        <charset val="128"/>
      </rPr>
      <t>年次別交通事故推移</t>
    </r>
    <rPh sb="0" eb="2">
      <t>ネンジ</t>
    </rPh>
    <rPh sb="2" eb="3">
      <t>ベツ</t>
    </rPh>
    <rPh sb="3" eb="5">
      <t>コウツウ</t>
    </rPh>
    <rPh sb="5" eb="7">
      <t>ジコ</t>
    </rPh>
    <rPh sb="7" eb="9">
      <t>スイイ</t>
    </rPh>
    <phoneticPr fontId="27"/>
  </si>
  <si>
    <r>
      <rPr>
        <sz val="11"/>
        <rFont val="Arial Unicode MS"/>
        <family val="3"/>
        <charset val="128"/>
      </rPr>
      <t>交通</t>
    </r>
    <rPh sb="0" eb="2">
      <t>コウツウ</t>
    </rPh>
    <phoneticPr fontId="27"/>
  </si>
  <si>
    <r>
      <rPr>
        <sz val="11"/>
        <rFont val="Arial Unicode MS"/>
        <family val="3"/>
        <charset val="128"/>
      </rPr>
      <t>区分</t>
    </r>
    <rPh sb="0" eb="2">
      <t>クブン</t>
    </rPh>
    <phoneticPr fontId="27"/>
  </si>
  <si>
    <r>
      <rPr>
        <sz val="11"/>
        <rFont val="Arial Unicode MS"/>
        <family val="3"/>
        <charset val="128"/>
      </rPr>
      <t>大阪市域内</t>
    </r>
    <rPh sb="0" eb="3">
      <t>オオサカシ</t>
    </rPh>
    <rPh sb="3" eb="5">
      <t>イキナイ</t>
    </rPh>
    <phoneticPr fontId="27"/>
  </si>
  <si>
    <r>
      <rPr>
        <sz val="11"/>
        <rFont val="Arial Unicode MS"/>
        <family val="3"/>
        <charset val="128"/>
      </rPr>
      <t>大阪府全域</t>
    </r>
    <rPh sb="0" eb="3">
      <t>オオサカフ</t>
    </rPh>
    <rPh sb="3" eb="5">
      <t>ゼンイキ</t>
    </rPh>
    <phoneticPr fontId="27"/>
  </si>
  <si>
    <r>
      <rPr>
        <sz val="11"/>
        <rFont val="Arial Unicode MS"/>
        <family val="3"/>
        <charset val="128"/>
      </rPr>
      <t>全　　　国</t>
    </r>
    <rPh sb="0" eb="1">
      <t>ゼン</t>
    </rPh>
    <rPh sb="4" eb="5">
      <t>クニ</t>
    </rPh>
    <phoneticPr fontId="27"/>
  </si>
  <si>
    <r>
      <rPr>
        <sz val="11"/>
        <rFont val="Arial Unicode MS"/>
        <family val="3"/>
        <charset val="128"/>
      </rPr>
      <t>安全</t>
    </r>
    <rPh sb="0" eb="2">
      <t>アンゼン</t>
    </rPh>
    <phoneticPr fontId="27"/>
  </si>
  <si>
    <r>
      <rPr>
        <sz val="11"/>
        <rFont val="Arial Unicode MS"/>
        <family val="3"/>
        <charset val="128"/>
      </rPr>
      <t>計画</t>
    </r>
    <rPh sb="0" eb="2">
      <t>ケイカク</t>
    </rPh>
    <phoneticPr fontId="27"/>
  </si>
  <si>
    <r>
      <rPr>
        <sz val="11"/>
        <rFont val="Arial Unicode MS"/>
        <family val="3"/>
        <charset val="128"/>
      </rPr>
      <t>年別</t>
    </r>
    <rPh sb="0" eb="2">
      <t>ネンベツ</t>
    </rPh>
    <phoneticPr fontId="27"/>
  </si>
  <si>
    <r>
      <rPr>
        <sz val="9"/>
        <rFont val="Arial Unicode MS"/>
        <family val="3"/>
        <charset val="128"/>
      </rPr>
      <t>件数</t>
    </r>
    <rPh sb="0" eb="2">
      <t>ケンスウ</t>
    </rPh>
    <phoneticPr fontId="27"/>
  </si>
  <si>
    <r>
      <rPr>
        <sz val="9"/>
        <rFont val="Arial Unicode MS"/>
        <family val="3"/>
        <charset val="128"/>
      </rPr>
      <t>死者数</t>
    </r>
    <rPh sb="0" eb="2">
      <t>シシャ</t>
    </rPh>
    <rPh sb="2" eb="3">
      <t>スウ</t>
    </rPh>
    <phoneticPr fontId="27"/>
  </si>
  <si>
    <r>
      <rPr>
        <sz val="9"/>
        <rFont val="Arial Unicode MS"/>
        <family val="3"/>
        <charset val="128"/>
      </rPr>
      <t>負傷者数</t>
    </r>
    <rPh sb="1" eb="2">
      <t>キズ</t>
    </rPh>
    <rPh sb="2" eb="3">
      <t>シャ</t>
    </rPh>
    <rPh sb="3" eb="4">
      <t>スウ</t>
    </rPh>
    <phoneticPr fontId="27"/>
  </si>
  <si>
    <r>
      <rPr>
        <sz val="11"/>
        <rFont val="Arial Unicode MS"/>
        <family val="3"/>
        <charset val="128"/>
      </rPr>
      <t>１次</t>
    </r>
    <rPh sb="1" eb="2">
      <t>ジ</t>
    </rPh>
    <phoneticPr fontId="27"/>
  </si>
  <si>
    <r>
      <rPr>
        <sz val="11"/>
        <rFont val="Arial Unicode MS"/>
        <family val="3"/>
        <charset val="128"/>
      </rPr>
      <t>２次</t>
    </r>
    <rPh sb="1" eb="2">
      <t>ジ</t>
    </rPh>
    <phoneticPr fontId="27"/>
  </si>
  <si>
    <r>
      <rPr>
        <sz val="11"/>
        <rFont val="Arial Unicode MS"/>
        <family val="3"/>
        <charset val="128"/>
      </rPr>
      <t>３次</t>
    </r>
    <rPh sb="1" eb="2">
      <t>ジ</t>
    </rPh>
    <phoneticPr fontId="27"/>
  </si>
  <si>
    <r>
      <rPr>
        <sz val="11"/>
        <rFont val="Arial Unicode MS"/>
        <family val="3"/>
        <charset val="128"/>
      </rPr>
      <t>４次</t>
    </r>
    <rPh sb="1" eb="2">
      <t>ジ</t>
    </rPh>
    <phoneticPr fontId="27"/>
  </si>
  <si>
    <r>
      <t>H</t>
    </r>
    <r>
      <rPr>
        <sz val="11"/>
        <rFont val="Arial Unicode MS"/>
        <family val="3"/>
        <charset val="128"/>
      </rPr>
      <t>元</t>
    </r>
    <rPh sb="1" eb="2">
      <t>ガン</t>
    </rPh>
    <phoneticPr fontId="27"/>
  </si>
  <si>
    <r>
      <rPr>
        <sz val="11"/>
        <rFont val="Arial Unicode MS"/>
        <family val="3"/>
        <charset val="128"/>
      </rPr>
      <t>５次</t>
    </r>
    <rPh sb="1" eb="2">
      <t>ジ</t>
    </rPh>
    <phoneticPr fontId="27"/>
  </si>
  <si>
    <r>
      <rPr>
        <sz val="11"/>
        <rFont val="Arial Unicode MS"/>
        <family val="3"/>
        <charset val="128"/>
      </rPr>
      <t>６次</t>
    </r>
    <rPh sb="1" eb="2">
      <t>ジ</t>
    </rPh>
    <phoneticPr fontId="27"/>
  </si>
  <si>
    <r>
      <rPr>
        <sz val="11"/>
        <rFont val="Arial Unicode MS"/>
        <family val="3"/>
        <charset val="128"/>
      </rPr>
      <t>７次</t>
    </r>
    <rPh sb="1" eb="2">
      <t>ジ</t>
    </rPh>
    <phoneticPr fontId="27"/>
  </si>
  <si>
    <r>
      <rPr>
        <sz val="11"/>
        <rFont val="Arial Unicode MS"/>
        <family val="3"/>
        <charset val="128"/>
      </rPr>
      <t>８次</t>
    </r>
    <rPh sb="1" eb="2">
      <t>ジ</t>
    </rPh>
    <phoneticPr fontId="27"/>
  </si>
  <si>
    <r>
      <rPr>
        <sz val="11"/>
        <rFont val="Arial Unicode MS"/>
        <family val="3"/>
        <charset val="128"/>
      </rPr>
      <t>９次</t>
    </r>
    <rPh sb="1" eb="2">
      <t>ツギ</t>
    </rPh>
    <phoneticPr fontId="27"/>
  </si>
  <si>
    <r>
      <t>10</t>
    </r>
    <r>
      <rPr>
        <sz val="11"/>
        <rFont val="Arial Unicode MS"/>
        <family val="3"/>
        <charset val="128"/>
      </rPr>
      <t>次</t>
    </r>
    <rPh sb="2" eb="3">
      <t>ジ</t>
    </rPh>
    <phoneticPr fontId="27"/>
  </si>
  <si>
    <r>
      <t>R</t>
    </r>
    <r>
      <rPr>
        <sz val="11"/>
        <rFont val="Arial Unicode MS"/>
        <family val="3"/>
        <charset val="128"/>
      </rPr>
      <t>元</t>
    </r>
    <rPh sb="1" eb="2">
      <t>モト</t>
    </rPh>
    <phoneticPr fontId="27"/>
  </si>
  <si>
    <r>
      <rPr>
        <sz val="9"/>
        <rFont val="Arial Unicode MS"/>
        <family val="3"/>
        <charset val="128"/>
      </rPr>
      <t>（件数：件／死者数・負傷者数：人）</t>
    </r>
    <phoneticPr fontId="27"/>
  </si>
  <si>
    <r>
      <rPr>
        <sz val="11"/>
        <rFont val="Arial Unicode MS"/>
        <family val="3"/>
        <charset val="128"/>
      </rPr>
      <t>　</t>
    </r>
    <r>
      <rPr>
        <sz val="11"/>
        <rFont val="Arial"/>
        <family val="2"/>
      </rPr>
      <t>(</t>
    </r>
    <r>
      <rPr>
        <sz val="11"/>
        <rFont val="Arial Unicode MS"/>
        <family val="3"/>
        <charset val="128"/>
      </rPr>
      <t>注</t>
    </r>
    <r>
      <rPr>
        <sz val="11"/>
        <rFont val="Arial"/>
        <family val="2"/>
      </rPr>
      <t>)</t>
    </r>
    <r>
      <rPr>
        <sz val="11"/>
        <rFont val="Arial Unicode MS"/>
        <family val="3"/>
        <charset val="128"/>
      </rPr>
      <t>大阪市域内は、高速道路等を除く。</t>
    </r>
    <rPh sb="2" eb="3">
      <t>チュウ</t>
    </rPh>
    <rPh sb="4" eb="7">
      <t>オオサカシ</t>
    </rPh>
    <rPh sb="7" eb="8">
      <t>イキ</t>
    </rPh>
    <rPh sb="8" eb="9">
      <t>ナイ</t>
    </rPh>
    <rPh sb="11" eb="13">
      <t>コウソク</t>
    </rPh>
    <rPh sb="13" eb="15">
      <t>ドウロ</t>
    </rPh>
    <rPh sb="15" eb="16">
      <t>ナド</t>
    </rPh>
    <rPh sb="17" eb="18">
      <t>ノゾ</t>
    </rPh>
    <phoneticPr fontId="27"/>
  </si>
  <si>
    <r>
      <rPr>
        <sz val="9"/>
        <rFont val="Arial Unicode MS"/>
        <family val="3"/>
        <charset val="128"/>
      </rPr>
      <t>（件数：件／死者数・負傷者数：人）</t>
    </r>
    <phoneticPr fontId="27"/>
  </si>
  <si>
    <r>
      <rPr>
        <sz val="11"/>
        <rFont val="Arial Unicode MS"/>
        <family val="3"/>
        <charset val="128"/>
      </rPr>
      <t>昭和４５年との比較</t>
    </r>
    <rPh sb="0" eb="2">
      <t>ショウワ</t>
    </rPh>
    <rPh sb="4" eb="5">
      <t>ネン</t>
    </rPh>
    <rPh sb="7" eb="9">
      <t>ヒカク</t>
    </rPh>
    <phoneticPr fontId="27"/>
  </si>
  <si>
    <r>
      <rPr>
        <sz val="11"/>
        <rFont val="Arial Unicode MS"/>
        <family val="3"/>
        <charset val="128"/>
      </rPr>
      <t>増▲減</t>
    </r>
    <rPh sb="0" eb="1">
      <t>ゾウ</t>
    </rPh>
    <rPh sb="2" eb="3">
      <t>ゲン</t>
    </rPh>
    <phoneticPr fontId="27"/>
  </si>
  <si>
    <r>
      <rPr>
        <sz val="11"/>
        <rFont val="Arial Unicode MS"/>
        <family val="3"/>
        <charset val="128"/>
      </rPr>
      <t>増減率　　％</t>
    </r>
    <rPh sb="0" eb="2">
      <t>ゾウゲン</t>
    </rPh>
    <rPh sb="2" eb="3">
      <t>リツ</t>
    </rPh>
    <phoneticPr fontId="27"/>
  </si>
  <si>
    <r>
      <rPr>
        <sz val="11"/>
        <rFont val="Arial Unicode MS"/>
        <family val="3"/>
        <charset val="128"/>
      </rPr>
      <t>件数</t>
    </r>
    <rPh sb="0" eb="1">
      <t>ケン</t>
    </rPh>
    <rPh sb="1" eb="2">
      <t>スウ</t>
    </rPh>
    <phoneticPr fontId="27"/>
  </si>
  <si>
    <r>
      <rPr>
        <sz val="11"/>
        <rFont val="Arial Unicode MS"/>
        <family val="3"/>
        <charset val="128"/>
      </rPr>
      <t>大阪市域内</t>
    </r>
    <rPh sb="0" eb="3">
      <t>オオサカシ</t>
    </rPh>
    <rPh sb="3" eb="4">
      <t>イキ</t>
    </rPh>
    <rPh sb="4" eb="5">
      <t>ナイ</t>
    </rPh>
    <phoneticPr fontId="27"/>
  </si>
  <si>
    <r>
      <rPr>
        <sz val="11"/>
        <rFont val="Arial Unicode MS"/>
        <family val="3"/>
        <charset val="128"/>
      </rPr>
      <t>死者数</t>
    </r>
    <rPh sb="0" eb="1">
      <t>シ</t>
    </rPh>
    <rPh sb="1" eb="2">
      <t>モノ</t>
    </rPh>
    <rPh sb="2" eb="3">
      <t>スウ</t>
    </rPh>
    <phoneticPr fontId="27"/>
  </si>
  <si>
    <r>
      <rPr>
        <sz val="11"/>
        <rFont val="Arial Unicode MS"/>
        <family val="3"/>
        <charset val="128"/>
      </rPr>
      <t>負傷者数</t>
    </r>
    <rPh sb="0" eb="1">
      <t>フ</t>
    </rPh>
    <rPh sb="1" eb="2">
      <t>キズ</t>
    </rPh>
    <rPh sb="2" eb="3">
      <t>モノ</t>
    </rPh>
    <rPh sb="3" eb="4">
      <t>スウ</t>
    </rPh>
    <phoneticPr fontId="27"/>
  </si>
  <si>
    <r>
      <rPr>
        <sz val="11"/>
        <rFont val="Arial Unicode MS"/>
        <family val="3"/>
        <charset val="128"/>
      </rPr>
      <t>死者数</t>
    </r>
  </si>
  <si>
    <r>
      <rPr>
        <sz val="11"/>
        <rFont val="Arial Unicode MS"/>
        <family val="3"/>
        <charset val="128"/>
      </rPr>
      <t>負傷者数</t>
    </r>
  </si>
  <si>
    <r>
      <rPr>
        <sz val="11"/>
        <rFont val="Arial Unicode MS"/>
        <family val="3"/>
        <charset val="128"/>
      </rPr>
      <t>昭和</t>
    </r>
    <r>
      <rPr>
        <sz val="11"/>
        <rFont val="Arial"/>
        <family val="2"/>
      </rPr>
      <t>45</t>
    </r>
    <r>
      <rPr>
        <sz val="11"/>
        <rFont val="Arial Unicode MS"/>
        <family val="3"/>
        <charset val="128"/>
      </rPr>
      <t>年</t>
    </r>
    <rPh sb="0" eb="2">
      <t>ショウワ</t>
    </rPh>
    <rPh sb="4" eb="5">
      <t>ネン</t>
    </rPh>
    <phoneticPr fontId="27"/>
  </si>
  <si>
    <r>
      <rPr>
        <sz val="11"/>
        <rFont val="Arial Unicode MS"/>
        <family val="3"/>
        <charset val="128"/>
      </rPr>
      <t>昭和</t>
    </r>
    <r>
      <rPr>
        <sz val="11"/>
        <rFont val="Arial"/>
        <family val="2"/>
      </rPr>
      <t>45</t>
    </r>
    <r>
      <rPr>
        <sz val="11"/>
        <rFont val="Arial Unicode MS"/>
        <family val="3"/>
        <charset val="128"/>
      </rPr>
      <t>年との対比</t>
    </r>
    <rPh sb="0" eb="2">
      <t>ショウワ</t>
    </rPh>
    <rPh sb="4" eb="5">
      <t>ネン</t>
    </rPh>
    <rPh sb="7" eb="9">
      <t>タイヒ</t>
    </rPh>
    <phoneticPr fontId="27"/>
  </si>
  <si>
    <r>
      <rPr>
        <sz val="11"/>
        <rFont val="Arial Unicode MS"/>
        <family val="3"/>
        <charset val="128"/>
      </rPr>
      <t>（</t>
    </r>
    <r>
      <rPr>
        <sz val="11"/>
        <rFont val="Arial"/>
        <family val="2"/>
      </rPr>
      <t>1970</t>
    </r>
    <r>
      <rPr>
        <sz val="11"/>
        <rFont val="Arial Unicode MS"/>
        <family val="3"/>
        <charset val="128"/>
      </rPr>
      <t>年）</t>
    </r>
    <rPh sb="5" eb="6">
      <t>ネン</t>
    </rPh>
    <phoneticPr fontId="27"/>
  </si>
  <si>
    <r>
      <rPr>
        <sz val="9"/>
        <rFont val="Arial Unicode MS"/>
        <family val="3"/>
        <charset val="128"/>
      </rPr>
      <t>（件数：件／死者数・負傷者数：人）</t>
    </r>
    <phoneticPr fontId="27"/>
  </si>
  <si>
    <r>
      <rPr>
        <sz val="12"/>
        <rFont val="Arial Unicode MS"/>
        <family val="3"/>
        <charset val="128"/>
      </rPr>
      <t>（２）交通情勢の推移</t>
    </r>
    <rPh sb="3" eb="5">
      <t>コウツウ</t>
    </rPh>
    <rPh sb="5" eb="7">
      <t>ジョウセイ</t>
    </rPh>
    <rPh sb="8" eb="10">
      <t>スイイ</t>
    </rPh>
    <phoneticPr fontId="27"/>
  </si>
  <si>
    <r>
      <rPr>
        <sz val="11"/>
        <rFont val="Arial Unicode MS"/>
        <family val="3"/>
        <charset val="128"/>
      </rPr>
      <t>人　　口</t>
    </r>
    <rPh sb="0" eb="1">
      <t>ヒト</t>
    </rPh>
    <rPh sb="3" eb="4">
      <t>クチ</t>
    </rPh>
    <phoneticPr fontId="27"/>
  </si>
  <si>
    <r>
      <rPr>
        <sz val="11"/>
        <rFont val="Arial Unicode MS"/>
        <family val="3"/>
        <charset val="128"/>
      </rPr>
      <t>１０万人当り</t>
    </r>
    <rPh sb="2" eb="4">
      <t>マンニン</t>
    </rPh>
    <rPh sb="4" eb="5">
      <t>アタ</t>
    </rPh>
    <phoneticPr fontId="27"/>
  </si>
  <si>
    <r>
      <t>(</t>
    </r>
    <r>
      <rPr>
        <sz val="9"/>
        <rFont val="Arial Unicode MS"/>
        <family val="3"/>
        <charset val="128"/>
      </rPr>
      <t>人</t>
    </r>
    <r>
      <rPr>
        <sz val="9"/>
        <rFont val="Arial"/>
        <family val="2"/>
      </rPr>
      <t>)</t>
    </r>
    <rPh sb="1" eb="2">
      <t>ニン</t>
    </rPh>
    <phoneticPr fontId="27"/>
  </si>
  <si>
    <r>
      <rPr>
        <sz val="9"/>
        <rFont val="Arial Unicode MS"/>
        <family val="3"/>
        <charset val="128"/>
      </rPr>
      <t>指数</t>
    </r>
    <rPh sb="0" eb="2">
      <t>シスウ</t>
    </rPh>
    <phoneticPr fontId="27"/>
  </si>
  <si>
    <r>
      <rPr>
        <sz val="9"/>
        <rFont val="Arial Unicode MS"/>
        <family val="3"/>
        <charset val="128"/>
      </rPr>
      <t>負傷者数</t>
    </r>
    <rPh sb="0" eb="1">
      <t>フ</t>
    </rPh>
    <rPh sb="1" eb="2">
      <t>キズ</t>
    </rPh>
    <rPh sb="2" eb="3">
      <t>モノ</t>
    </rPh>
    <rPh sb="3" eb="4">
      <t>スウ</t>
    </rPh>
    <phoneticPr fontId="27"/>
  </si>
  <si>
    <r>
      <t>H</t>
    </r>
    <r>
      <rPr>
        <sz val="11"/>
        <rFont val="Arial Unicode MS"/>
        <family val="3"/>
        <charset val="128"/>
      </rPr>
      <t>元</t>
    </r>
    <rPh sb="1" eb="2">
      <t>モト</t>
    </rPh>
    <phoneticPr fontId="27"/>
  </si>
  <si>
    <r>
      <rPr>
        <sz val="11"/>
        <rFont val="Arial Unicode MS"/>
        <family val="3"/>
        <charset val="128"/>
      </rPr>
      <t>各年１０月１日現在</t>
    </r>
    <phoneticPr fontId="27"/>
  </si>
  <si>
    <r>
      <rPr>
        <sz val="12"/>
        <rFont val="Arial Unicode MS"/>
        <family val="3"/>
        <charset val="128"/>
      </rPr>
      <t>（１）月別</t>
    </r>
    <rPh sb="3" eb="4">
      <t>ツキ</t>
    </rPh>
    <rPh sb="4" eb="5">
      <t>ベツ</t>
    </rPh>
    <phoneticPr fontId="27"/>
  </si>
  <si>
    <r>
      <rPr>
        <sz val="11"/>
        <rFont val="Arial Unicode MS"/>
        <family val="3"/>
        <charset val="128"/>
      </rPr>
      <t>月別交通事故発生状況</t>
    </r>
    <rPh sb="0" eb="1">
      <t>ツキ</t>
    </rPh>
    <rPh sb="1" eb="2">
      <t>ベツ</t>
    </rPh>
    <rPh sb="2" eb="4">
      <t>コウツウ</t>
    </rPh>
    <rPh sb="4" eb="6">
      <t>ジコ</t>
    </rPh>
    <rPh sb="6" eb="8">
      <t>ハッセイ</t>
    </rPh>
    <rPh sb="8" eb="10">
      <t>ジョウキョウ</t>
    </rPh>
    <phoneticPr fontId="27"/>
  </si>
  <si>
    <r>
      <rPr>
        <sz val="9"/>
        <rFont val="Arial Unicode MS"/>
        <family val="3"/>
        <charset val="128"/>
      </rPr>
      <t>月別</t>
    </r>
    <rPh sb="0" eb="2">
      <t>ツキベツ</t>
    </rPh>
    <phoneticPr fontId="27"/>
  </si>
  <si>
    <r>
      <rPr>
        <sz val="11"/>
        <rFont val="Arial Unicode MS"/>
        <family val="3"/>
        <charset val="128"/>
      </rPr>
      <t>総数</t>
    </r>
    <rPh sb="0" eb="2">
      <t>ソウスウ</t>
    </rPh>
    <phoneticPr fontId="27"/>
  </si>
  <si>
    <r>
      <rPr>
        <sz val="9"/>
        <rFont val="Arial Unicode MS"/>
        <family val="3"/>
        <charset val="128"/>
      </rPr>
      <t>区分</t>
    </r>
    <rPh sb="0" eb="2">
      <t>クブン</t>
    </rPh>
    <phoneticPr fontId="27"/>
  </si>
  <si>
    <r>
      <rPr>
        <sz val="11"/>
        <rFont val="Arial Unicode MS"/>
        <family val="3"/>
        <charset val="128"/>
      </rPr>
      <t>件数</t>
    </r>
    <rPh sb="0" eb="2">
      <t>ケンスウ</t>
    </rPh>
    <phoneticPr fontId="27"/>
  </si>
  <si>
    <r>
      <rPr>
        <sz val="11"/>
        <rFont val="Arial Unicode MS"/>
        <family val="3"/>
        <charset val="128"/>
      </rPr>
      <t>大</t>
    </r>
    <rPh sb="0" eb="1">
      <t>ダイ</t>
    </rPh>
    <phoneticPr fontId="27"/>
  </si>
  <si>
    <r>
      <rPr>
        <sz val="11"/>
        <rFont val="Arial Unicode MS"/>
        <family val="3"/>
        <charset val="128"/>
      </rPr>
      <t>死者数</t>
    </r>
    <rPh sb="0" eb="2">
      <t>シシャ</t>
    </rPh>
    <rPh sb="2" eb="3">
      <t>スウ</t>
    </rPh>
    <phoneticPr fontId="27"/>
  </si>
  <si>
    <r>
      <rPr>
        <sz val="11"/>
        <rFont val="Arial Unicode MS"/>
        <family val="3"/>
        <charset val="128"/>
      </rPr>
      <t>阪</t>
    </r>
    <rPh sb="0" eb="1">
      <t>サカ</t>
    </rPh>
    <phoneticPr fontId="27"/>
  </si>
  <si>
    <r>
      <rPr>
        <sz val="11"/>
        <rFont val="Arial Unicode MS"/>
        <family val="3"/>
        <charset val="128"/>
      </rPr>
      <t>内子ども</t>
    </r>
    <rPh sb="0" eb="1">
      <t>ウチ</t>
    </rPh>
    <rPh sb="1" eb="2">
      <t>コ</t>
    </rPh>
    <phoneticPr fontId="27"/>
  </si>
  <si>
    <r>
      <rPr>
        <sz val="11"/>
        <rFont val="Arial Unicode MS"/>
        <family val="3"/>
        <charset val="128"/>
      </rPr>
      <t>市</t>
    </r>
    <rPh sb="0" eb="1">
      <t>シ</t>
    </rPh>
    <phoneticPr fontId="27"/>
  </si>
  <si>
    <r>
      <rPr>
        <sz val="11"/>
        <rFont val="Arial Unicode MS"/>
        <family val="3"/>
        <charset val="128"/>
      </rPr>
      <t>内高齢者</t>
    </r>
    <rPh sb="0" eb="1">
      <t>ウチ</t>
    </rPh>
    <rPh sb="1" eb="4">
      <t>コウレイシャ</t>
    </rPh>
    <phoneticPr fontId="27"/>
  </si>
  <si>
    <r>
      <rPr>
        <sz val="11"/>
        <rFont val="Arial Unicode MS"/>
        <family val="3"/>
        <charset val="128"/>
      </rPr>
      <t>域</t>
    </r>
    <rPh sb="0" eb="1">
      <t>イキ</t>
    </rPh>
    <phoneticPr fontId="27"/>
  </si>
  <si>
    <r>
      <rPr>
        <sz val="11"/>
        <rFont val="Arial Unicode MS"/>
        <family val="3"/>
        <charset val="128"/>
      </rPr>
      <t>負傷者数</t>
    </r>
    <rPh sb="0" eb="1">
      <t>フ</t>
    </rPh>
    <rPh sb="1" eb="3">
      <t>ショウシャ</t>
    </rPh>
    <rPh sb="3" eb="4">
      <t>スウ</t>
    </rPh>
    <phoneticPr fontId="27"/>
  </si>
  <si>
    <r>
      <rPr>
        <sz val="11"/>
        <rFont val="Arial Unicode MS"/>
        <family val="3"/>
        <charset val="128"/>
      </rPr>
      <t>内</t>
    </r>
    <rPh sb="0" eb="1">
      <t>ナイ</t>
    </rPh>
    <phoneticPr fontId="27"/>
  </si>
  <si>
    <r>
      <rPr>
        <sz val="11"/>
        <rFont val="Arial Unicode MS"/>
        <family val="3"/>
        <charset val="128"/>
      </rPr>
      <t>外</t>
    </r>
    <rPh sb="0" eb="1">
      <t>ガイ</t>
    </rPh>
    <phoneticPr fontId="27"/>
  </si>
  <si>
    <r>
      <rPr>
        <sz val="11"/>
        <rFont val="Arial Unicode MS"/>
        <family val="3"/>
        <charset val="128"/>
      </rPr>
      <t>府</t>
    </r>
    <rPh sb="0" eb="1">
      <t>フ</t>
    </rPh>
    <phoneticPr fontId="27"/>
  </si>
  <si>
    <r>
      <rPr>
        <sz val="11"/>
        <rFont val="Arial Unicode MS"/>
        <family val="3"/>
        <charset val="128"/>
      </rPr>
      <t>全</t>
    </r>
    <rPh sb="0" eb="1">
      <t>ゼン</t>
    </rPh>
    <phoneticPr fontId="27"/>
  </si>
  <si>
    <r>
      <rPr>
        <sz val="11"/>
        <rFont val="Arial Unicode MS"/>
        <family val="3"/>
        <charset val="128"/>
      </rPr>
      <t>高速道路等は大阪市域外に計上。</t>
    </r>
    <rPh sb="0" eb="2">
      <t>コウソク</t>
    </rPh>
    <rPh sb="2" eb="4">
      <t>ドウロ</t>
    </rPh>
    <rPh sb="4" eb="5">
      <t>ナド</t>
    </rPh>
    <rPh sb="6" eb="8">
      <t>オオサカ</t>
    </rPh>
    <rPh sb="8" eb="10">
      <t>シイキ</t>
    </rPh>
    <rPh sb="10" eb="11">
      <t>ガイ</t>
    </rPh>
    <rPh sb="12" eb="14">
      <t>ケイジョウ</t>
    </rPh>
    <phoneticPr fontId="27"/>
  </si>
  <si>
    <r>
      <rPr>
        <sz val="11"/>
        <rFont val="Arial Unicode MS"/>
        <family val="3"/>
        <charset val="128"/>
      </rPr>
      <t>子ども及び高齢者は自身の数を計上。</t>
    </r>
    <rPh sb="0" eb="1">
      <t>コ</t>
    </rPh>
    <rPh sb="3" eb="4">
      <t>オヨ</t>
    </rPh>
    <rPh sb="5" eb="8">
      <t>コウレイシャ</t>
    </rPh>
    <rPh sb="9" eb="11">
      <t>ジシン</t>
    </rPh>
    <rPh sb="12" eb="13">
      <t>カズ</t>
    </rPh>
    <rPh sb="14" eb="16">
      <t>ケイジョウ</t>
    </rPh>
    <phoneticPr fontId="27"/>
  </si>
  <si>
    <r>
      <t>(</t>
    </r>
    <r>
      <rPr>
        <sz val="11"/>
        <rFont val="Arial Unicode MS"/>
        <family val="3"/>
        <charset val="128"/>
      </rPr>
      <t>注</t>
    </r>
    <r>
      <rPr>
        <sz val="11"/>
        <rFont val="Arial"/>
        <family val="2"/>
      </rPr>
      <t>)</t>
    </r>
    <rPh sb="1" eb="2">
      <t>チュウ</t>
    </rPh>
    <phoneticPr fontId="27"/>
  </si>
  <si>
    <r>
      <rPr>
        <sz val="12"/>
        <rFont val="ＭＳ ゴシック"/>
        <family val="3"/>
        <charset val="128"/>
      </rPr>
      <t>（２）行政区別</t>
    </r>
    <rPh sb="3" eb="6">
      <t>ギョウセイク</t>
    </rPh>
    <rPh sb="6" eb="7">
      <t>ベツ</t>
    </rPh>
    <phoneticPr fontId="27"/>
  </si>
  <si>
    <r>
      <rPr>
        <sz val="11"/>
        <rFont val="ＭＳ ゴシック"/>
        <family val="3"/>
        <charset val="128"/>
      </rPr>
      <t>行政区別発生状況</t>
    </r>
    <rPh sb="0" eb="2">
      <t>ギョウセイ</t>
    </rPh>
    <rPh sb="2" eb="4">
      <t>クベツ</t>
    </rPh>
    <rPh sb="4" eb="6">
      <t>ハッセイ</t>
    </rPh>
    <rPh sb="6" eb="8">
      <t>ジョウキョウ</t>
    </rPh>
    <phoneticPr fontId="27"/>
  </si>
  <si>
    <r>
      <rPr>
        <sz val="11"/>
        <rFont val="ＭＳ ゴシック"/>
        <family val="3"/>
        <charset val="128"/>
      </rPr>
      <t>区別</t>
    </r>
    <rPh sb="0" eb="2">
      <t>クベツ</t>
    </rPh>
    <phoneticPr fontId="27"/>
  </si>
  <si>
    <r>
      <rPr>
        <sz val="11"/>
        <rFont val="ＭＳ ゴシック"/>
        <family val="3"/>
        <charset val="128"/>
      </rPr>
      <t>北</t>
    </r>
    <rPh sb="0" eb="1">
      <t>キタ</t>
    </rPh>
    <phoneticPr fontId="27"/>
  </si>
  <si>
    <r>
      <rPr>
        <sz val="11"/>
        <rFont val="ＭＳ ゴシック"/>
        <family val="3"/>
        <charset val="128"/>
      </rPr>
      <t>都島</t>
    </r>
    <rPh sb="0" eb="2">
      <t>ミヤコジマ</t>
    </rPh>
    <phoneticPr fontId="27"/>
  </si>
  <si>
    <r>
      <rPr>
        <sz val="11"/>
        <rFont val="ＭＳ ゴシック"/>
        <family val="3"/>
        <charset val="128"/>
      </rPr>
      <t>福島</t>
    </r>
    <rPh sb="0" eb="2">
      <t>フクシマ</t>
    </rPh>
    <phoneticPr fontId="27"/>
  </si>
  <si>
    <r>
      <rPr>
        <sz val="11"/>
        <rFont val="ＭＳ ゴシック"/>
        <family val="3"/>
        <charset val="128"/>
      </rPr>
      <t>此花</t>
    </r>
    <rPh sb="0" eb="2">
      <t>コノハナ</t>
    </rPh>
    <phoneticPr fontId="27"/>
  </si>
  <si>
    <r>
      <rPr>
        <sz val="11"/>
        <rFont val="ＭＳ ゴシック"/>
        <family val="3"/>
        <charset val="128"/>
      </rPr>
      <t>中央</t>
    </r>
    <rPh sb="0" eb="2">
      <t>チュウオウ</t>
    </rPh>
    <phoneticPr fontId="27"/>
  </si>
  <si>
    <r>
      <rPr>
        <sz val="11"/>
        <rFont val="ＭＳ ゴシック"/>
        <family val="3"/>
        <charset val="128"/>
      </rPr>
      <t>西</t>
    </r>
    <rPh sb="0" eb="1">
      <t>ニシ</t>
    </rPh>
    <phoneticPr fontId="27"/>
  </si>
  <si>
    <r>
      <rPr>
        <sz val="11"/>
        <rFont val="ＭＳ ゴシック"/>
        <family val="3"/>
        <charset val="128"/>
      </rPr>
      <t>港</t>
    </r>
    <rPh sb="0" eb="1">
      <t>ミナト</t>
    </rPh>
    <phoneticPr fontId="27"/>
  </si>
  <si>
    <r>
      <rPr>
        <sz val="11"/>
        <rFont val="ＭＳ ゴシック"/>
        <family val="3"/>
        <charset val="128"/>
      </rPr>
      <t>大正</t>
    </r>
    <rPh sb="0" eb="2">
      <t>タイショウ</t>
    </rPh>
    <phoneticPr fontId="27"/>
  </si>
  <si>
    <r>
      <rPr>
        <sz val="10"/>
        <rFont val="ＭＳ ゴシック"/>
        <family val="3"/>
        <charset val="128"/>
      </rPr>
      <t>天王寺</t>
    </r>
    <rPh sb="0" eb="3">
      <t>テンノウジ</t>
    </rPh>
    <phoneticPr fontId="27"/>
  </si>
  <si>
    <r>
      <rPr>
        <sz val="11"/>
        <rFont val="ＭＳ ゴシック"/>
        <family val="3"/>
        <charset val="128"/>
      </rPr>
      <t>浪速</t>
    </r>
    <rPh sb="0" eb="2">
      <t>ナニワ</t>
    </rPh>
    <phoneticPr fontId="27"/>
  </si>
  <si>
    <r>
      <rPr>
        <sz val="10"/>
        <rFont val="ＭＳ ゴシック"/>
        <family val="3"/>
        <charset val="128"/>
      </rPr>
      <t>西淀川</t>
    </r>
    <rPh sb="0" eb="3">
      <t>ニシヨドガワ</t>
    </rPh>
    <phoneticPr fontId="27"/>
  </si>
  <si>
    <r>
      <rPr>
        <sz val="11"/>
        <rFont val="ＭＳ ゴシック"/>
        <family val="3"/>
        <charset val="128"/>
      </rPr>
      <t>淀川</t>
    </r>
    <rPh sb="0" eb="2">
      <t>ヨドガワ</t>
    </rPh>
    <phoneticPr fontId="27"/>
  </si>
  <si>
    <r>
      <rPr>
        <sz val="10"/>
        <rFont val="ＭＳ ゴシック"/>
        <family val="3"/>
        <charset val="128"/>
      </rPr>
      <t>東淀川</t>
    </r>
    <rPh sb="0" eb="1">
      <t>ヒガシ</t>
    </rPh>
    <rPh sb="1" eb="3">
      <t>ヨドガワ</t>
    </rPh>
    <phoneticPr fontId="27"/>
  </si>
  <si>
    <r>
      <rPr>
        <sz val="11"/>
        <rFont val="ＭＳ ゴシック"/>
        <family val="3"/>
        <charset val="128"/>
      </rPr>
      <t>区分</t>
    </r>
    <rPh sb="0" eb="2">
      <t>クブン</t>
    </rPh>
    <phoneticPr fontId="27"/>
  </si>
  <si>
    <r>
      <rPr>
        <sz val="11"/>
        <rFont val="ＭＳ Ｐゴシック"/>
        <family val="3"/>
        <charset val="128"/>
      </rPr>
      <t>人口</t>
    </r>
    <rPh sb="0" eb="2">
      <t>ジンコウ</t>
    </rPh>
    <phoneticPr fontId="27"/>
  </si>
  <si>
    <r>
      <rPr>
        <sz val="11"/>
        <rFont val="ＭＳ Ｐゴシック"/>
        <family val="3"/>
        <charset val="128"/>
      </rPr>
      <t>件数</t>
    </r>
    <rPh sb="0" eb="2">
      <t>ケンスウ</t>
    </rPh>
    <phoneticPr fontId="27"/>
  </si>
  <si>
    <r>
      <rPr>
        <sz val="11"/>
        <rFont val="ＭＳ Ｐゴシック"/>
        <family val="3"/>
        <charset val="128"/>
      </rPr>
      <t>死者</t>
    </r>
    <rPh sb="0" eb="2">
      <t>シシャ</t>
    </rPh>
    <phoneticPr fontId="27"/>
  </si>
  <si>
    <r>
      <rPr>
        <sz val="11"/>
        <rFont val="ＭＳ Ｐゴシック"/>
        <family val="3"/>
        <charset val="128"/>
      </rPr>
      <t>傷者</t>
    </r>
    <rPh sb="0" eb="2">
      <t>ショウシャ</t>
    </rPh>
    <phoneticPr fontId="27"/>
  </si>
  <si>
    <r>
      <rPr>
        <sz val="11"/>
        <rFont val="ＭＳ ゴシック"/>
        <family val="3"/>
        <charset val="128"/>
      </rPr>
      <t>件数</t>
    </r>
    <rPh sb="0" eb="2">
      <t>ケンスウ</t>
    </rPh>
    <phoneticPr fontId="27"/>
  </si>
  <si>
    <r>
      <rPr>
        <sz val="11"/>
        <rFont val="ＭＳ Ｐゴシック"/>
        <family val="3"/>
        <charset val="128"/>
      </rPr>
      <t>北</t>
    </r>
    <rPh sb="0" eb="1">
      <t>キタ</t>
    </rPh>
    <phoneticPr fontId="27"/>
  </si>
  <si>
    <r>
      <rPr>
        <sz val="11"/>
        <rFont val="ＭＳ ゴシック"/>
        <family val="3"/>
        <charset val="128"/>
      </rPr>
      <t>死者数</t>
    </r>
    <rPh sb="0" eb="3">
      <t>シシャスウ</t>
    </rPh>
    <phoneticPr fontId="27"/>
  </si>
  <si>
    <r>
      <rPr>
        <sz val="11"/>
        <rFont val="ＭＳ Ｐゴシック"/>
        <family val="3"/>
        <charset val="128"/>
      </rPr>
      <t>都島</t>
    </r>
    <rPh sb="0" eb="2">
      <t>ミヤコジマ</t>
    </rPh>
    <phoneticPr fontId="27"/>
  </si>
  <si>
    <r>
      <rPr>
        <sz val="11"/>
        <rFont val="ＭＳ ゴシック"/>
        <family val="3"/>
        <charset val="128"/>
      </rPr>
      <t>負傷者数</t>
    </r>
    <rPh sb="0" eb="1">
      <t>フ</t>
    </rPh>
    <rPh sb="1" eb="3">
      <t>ショウシャ</t>
    </rPh>
    <rPh sb="3" eb="4">
      <t>スウ</t>
    </rPh>
    <phoneticPr fontId="27"/>
  </si>
  <si>
    <r>
      <rPr>
        <sz val="11"/>
        <rFont val="ＭＳ Ｐゴシック"/>
        <family val="3"/>
        <charset val="128"/>
      </rPr>
      <t>福島</t>
    </r>
    <rPh sb="0" eb="2">
      <t>フクシマ</t>
    </rPh>
    <phoneticPr fontId="27"/>
  </si>
  <si>
    <r>
      <rPr>
        <sz val="11"/>
        <rFont val="ＭＳ ゴシック"/>
        <family val="3"/>
        <charset val="128"/>
      </rPr>
      <t>人口</t>
    </r>
    <rPh sb="0" eb="2">
      <t>ジンコウ</t>
    </rPh>
    <phoneticPr fontId="27"/>
  </si>
  <si>
    <r>
      <rPr>
        <sz val="11"/>
        <rFont val="ＭＳ Ｐゴシック"/>
        <family val="3"/>
        <charset val="128"/>
      </rPr>
      <t>此花</t>
    </r>
    <rPh sb="0" eb="2">
      <t>コノハナ</t>
    </rPh>
    <phoneticPr fontId="27"/>
  </si>
  <si>
    <r>
      <rPr>
        <sz val="11"/>
        <rFont val="ＭＳ Ｐゴシック"/>
        <family val="3"/>
        <charset val="128"/>
      </rPr>
      <t>中央</t>
    </r>
    <rPh sb="0" eb="2">
      <t>チュウオウ</t>
    </rPh>
    <phoneticPr fontId="27"/>
  </si>
  <si>
    <r>
      <rPr>
        <sz val="11"/>
        <rFont val="ＭＳ ゴシック"/>
        <family val="3"/>
        <charset val="128"/>
      </rPr>
      <t>東成</t>
    </r>
    <rPh sb="0" eb="2">
      <t>ヒガシナリ</t>
    </rPh>
    <phoneticPr fontId="27"/>
  </si>
  <si>
    <r>
      <rPr>
        <sz val="11"/>
        <rFont val="ＭＳ ゴシック"/>
        <family val="3"/>
        <charset val="128"/>
      </rPr>
      <t>生野</t>
    </r>
    <rPh sb="0" eb="2">
      <t>イクノ</t>
    </rPh>
    <phoneticPr fontId="27"/>
  </si>
  <si>
    <r>
      <rPr>
        <sz val="11"/>
        <rFont val="ＭＳ ゴシック"/>
        <family val="3"/>
        <charset val="128"/>
      </rPr>
      <t>旭</t>
    </r>
    <rPh sb="0" eb="1">
      <t>アサヒ</t>
    </rPh>
    <phoneticPr fontId="27"/>
  </si>
  <si>
    <r>
      <rPr>
        <sz val="11"/>
        <rFont val="ＭＳ ゴシック"/>
        <family val="3"/>
        <charset val="128"/>
      </rPr>
      <t>城東</t>
    </r>
    <rPh sb="0" eb="2">
      <t>ジョウトウ</t>
    </rPh>
    <phoneticPr fontId="27"/>
  </si>
  <si>
    <r>
      <rPr>
        <sz val="11"/>
        <rFont val="ＭＳ ゴシック"/>
        <family val="3"/>
        <charset val="128"/>
      </rPr>
      <t>鶴見</t>
    </r>
    <rPh sb="0" eb="2">
      <t>ツルミ</t>
    </rPh>
    <phoneticPr fontId="27"/>
  </si>
  <si>
    <r>
      <rPr>
        <sz val="10"/>
        <rFont val="ＭＳ ゴシック"/>
        <family val="3"/>
        <charset val="128"/>
      </rPr>
      <t>阿倍野</t>
    </r>
    <rPh sb="0" eb="3">
      <t>アベノ</t>
    </rPh>
    <phoneticPr fontId="27"/>
  </si>
  <si>
    <r>
      <rPr>
        <sz val="10"/>
        <rFont val="ＭＳ ゴシック"/>
        <family val="3"/>
        <charset val="128"/>
      </rPr>
      <t>住之江</t>
    </r>
    <rPh sb="0" eb="3">
      <t>スミノエ</t>
    </rPh>
    <phoneticPr fontId="27"/>
  </si>
  <si>
    <r>
      <rPr>
        <sz val="11"/>
        <rFont val="ＭＳ ゴシック"/>
        <family val="3"/>
        <charset val="128"/>
      </rPr>
      <t>住吉</t>
    </r>
    <rPh sb="0" eb="2">
      <t>スミヨシ</t>
    </rPh>
    <phoneticPr fontId="27"/>
  </si>
  <si>
    <r>
      <rPr>
        <sz val="10"/>
        <rFont val="ＭＳ ゴシック"/>
        <family val="3"/>
        <charset val="128"/>
      </rPr>
      <t>東住吉</t>
    </r>
    <rPh sb="0" eb="3">
      <t>ヒガシスミヨシ</t>
    </rPh>
    <phoneticPr fontId="27"/>
  </si>
  <si>
    <r>
      <rPr>
        <sz val="11"/>
        <rFont val="ＭＳ ゴシック"/>
        <family val="3"/>
        <charset val="128"/>
      </rPr>
      <t>平野</t>
    </r>
    <rPh sb="0" eb="2">
      <t>ヒラノ</t>
    </rPh>
    <phoneticPr fontId="27"/>
  </si>
  <si>
    <r>
      <rPr>
        <sz val="11"/>
        <rFont val="ＭＳ ゴシック"/>
        <family val="3"/>
        <charset val="128"/>
      </rPr>
      <t>西成</t>
    </r>
    <rPh sb="0" eb="2">
      <t>ニシナリ</t>
    </rPh>
    <phoneticPr fontId="27"/>
  </si>
  <si>
    <r>
      <rPr>
        <sz val="11"/>
        <rFont val="ＭＳ ゴシック"/>
        <family val="3"/>
        <charset val="128"/>
      </rPr>
      <t>合計</t>
    </r>
    <rPh sb="0" eb="2">
      <t>ゴウケイ</t>
    </rPh>
    <phoneticPr fontId="27"/>
  </si>
  <si>
    <r>
      <rPr>
        <sz val="11"/>
        <rFont val="ＭＳ Ｐゴシック"/>
        <family val="3"/>
        <charset val="128"/>
      </rPr>
      <t>西</t>
    </r>
    <rPh sb="0" eb="1">
      <t>ニシ</t>
    </rPh>
    <phoneticPr fontId="27"/>
  </si>
  <si>
    <r>
      <rPr>
        <sz val="11"/>
        <rFont val="ＭＳ Ｐゴシック"/>
        <family val="3"/>
        <charset val="128"/>
      </rPr>
      <t>港</t>
    </r>
    <rPh sb="0" eb="1">
      <t>ミナト</t>
    </rPh>
    <phoneticPr fontId="27"/>
  </si>
  <si>
    <r>
      <rPr>
        <sz val="11"/>
        <color indexed="63"/>
        <rFont val="ＭＳ Ｐゴシック"/>
        <family val="3"/>
        <charset val="128"/>
      </rPr>
      <t>大正</t>
    </r>
    <rPh sb="0" eb="2">
      <t>タイショウ</t>
    </rPh>
    <phoneticPr fontId="27"/>
  </si>
  <si>
    <r>
      <rPr>
        <sz val="11"/>
        <rFont val="ＭＳ Ｐゴシック"/>
        <family val="3"/>
        <charset val="128"/>
      </rPr>
      <t>天王寺</t>
    </r>
    <rPh sb="0" eb="3">
      <t>テンノウジ</t>
    </rPh>
    <phoneticPr fontId="27"/>
  </si>
  <si>
    <r>
      <rPr>
        <sz val="11"/>
        <rFont val="ＭＳ Ｐゴシック"/>
        <family val="3"/>
        <charset val="128"/>
      </rPr>
      <t>浪速</t>
    </r>
    <rPh sb="0" eb="2">
      <t>ナニワ</t>
    </rPh>
    <phoneticPr fontId="27"/>
  </si>
  <si>
    <r>
      <rPr>
        <sz val="11"/>
        <rFont val="ＭＳ Ｐゴシック"/>
        <family val="3"/>
        <charset val="128"/>
      </rPr>
      <t>西淀川</t>
    </r>
    <rPh sb="0" eb="3">
      <t>ニシヨドガワ</t>
    </rPh>
    <phoneticPr fontId="27"/>
  </si>
  <si>
    <r>
      <t>(</t>
    </r>
    <r>
      <rPr>
        <sz val="11"/>
        <rFont val="ＭＳ ゴシック"/>
        <family val="3"/>
        <charset val="128"/>
      </rPr>
      <t>注１</t>
    </r>
    <r>
      <rPr>
        <sz val="11"/>
        <rFont val="Arial"/>
        <family val="2"/>
      </rPr>
      <t>)</t>
    </r>
    <r>
      <rPr>
        <sz val="11"/>
        <rFont val="ＭＳ ゴシック"/>
        <family val="3"/>
        <charset val="128"/>
      </rPr>
      <t>高速道路等を除く。</t>
    </r>
    <rPh sb="1" eb="2">
      <t>チュウ</t>
    </rPh>
    <rPh sb="4" eb="6">
      <t>コウソク</t>
    </rPh>
    <rPh sb="6" eb="8">
      <t>ドウロ</t>
    </rPh>
    <rPh sb="8" eb="9">
      <t>トウ</t>
    </rPh>
    <rPh sb="10" eb="11">
      <t>ノゾ</t>
    </rPh>
    <phoneticPr fontId="27"/>
  </si>
  <si>
    <r>
      <rPr>
        <sz val="11"/>
        <rFont val="ＭＳ Ｐゴシック"/>
        <family val="3"/>
        <charset val="128"/>
      </rPr>
      <t>淀川</t>
    </r>
    <rPh sb="0" eb="2">
      <t>ヨドガワ</t>
    </rPh>
    <phoneticPr fontId="27"/>
  </si>
  <si>
    <r>
      <rPr>
        <sz val="11"/>
        <rFont val="ＭＳ Ｐゴシック"/>
        <family val="3"/>
        <charset val="128"/>
      </rPr>
      <t>東淀川</t>
    </r>
    <rPh sb="0" eb="3">
      <t>ヒガシヨドガワ</t>
    </rPh>
    <phoneticPr fontId="27"/>
  </si>
  <si>
    <r>
      <rPr>
        <sz val="11"/>
        <rFont val="ＭＳ Ｐゴシック"/>
        <family val="3"/>
        <charset val="128"/>
      </rPr>
      <t>東成</t>
    </r>
    <rPh sb="0" eb="2">
      <t>ヒガシナリ</t>
    </rPh>
    <phoneticPr fontId="27"/>
  </si>
  <si>
    <r>
      <rPr>
        <sz val="11"/>
        <rFont val="ＭＳ Ｐゴシック"/>
        <family val="3"/>
        <charset val="128"/>
      </rPr>
      <t>生野</t>
    </r>
    <rPh sb="0" eb="2">
      <t>イクノ</t>
    </rPh>
    <phoneticPr fontId="27"/>
  </si>
  <si>
    <r>
      <rPr>
        <sz val="11"/>
        <rFont val="ＭＳ Ｐゴシック"/>
        <family val="3"/>
        <charset val="128"/>
      </rPr>
      <t>旭</t>
    </r>
    <rPh sb="0" eb="1">
      <t>アサヒ</t>
    </rPh>
    <phoneticPr fontId="27"/>
  </si>
  <si>
    <r>
      <rPr>
        <sz val="11"/>
        <rFont val="ＭＳ Ｐゴシック"/>
        <family val="3"/>
        <charset val="128"/>
      </rPr>
      <t>城東</t>
    </r>
    <rPh sb="0" eb="2">
      <t>ジョウトウ</t>
    </rPh>
    <phoneticPr fontId="27"/>
  </si>
  <si>
    <r>
      <rPr>
        <sz val="11"/>
        <rFont val="ＭＳ Ｐゴシック"/>
        <family val="3"/>
        <charset val="128"/>
      </rPr>
      <t>鶴見</t>
    </r>
    <rPh sb="0" eb="2">
      <t>ツルミ</t>
    </rPh>
    <phoneticPr fontId="27"/>
  </si>
  <si>
    <r>
      <rPr>
        <sz val="11"/>
        <rFont val="ＭＳ Ｐゴシック"/>
        <family val="3"/>
        <charset val="128"/>
      </rPr>
      <t>阿倍野</t>
    </r>
    <rPh sb="0" eb="3">
      <t>アベノ</t>
    </rPh>
    <phoneticPr fontId="27"/>
  </si>
  <si>
    <r>
      <rPr>
        <sz val="11"/>
        <rFont val="ＭＳ Ｐゴシック"/>
        <family val="3"/>
        <charset val="128"/>
      </rPr>
      <t>住之江</t>
    </r>
    <rPh sb="0" eb="3">
      <t>スミノエ</t>
    </rPh>
    <phoneticPr fontId="27"/>
  </si>
  <si>
    <r>
      <rPr>
        <sz val="11"/>
        <rFont val="ＭＳ Ｐゴシック"/>
        <family val="3"/>
        <charset val="128"/>
      </rPr>
      <t>住吉</t>
    </r>
    <rPh sb="0" eb="2">
      <t>スミヨシ</t>
    </rPh>
    <phoneticPr fontId="27"/>
  </si>
  <si>
    <r>
      <rPr>
        <sz val="11"/>
        <rFont val="ＭＳ Ｐゴシック"/>
        <family val="3"/>
        <charset val="128"/>
      </rPr>
      <t>東住吉</t>
    </r>
    <rPh sb="0" eb="3">
      <t>ヒガシスミヨシ</t>
    </rPh>
    <phoneticPr fontId="27"/>
  </si>
  <si>
    <r>
      <rPr>
        <sz val="11"/>
        <rFont val="ＭＳ Ｐゴシック"/>
        <family val="3"/>
        <charset val="128"/>
      </rPr>
      <t>平野</t>
    </r>
    <rPh sb="0" eb="2">
      <t>ヒラノ</t>
    </rPh>
    <phoneticPr fontId="27"/>
  </si>
  <si>
    <r>
      <rPr>
        <sz val="11"/>
        <rFont val="ＭＳ Ｐゴシック"/>
        <family val="3"/>
        <charset val="128"/>
      </rPr>
      <t>西成</t>
    </r>
    <rPh sb="0" eb="2">
      <t>ニシナリ</t>
    </rPh>
    <phoneticPr fontId="27"/>
  </si>
  <si>
    <r>
      <rPr>
        <sz val="11"/>
        <rFont val="ＭＳ Ｐゴシック"/>
        <family val="3"/>
        <charset val="128"/>
      </rPr>
      <t>合計</t>
    </r>
    <rPh sb="0" eb="2">
      <t>ゴウケイ</t>
    </rPh>
    <phoneticPr fontId="27"/>
  </si>
  <si>
    <r>
      <rPr>
        <sz val="9"/>
        <rFont val="ＭＳ ゴシック"/>
        <family val="3"/>
        <charset val="128"/>
      </rPr>
      <t>（件数：件／死者数・負傷者数：人）</t>
    </r>
    <phoneticPr fontId="27"/>
  </si>
  <si>
    <r>
      <rPr>
        <sz val="12"/>
        <rFont val="ＭＳ ゴシック"/>
        <family val="3"/>
        <charset val="128"/>
      </rPr>
      <t>（３）道路種別</t>
    </r>
    <rPh sb="3" eb="5">
      <t>ドウロ</t>
    </rPh>
    <rPh sb="5" eb="6">
      <t>シュ</t>
    </rPh>
    <rPh sb="6" eb="7">
      <t>ベツ</t>
    </rPh>
    <phoneticPr fontId="27"/>
  </si>
  <si>
    <r>
      <rPr>
        <sz val="11"/>
        <rFont val="ＭＳ ゴシック"/>
        <family val="3"/>
        <charset val="128"/>
      </rPr>
      <t>種別</t>
    </r>
    <rPh sb="0" eb="2">
      <t>シュベツ</t>
    </rPh>
    <phoneticPr fontId="27"/>
  </si>
  <si>
    <r>
      <rPr>
        <sz val="11"/>
        <rFont val="ＭＳ ゴシック"/>
        <family val="3"/>
        <charset val="128"/>
      </rPr>
      <t>件数（件）</t>
    </r>
    <rPh sb="0" eb="2">
      <t>ケンスウ</t>
    </rPh>
    <rPh sb="3" eb="4">
      <t>ケン</t>
    </rPh>
    <phoneticPr fontId="27"/>
  </si>
  <si>
    <r>
      <rPr>
        <sz val="11"/>
        <rFont val="ＭＳ ゴシック"/>
        <family val="3"/>
        <charset val="128"/>
      </rPr>
      <t>死者数（人）</t>
    </r>
    <rPh sb="0" eb="3">
      <t>シシャスウ</t>
    </rPh>
    <rPh sb="4" eb="5">
      <t>ヒト</t>
    </rPh>
    <phoneticPr fontId="27"/>
  </si>
  <si>
    <r>
      <rPr>
        <sz val="11"/>
        <rFont val="ＭＳ ゴシック"/>
        <family val="3"/>
        <charset val="128"/>
      </rPr>
      <t>負傷者数（人）</t>
    </r>
    <rPh sb="0" eb="1">
      <t>フ</t>
    </rPh>
    <rPh sb="1" eb="2">
      <t>キズ</t>
    </rPh>
    <rPh sb="2" eb="3">
      <t>モノ</t>
    </rPh>
    <rPh sb="3" eb="4">
      <t>スウ</t>
    </rPh>
    <rPh sb="5" eb="6">
      <t>ヒト</t>
    </rPh>
    <phoneticPr fontId="27"/>
  </si>
  <si>
    <r>
      <rPr>
        <sz val="11"/>
        <rFont val="ＭＳ ゴシック"/>
        <family val="3"/>
        <charset val="128"/>
      </rPr>
      <t>令和元年</t>
    </r>
    <rPh sb="0" eb="2">
      <t>レイワ</t>
    </rPh>
    <rPh sb="2" eb="4">
      <t>ガンネン</t>
    </rPh>
    <phoneticPr fontId="27"/>
  </si>
  <si>
    <r>
      <rPr>
        <sz val="11"/>
        <rFont val="ＭＳ ゴシック"/>
        <family val="3"/>
        <charset val="128"/>
      </rPr>
      <t>一般国道</t>
    </r>
    <rPh sb="0" eb="2">
      <t>イッパン</t>
    </rPh>
    <rPh sb="2" eb="4">
      <t>コクドウ</t>
    </rPh>
    <phoneticPr fontId="27"/>
  </si>
  <si>
    <r>
      <rPr>
        <sz val="11"/>
        <rFont val="ＭＳ ゴシック"/>
        <family val="3"/>
        <charset val="128"/>
      </rPr>
      <t>主要地方道</t>
    </r>
    <rPh sb="0" eb="2">
      <t>シュヨウ</t>
    </rPh>
    <rPh sb="2" eb="4">
      <t>チホウ</t>
    </rPh>
    <rPh sb="4" eb="5">
      <t>ドウ</t>
    </rPh>
    <phoneticPr fontId="27"/>
  </si>
  <si>
    <r>
      <rPr>
        <sz val="11"/>
        <rFont val="ＭＳ ゴシック"/>
        <family val="3"/>
        <charset val="128"/>
      </rPr>
      <t>一般府道</t>
    </r>
    <rPh sb="0" eb="2">
      <t>イッパン</t>
    </rPh>
    <rPh sb="2" eb="3">
      <t>フ</t>
    </rPh>
    <rPh sb="3" eb="4">
      <t>ドウ</t>
    </rPh>
    <phoneticPr fontId="27"/>
  </si>
  <si>
    <r>
      <rPr>
        <sz val="11"/>
        <rFont val="ＭＳ ゴシック"/>
        <family val="3"/>
        <charset val="128"/>
      </rPr>
      <t>大阪市道</t>
    </r>
    <rPh sb="0" eb="3">
      <t>オオサカシ</t>
    </rPh>
    <rPh sb="3" eb="4">
      <t>ドウ</t>
    </rPh>
    <phoneticPr fontId="27"/>
  </si>
  <si>
    <r>
      <rPr>
        <sz val="11"/>
        <rFont val="ＭＳ ゴシック"/>
        <family val="3"/>
        <charset val="128"/>
      </rPr>
      <t>その他</t>
    </r>
    <rPh sb="2" eb="3">
      <t>タ</t>
    </rPh>
    <phoneticPr fontId="27"/>
  </si>
  <si>
    <r>
      <rPr>
        <sz val="11"/>
        <rFont val="ＭＳ ゴシック"/>
        <family val="3"/>
        <charset val="128"/>
      </rPr>
      <t>　</t>
    </r>
    <phoneticPr fontId="27"/>
  </si>
  <si>
    <r>
      <rPr>
        <sz val="11"/>
        <rFont val="ＭＳ Ｐゴシック"/>
        <family val="3"/>
        <charset val="128"/>
      </rPr>
      <t>路線別発生状況</t>
    </r>
    <rPh sb="0" eb="2">
      <t>ロセン</t>
    </rPh>
    <rPh sb="2" eb="3">
      <t>ベツ</t>
    </rPh>
    <rPh sb="3" eb="5">
      <t>ハッセイ</t>
    </rPh>
    <rPh sb="5" eb="7">
      <t>ジョウキョウ</t>
    </rPh>
    <phoneticPr fontId="27"/>
  </si>
  <si>
    <r>
      <rPr>
        <sz val="9"/>
        <rFont val="ＭＳ ゴシック"/>
        <family val="3"/>
        <charset val="128"/>
      </rPr>
      <t>（件数：件／死者数・負傷者数：人）</t>
    </r>
    <phoneticPr fontId="27"/>
  </si>
  <si>
    <r>
      <rPr>
        <sz val="11"/>
        <rFont val="ＭＳ Ｐゴシック"/>
        <family val="3"/>
        <charset val="128"/>
      </rPr>
      <t>路　　線　　別</t>
    </r>
    <rPh sb="0" eb="1">
      <t>ミチ</t>
    </rPh>
    <rPh sb="3" eb="4">
      <t>セン</t>
    </rPh>
    <rPh sb="6" eb="7">
      <t>ベツ</t>
    </rPh>
    <phoneticPr fontId="27"/>
  </si>
  <si>
    <r>
      <rPr>
        <sz val="9"/>
        <rFont val="ＭＳ Ｐゴシック"/>
        <family val="3"/>
        <charset val="128"/>
      </rPr>
      <t>件数</t>
    </r>
    <rPh sb="0" eb="2">
      <t>ケンスウ</t>
    </rPh>
    <phoneticPr fontId="27"/>
  </si>
  <si>
    <r>
      <rPr>
        <sz val="9"/>
        <rFont val="ＭＳ Ｐゴシック"/>
        <family val="3"/>
        <charset val="128"/>
      </rPr>
      <t>死者数</t>
    </r>
    <rPh sb="0" eb="2">
      <t>シシャ</t>
    </rPh>
    <rPh sb="2" eb="3">
      <t>スウ</t>
    </rPh>
    <phoneticPr fontId="27"/>
  </si>
  <si>
    <r>
      <rPr>
        <sz val="9"/>
        <rFont val="ＭＳ Ｐゴシック"/>
        <family val="3"/>
        <charset val="128"/>
      </rPr>
      <t>負傷者数</t>
    </r>
    <rPh sb="0" eb="1">
      <t>フ</t>
    </rPh>
    <rPh sb="1" eb="2">
      <t>キズ</t>
    </rPh>
    <rPh sb="2" eb="3">
      <t>モノ</t>
    </rPh>
    <rPh sb="3" eb="4">
      <t>スウ</t>
    </rPh>
    <phoneticPr fontId="27"/>
  </si>
  <si>
    <r>
      <rPr>
        <sz val="9"/>
        <rFont val="ＭＳ Ｐゴシック"/>
        <family val="3"/>
        <charset val="128"/>
      </rPr>
      <t>件数</t>
    </r>
  </si>
  <si>
    <r>
      <rPr>
        <sz val="9"/>
        <rFont val="ＭＳ Ｐゴシック"/>
        <family val="3"/>
        <charset val="128"/>
      </rPr>
      <t>死者数</t>
    </r>
  </si>
  <si>
    <r>
      <rPr>
        <sz val="9"/>
        <rFont val="ＭＳ Ｐゴシック"/>
        <family val="3"/>
        <charset val="128"/>
      </rPr>
      <t>負傷者数</t>
    </r>
  </si>
  <si>
    <r>
      <rPr>
        <sz val="11"/>
        <rFont val="ＭＳ Ｐゴシック"/>
        <family val="3"/>
        <charset val="128"/>
      </rPr>
      <t>幹
線
道
路</t>
    </r>
    <rPh sb="0" eb="1">
      <t>ミキ</t>
    </rPh>
    <rPh sb="6" eb="7">
      <t>セン</t>
    </rPh>
    <rPh sb="12" eb="13">
      <t>ミチ</t>
    </rPh>
    <rPh sb="18" eb="19">
      <t>ロ</t>
    </rPh>
    <phoneticPr fontId="27"/>
  </si>
  <si>
    <r>
      <rPr>
        <sz val="11"/>
        <rFont val="ＭＳ Ｐゴシック"/>
        <family val="3"/>
        <charset val="128"/>
      </rPr>
      <t>国
道</t>
    </r>
    <rPh sb="0" eb="1">
      <t>クニ</t>
    </rPh>
    <rPh sb="6" eb="7">
      <t>ミチ</t>
    </rPh>
    <phoneticPr fontId="27"/>
  </si>
  <si>
    <r>
      <rPr>
        <sz val="10"/>
        <rFont val="ＭＳ Ｐゴシック"/>
        <family val="3"/>
        <charset val="128"/>
      </rPr>
      <t>　　１　号</t>
    </r>
    <rPh sb="4" eb="5">
      <t>ゴウ</t>
    </rPh>
    <phoneticPr fontId="27"/>
  </si>
  <si>
    <r>
      <rPr>
        <sz val="11"/>
        <rFont val="ＭＳ Ｐゴシック"/>
        <family val="3"/>
        <charset val="128"/>
      </rPr>
      <t>一
般
府
道</t>
    </r>
    <rPh sb="0" eb="1">
      <t>イチ</t>
    </rPh>
    <rPh sb="3" eb="4">
      <t>バン</t>
    </rPh>
    <rPh sb="6" eb="7">
      <t>フ</t>
    </rPh>
    <rPh sb="9" eb="10">
      <t>ドウ</t>
    </rPh>
    <phoneticPr fontId="27"/>
  </si>
  <si>
    <r>
      <rPr>
        <sz val="10"/>
        <rFont val="ＭＳ Ｐゴシック"/>
        <family val="3"/>
        <charset val="128"/>
      </rPr>
      <t>恵美須南森町線</t>
    </r>
    <rPh sb="0" eb="3">
      <t>エビス</t>
    </rPh>
    <rPh sb="3" eb="4">
      <t>ミナミ</t>
    </rPh>
    <rPh sb="4" eb="5">
      <t>モリ</t>
    </rPh>
    <rPh sb="5" eb="6">
      <t>マチ</t>
    </rPh>
    <rPh sb="6" eb="7">
      <t>セン</t>
    </rPh>
    <phoneticPr fontId="27"/>
  </si>
  <si>
    <r>
      <rPr>
        <sz val="10"/>
        <rFont val="ＭＳ Ｐゴシック"/>
        <family val="3"/>
        <charset val="128"/>
      </rPr>
      <t>　　２　号</t>
    </r>
    <rPh sb="4" eb="5">
      <t>ゴウ</t>
    </rPh>
    <phoneticPr fontId="27"/>
  </si>
  <si>
    <r>
      <rPr>
        <sz val="10"/>
        <rFont val="ＭＳ Ｐゴシック"/>
        <family val="3"/>
        <charset val="128"/>
      </rPr>
      <t>大阪枚岡奈良線</t>
    </r>
    <rPh sb="0" eb="2">
      <t>オオサカ</t>
    </rPh>
    <rPh sb="2" eb="4">
      <t>ヒラオカ</t>
    </rPh>
    <rPh sb="4" eb="6">
      <t>ナラ</t>
    </rPh>
    <rPh sb="6" eb="7">
      <t>セン</t>
    </rPh>
    <phoneticPr fontId="27"/>
  </si>
  <si>
    <r>
      <rPr>
        <sz val="10"/>
        <rFont val="ＭＳ Ｐゴシック"/>
        <family val="3"/>
        <charset val="128"/>
      </rPr>
      <t>　２５　号</t>
    </r>
    <rPh sb="4" eb="5">
      <t>ゴウ</t>
    </rPh>
    <phoneticPr fontId="27"/>
  </si>
  <si>
    <r>
      <rPr>
        <sz val="10"/>
        <rFont val="ＭＳ Ｐゴシック"/>
        <family val="3"/>
        <charset val="128"/>
      </rPr>
      <t>大阪八尾線</t>
    </r>
    <rPh sb="0" eb="2">
      <t>オオサカ</t>
    </rPh>
    <rPh sb="2" eb="4">
      <t>ヤオ</t>
    </rPh>
    <rPh sb="4" eb="5">
      <t>セン</t>
    </rPh>
    <phoneticPr fontId="27"/>
  </si>
  <si>
    <r>
      <rPr>
        <sz val="10"/>
        <rFont val="ＭＳ Ｐゴシック"/>
        <family val="3"/>
        <charset val="128"/>
      </rPr>
      <t>　２６　号</t>
    </r>
    <rPh sb="4" eb="5">
      <t>ゴウ</t>
    </rPh>
    <phoneticPr fontId="27"/>
  </si>
  <si>
    <r>
      <rPr>
        <sz val="10"/>
        <rFont val="ＭＳ Ｐゴシック"/>
        <family val="3"/>
        <charset val="128"/>
      </rPr>
      <t>石切大阪線</t>
    </r>
    <rPh sb="0" eb="2">
      <t>イシキリ</t>
    </rPh>
    <rPh sb="2" eb="4">
      <t>オオサカ</t>
    </rPh>
    <rPh sb="4" eb="5">
      <t>セン</t>
    </rPh>
    <phoneticPr fontId="27"/>
  </si>
  <si>
    <r>
      <rPr>
        <sz val="10"/>
        <rFont val="ＭＳ Ｐゴシック"/>
        <family val="3"/>
        <charset val="128"/>
      </rPr>
      <t>　４３　号</t>
    </r>
    <rPh sb="4" eb="5">
      <t>ゴウ</t>
    </rPh>
    <phoneticPr fontId="27"/>
  </si>
  <si>
    <r>
      <rPr>
        <sz val="10"/>
        <rFont val="ＭＳ Ｐゴシック"/>
        <family val="3"/>
        <charset val="128"/>
      </rPr>
      <t>住吉八尾線</t>
    </r>
    <rPh sb="0" eb="2">
      <t>スミヨシ</t>
    </rPh>
    <rPh sb="2" eb="4">
      <t>ヤオ</t>
    </rPh>
    <rPh sb="4" eb="5">
      <t>セン</t>
    </rPh>
    <phoneticPr fontId="27"/>
  </si>
  <si>
    <r>
      <rPr>
        <sz val="10"/>
        <rFont val="ＭＳ Ｐゴシック"/>
        <family val="3"/>
        <charset val="128"/>
      </rPr>
      <t>１６３　号</t>
    </r>
    <rPh sb="4" eb="5">
      <t>ゴウ</t>
    </rPh>
    <phoneticPr fontId="27"/>
  </si>
  <si>
    <r>
      <rPr>
        <sz val="10"/>
        <rFont val="ＭＳ Ｐゴシック"/>
        <family val="3"/>
        <charset val="128"/>
      </rPr>
      <t>大阪羽曳野線</t>
    </r>
    <rPh sb="0" eb="2">
      <t>オオサカ</t>
    </rPh>
    <rPh sb="2" eb="5">
      <t>ハビキノ</t>
    </rPh>
    <rPh sb="5" eb="6">
      <t>セン</t>
    </rPh>
    <phoneticPr fontId="27"/>
  </si>
  <si>
    <r>
      <rPr>
        <sz val="10"/>
        <rFont val="ＭＳ Ｐゴシック"/>
        <family val="3"/>
        <charset val="128"/>
      </rPr>
      <t>１７２　号</t>
    </r>
    <rPh sb="4" eb="5">
      <t>ゴウ</t>
    </rPh>
    <phoneticPr fontId="27"/>
  </si>
  <si>
    <r>
      <rPr>
        <sz val="10"/>
        <rFont val="ＭＳ Ｐゴシック"/>
        <family val="3"/>
        <charset val="128"/>
      </rPr>
      <t>熊野大阪線</t>
    </r>
    <rPh sb="0" eb="2">
      <t>クマノ</t>
    </rPh>
    <rPh sb="2" eb="4">
      <t>オオサカ</t>
    </rPh>
    <rPh sb="4" eb="5">
      <t>セン</t>
    </rPh>
    <phoneticPr fontId="27"/>
  </si>
  <si>
    <r>
      <rPr>
        <sz val="10"/>
        <rFont val="ＭＳ Ｐゴシック"/>
        <family val="3"/>
        <charset val="128"/>
      </rPr>
      <t>１７６　号</t>
    </r>
    <rPh sb="4" eb="5">
      <t>ゴウ</t>
    </rPh>
    <phoneticPr fontId="27"/>
  </si>
  <si>
    <r>
      <rPr>
        <sz val="10"/>
        <rFont val="ＭＳ Ｐゴシック"/>
        <family val="3"/>
        <charset val="128"/>
      </rPr>
      <t>平野守口線</t>
    </r>
    <rPh sb="0" eb="2">
      <t>ヒラノ</t>
    </rPh>
    <rPh sb="2" eb="4">
      <t>モリグチ</t>
    </rPh>
    <rPh sb="4" eb="5">
      <t>セン</t>
    </rPh>
    <phoneticPr fontId="27"/>
  </si>
  <si>
    <r>
      <rPr>
        <sz val="10"/>
        <rFont val="ＭＳ Ｐゴシック"/>
        <family val="3"/>
        <charset val="128"/>
      </rPr>
      <t>３０８　号</t>
    </r>
    <rPh sb="4" eb="5">
      <t>ゴウ</t>
    </rPh>
    <phoneticPr fontId="27"/>
  </si>
  <si>
    <r>
      <rPr>
        <sz val="10"/>
        <rFont val="ＭＳ Ｐゴシック"/>
        <family val="3"/>
        <charset val="128"/>
      </rPr>
      <t>その他</t>
    </r>
    <rPh sb="2" eb="3">
      <t>タ</t>
    </rPh>
    <phoneticPr fontId="27"/>
  </si>
  <si>
    <r>
      <rPr>
        <sz val="10"/>
        <rFont val="ＭＳ Ｐゴシック"/>
        <family val="3"/>
        <charset val="128"/>
      </rPr>
      <t>３０９　号</t>
    </r>
    <rPh sb="4" eb="5">
      <t>ゴウ</t>
    </rPh>
    <phoneticPr fontId="27"/>
  </si>
  <si>
    <r>
      <rPr>
        <sz val="11"/>
        <rFont val="ＭＳ Ｐゴシック"/>
        <family val="3"/>
        <charset val="128"/>
      </rPr>
      <t>大
阪
市
道</t>
    </r>
    <rPh sb="0" eb="1">
      <t>ダイ</t>
    </rPh>
    <rPh sb="4" eb="5">
      <t>サカ</t>
    </rPh>
    <rPh sb="8" eb="9">
      <t>イチ</t>
    </rPh>
    <rPh sb="12" eb="13">
      <t>ドウ</t>
    </rPh>
    <phoneticPr fontId="27"/>
  </si>
  <si>
    <r>
      <rPr>
        <sz val="10"/>
        <rFont val="ＭＳ Ｐゴシック"/>
        <family val="3"/>
        <charset val="128"/>
      </rPr>
      <t>堂島十三線</t>
    </r>
    <rPh sb="0" eb="2">
      <t>ドウジマ</t>
    </rPh>
    <rPh sb="2" eb="4">
      <t>ジュウソウ</t>
    </rPh>
    <rPh sb="4" eb="5">
      <t>セン</t>
    </rPh>
    <phoneticPr fontId="27"/>
  </si>
  <si>
    <r>
      <rPr>
        <sz val="10"/>
        <rFont val="ＭＳ Ｐゴシック"/>
        <family val="3"/>
        <charset val="128"/>
      </rPr>
      <t>４２３　号</t>
    </r>
    <rPh sb="4" eb="5">
      <t>ゴウ</t>
    </rPh>
    <phoneticPr fontId="27"/>
  </si>
  <si>
    <r>
      <rPr>
        <sz val="10"/>
        <rFont val="ＭＳ Ｐゴシック"/>
        <family val="3"/>
        <charset val="128"/>
      </rPr>
      <t>中之島桜川線</t>
    </r>
    <rPh sb="0" eb="3">
      <t>ナカノシマ</t>
    </rPh>
    <rPh sb="3" eb="5">
      <t>サクラガワ</t>
    </rPh>
    <rPh sb="5" eb="6">
      <t>セン</t>
    </rPh>
    <phoneticPr fontId="27"/>
  </si>
  <si>
    <r>
      <rPr>
        <sz val="10"/>
        <rFont val="ＭＳ Ｐゴシック"/>
        <family val="3"/>
        <charset val="128"/>
      </rPr>
      <t>４７９　号</t>
    </r>
    <rPh sb="4" eb="5">
      <t>ゴウ</t>
    </rPh>
    <phoneticPr fontId="27"/>
  </si>
  <si>
    <r>
      <rPr>
        <sz val="10"/>
        <rFont val="ＭＳ Ｐゴシック"/>
        <family val="3"/>
        <charset val="128"/>
      </rPr>
      <t>天満橋筋線</t>
    </r>
    <rPh sb="0" eb="3">
      <t>テンマバシ</t>
    </rPh>
    <rPh sb="3" eb="4">
      <t>スジ</t>
    </rPh>
    <rPh sb="4" eb="5">
      <t>セン</t>
    </rPh>
    <phoneticPr fontId="27"/>
  </si>
  <si>
    <r>
      <rPr>
        <sz val="11"/>
        <rFont val="ＭＳ Ｐゴシック"/>
        <family val="3"/>
        <charset val="128"/>
      </rPr>
      <t>主
要
地
方
道</t>
    </r>
    <phoneticPr fontId="27"/>
  </si>
  <si>
    <r>
      <rPr>
        <sz val="10"/>
        <rFont val="ＭＳ Ｐゴシック"/>
        <family val="3"/>
        <charset val="128"/>
      </rPr>
      <t>大阪中央環状線</t>
    </r>
    <rPh sb="0" eb="2">
      <t>オオサカ</t>
    </rPh>
    <rPh sb="2" eb="4">
      <t>チュウオウ</t>
    </rPh>
    <rPh sb="4" eb="7">
      <t>カンジョウセン</t>
    </rPh>
    <phoneticPr fontId="27"/>
  </si>
  <si>
    <r>
      <rPr>
        <sz val="10"/>
        <rFont val="ＭＳ Ｐゴシック"/>
        <family val="3"/>
        <charset val="128"/>
      </rPr>
      <t>都島阿倍野線</t>
    </r>
    <rPh sb="0" eb="2">
      <t>ミヤコジマ</t>
    </rPh>
    <rPh sb="2" eb="5">
      <t>アベノ</t>
    </rPh>
    <rPh sb="5" eb="6">
      <t>セン</t>
    </rPh>
    <phoneticPr fontId="27"/>
  </si>
  <si>
    <r>
      <rPr>
        <sz val="10"/>
        <rFont val="ＭＳ Ｐゴシック"/>
        <family val="3"/>
        <charset val="128"/>
      </rPr>
      <t>大阪和泉泉南線</t>
    </r>
    <rPh sb="0" eb="2">
      <t>オオサカ</t>
    </rPh>
    <rPh sb="2" eb="4">
      <t>イズミ</t>
    </rPh>
    <rPh sb="4" eb="6">
      <t>センナン</t>
    </rPh>
    <rPh sb="6" eb="7">
      <t>セン</t>
    </rPh>
    <phoneticPr fontId="27"/>
  </si>
  <si>
    <r>
      <rPr>
        <sz val="10"/>
        <rFont val="ＭＳ Ｐゴシック"/>
        <family val="3"/>
        <charset val="128"/>
      </rPr>
      <t>尼崎平野線</t>
    </r>
    <rPh sb="0" eb="2">
      <t>アマガサキ</t>
    </rPh>
    <rPh sb="2" eb="4">
      <t>ヒラノ</t>
    </rPh>
    <rPh sb="4" eb="5">
      <t>セン</t>
    </rPh>
    <phoneticPr fontId="27"/>
  </si>
  <si>
    <r>
      <rPr>
        <sz val="10"/>
        <rFont val="ＭＳ Ｐゴシック"/>
        <family val="3"/>
        <charset val="128"/>
      </rPr>
      <t>大阪高槻京都線</t>
    </r>
    <rPh sb="0" eb="2">
      <t>オオサカ</t>
    </rPh>
    <rPh sb="2" eb="4">
      <t>タカツキ</t>
    </rPh>
    <rPh sb="4" eb="6">
      <t>キョウト</t>
    </rPh>
    <rPh sb="6" eb="7">
      <t>セン</t>
    </rPh>
    <phoneticPr fontId="27"/>
  </si>
  <si>
    <r>
      <rPr>
        <sz val="10"/>
        <rFont val="ＭＳ Ｐゴシック"/>
        <family val="3"/>
        <charset val="128"/>
      </rPr>
      <t>津守阿倍野杭全線</t>
    </r>
    <rPh sb="0" eb="2">
      <t>ツモリ</t>
    </rPh>
    <rPh sb="2" eb="5">
      <t>アベノ</t>
    </rPh>
    <rPh sb="5" eb="7">
      <t>クマタ</t>
    </rPh>
    <rPh sb="7" eb="8">
      <t>セン</t>
    </rPh>
    <phoneticPr fontId="27"/>
  </si>
  <si>
    <r>
      <rPr>
        <sz val="10"/>
        <rFont val="ＭＳ Ｐゴシック"/>
        <family val="3"/>
        <charset val="128"/>
      </rPr>
      <t>大阪生駒線</t>
    </r>
    <rPh sb="0" eb="2">
      <t>オオサカ</t>
    </rPh>
    <rPh sb="2" eb="4">
      <t>イコマ</t>
    </rPh>
    <rPh sb="4" eb="5">
      <t>セン</t>
    </rPh>
    <phoneticPr fontId="27"/>
  </si>
  <si>
    <r>
      <rPr>
        <sz val="10"/>
        <rFont val="ＭＳ Ｐゴシック"/>
        <family val="3"/>
        <charset val="128"/>
      </rPr>
      <t>扇町線</t>
    </r>
    <rPh sb="0" eb="2">
      <t>オウギマチ</t>
    </rPh>
    <rPh sb="2" eb="3">
      <t>セン</t>
    </rPh>
    <phoneticPr fontId="27"/>
  </si>
  <si>
    <r>
      <rPr>
        <sz val="10"/>
        <rFont val="ＭＳ Ｐゴシック"/>
        <family val="3"/>
        <charset val="128"/>
      </rPr>
      <t>大阪池田線</t>
    </r>
    <rPh sb="0" eb="2">
      <t>オオサカ</t>
    </rPh>
    <rPh sb="2" eb="4">
      <t>イケダ</t>
    </rPh>
    <rPh sb="4" eb="5">
      <t>セン</t>
    </rPh>
    <phoneticPr fontId="27"/>
  </si>
  <si>
    <r>
      <rPr>
        <sz val="10"/>
        <rFont val="ＭＳ Ｐゴシック"/>
        <family val="3"/>
        <charset val="128"/>
      </rPr>
      <t>本町左専道線</t>
    </r>
    <rPh sb="0" eb="2">
      <t>ホンマチ</t>
    </rPh>
    <rPh sb="2" eb="3">
      <t>ヒダリ</t>
    </rPh>
    <rPh sb="3" eb="4">
      <t>セン</t>
    </rPh>
    <rPh sb="4" eb="5">
      <t>ミチ</t>
    </rPh>
    <rPh sb="5" eb="6">
      <t>セン</t>
    </rPh>
    <phoneticPr fontId="27"/>
  </si>
  <si>
    <r>
      <rPr>
        <sz val="10"/>
        <rFont val="ＭＳ Ｐゴシック"/>
        <family val="3"/>
        <charset val="128"/>
      </rPr>
      <t>大阪高石線</t>
    </r>
    <rPh sb="0" eb="2">
      <t>オオサカ</t>
    </rPh>
    <rPh sb="2" eb="4">
      <t>タカイシ</t>
    </rPh>
    <rPh sb="4" eb="5">
      <t>セン</t>
    </rPh>
    <phoneticPr fontId="27"/>
  </si>
  <si>
    <r>
      <rPr>
        <sz val="10"/>
        <rFont val="ＭＳ Ｐゴシック"/>
        <family val="3"/>
        <charset val="128"/>
      </rPr>
      <t>江戸堀北通線</t>
    </r>
    <rPh sb="0" eb="3">
      <t>エドボリ</t>
    </rPh>
    <rPh sb="3" eb="4">
      <t>キタ</t>
    </rPh>
    <rPh sb="4" eb="5">
      <t>トオ</t>
    </rPh>
    <rPh sb="5" eb="6">
      <t>セン</t>
    </rPh>
    <phoneticPr fontId="27"/>
  </si>
  <si>
    <r>
      <rPr>
        <sz val="10"/>
        <rFont val="ＭＳ Ｐゴシック"/>
        <family val="3"/>
        <charset val="128"/>
      </rPr>
      <t>大阪臨海線</t>
    </r>
    <rPh sb="0" eb="2">
      <t>オオサカ</t>
    </rPh>
    <rPh sb="2" eb="4">
      <t>リンカイ</t>
    </rPh>
    <rPh sb="4" eb="5">
      <t>セン</t>
    </rPh>
    <phoneticPr fontId="27"/>
  </si>
  <si>
    <r>
      <rPr>
        <sz val="10"/>
        <rFont val="ＭＳ Ｐゴシック"/>
        <family val="3"/>
        <charset val="128"/>
      </rPr>
      <t>西野田中津線</t>
    </r>
    <rPh sb="0" eb="1">
      <t>ニシ</t>
    </rPh>
    <rPh sb="1" eb="3">
      <t>ノダ</t>
    </rPh>
    <rPh sb="3" eb="5">
      <t>ナカツ</t>
    </rPh>
    <rPh sb="5" eb="6">
      <t>セン</t>
    </rPh>
    <phoneticPr fontId="27"/>
  </si>
  <si>
    <r>
      <rPr>
        <sz val="10"/>
        <rFont val="ＭＳ Ｐゴシック"/>
        <family val="3"/>
        <charset val="128"/>
      </rPr>
      <t>大阪伊丹線</t>
    </r>
    <rPh sb="0" eb="2">
      <t>オオサカ</t>
    </rPh>
    <rPh sb="2" eb="5">
      <t>イタミセン</t>
    </rPh>
    <phoneticPr fontId="27"/>
  </si>
  <si>
    <r>
      <rPr>
        <sz val="10"/>
        <rFont val="ＭＳ Ｐゴシック"/>
        <family val="3"/>
        <charset val="128"/>
      </rPr>
      <t>豊崎鷺洲線</t>
    </r>
    <rPh sb="0" eb="2">
      <t>トヨサキ</t>
    </rPh>
    <rPh sb="2" eb="4">
      <t>サギス</t>
    </rPh>
    <rPh sb="4" eb="5">
      <t>セン</t>
    </rPh>
    <phoneticPr fontId="27"/>
  </si>
  <si>
    <r>
      <rPr>
        <sz val="10"/>
        <rFont val="ＭＳ Ｐゴシック"/>
        <family val="3"/>
        <charset val="128"/>
      </rPr>
      <t>大阪高槻線</t>
    </r>
    <rPh sb="0" eb="2">
      <t>オオサカ</t>
    </rPh>
    <rPh sb="2" eb="4">
      <t>タカツキ</t>
    </rPh>
    <rPh sb="4" eb="5">
      <t>セン</t>
    </rPh>
    <phoneticPr fontId="27"/>
  </si>
  <si>
    <r>
      <rPr>
        <sz val="10"/>
        <rFont val="ＭＳ Ｐゴシック"/>
        <family val="3"/>
        <charset val="128"/>
      </rPr>
      <t>難波足代線</t>
    </r>
    <rPh sb="0" eb="2">
      <t>ナンバ</t>
    </rPh>
    <rPh sb="2" eb="4">
      <t>アジロ</t>
    </rPh>
    <rPh sb="4" eb="5">
      <t>セン</t>
    </rPh>
    <phoneticPr fontId="27"/>
  </si>
  <si>
    <r>
      <rPr>
        <sz val="10"/>
        <rFont val="ＭＳ Ｐゴシック"/>
        <family val="3"/>
        <charset val="128"/>
      </rPr>
      <t>旧大阪中央環状線</t>
    </r>
    <rPh sb="0" eb="1">
      <t>キュウ</t>
    </rPh>
    <rPh sb="1" eb="3">
      <t>オオサカ</t>
    </rPh>
    <rPh sb="3" eb="5">
      <t>チュウオウ</t>
    </rPh>
    <rPh sb="5" eb="8">
      <t>カンジョウセン</t>
    </rPh>
    <phoneticPr fontId="27"/>
  </si>
  <si>
    <r>
      <rPr>
        <sz val="10"/>
        <rFont val="ＭＳ Ｐゴシック"/>
        <family val="3"/>
        <charset val="128"/>
      </rPr>
      <t>安治川南岸線</t>
    </r>
    <rPh sb="0" eb="2">
      <t>アジ</t>
    </rPh>
    <rPh sb="2" eb="3">
      <t>カワ</t>
    </rPh>
    <rPh sb="3" eb="5">
      <t>ナンガン</t>
    </rPh>
    <rPh sb="5" eb="6">
      <t>セン</t>
    </rPh>
    <phoneticPr fontId="27"/>
  </si>
  <si>
    <r>
      <rPr>
        <sz val="10"/>
        <rFont val="ＭＳ Ｐゴシック"/>
        <family val="3"/>
        <charset val="128"/>
      </rPr>
      <t>大阪東大阪線</t>
    </r>
    <rPh sb="0" eb="2">
      <t>オオサカ</t>
    </rPh>
    <rPh sb="2" eb="3">
      <t>ヒガシ</t>
    </rPh>
    <rPh sb="3" eb="5">
      <t>オオサカ</t>
    </rPh>
    <rPh sb="5" eb="6">
      <t>セン</t>
    </rPh>
    <phoneticPr fontId="27"/>
  </si>
  <si>
    <r>
      <rPr>
        <sz val="10"/>
        <rFont val="ＭＳ Ｐゴシック"/>
        <family val="3"/>
        <charset val="128"/>
      </rPr>
      <t>大和川北岸線</t>
    </r>
    <rPh sb="0" eb="3">
      <t>ヤマトガワ</t>
    </rPh>
    <rPh sb="3" eb="5">
      <t>ホクガン</t>
    </rPh>
    <rPh sb="5" eb="6">
      <t>セン</t>
    </rPh>
    <phoneticPr fontId="27"/>
  </si>
  <si>
    <r>
      <rPr>
        <sz val="10"/>
        <rFont val="ＭＳ Ｐゴシック"/>
        <family val="3"/>
        <charset val="128"/>
      </rPr>
      <t>大阪狭山線</t>
    </r>
    <rPh sb="0" eb="2">
      <t>オオサカ</t>
    </rPh>
    <rPh sb="2" eb="4">
      <t>サヤマ</t>
    </rPh>
    <rPh sb="4" eb="5">
      <t>セン</t>
    </rPh>
    <phoneticPr fontId="27"/>
  </si>
  <si>
    <r>
      <rPr>
        <sz val="10"/>
        <rFont val="ＭＳ Ｐゴシック"/>
        <family val="3"/>
        <charset val="128"/>
      </rPr>
      <t>十三吹田線</t>
    </r>
    <rPh sb="0" eb="2">
      <t>ジュウソウ</t>
    </rPh>
    <rPh sb="2" eb="4">
      <t>スイタ</t>
    </rPh>
    <rPh sb="4" eb="5">
      <t>セン</t>
    </rPh>
    <phoneticPr fontId="27"/>
  </si>
  <si>
    <r>
      <rPr>
        <sz val="10"/>
        <rFont val="ＭＳ Ｐゴシック"/>
        <family val="3"/>
        <charset val="128"/>
      </rPr>
      <t>歌島豊里線</t>
    </r>
    <rPh sb="0" eb="2">
      <t>ウタジマ</t>
    </rPh>
    <rPh sb="2" eb="3">
      <t>トヨ</t>
    </rPh>
    <rPh sb="3" eb="4">
      <t>サト</t>
    </rPh>
    <rPh sb="4" eb="5">
      <t>セン</t>
    </rPh>
    <phoneticPr fontId="27"/>
  </si>
  <si>
    <r>
      <rPr>
        <sz val="10"/>
        <rFont val="ＭＳ Ｐゴシック"/>
        <family val="3"/>
        <charset val="128"/>
      </rPr>
      <t>大阪港八尾線</t>
    </r>
    <rPh sb="0" eb="3">
      <t>オオサカコウ</t>
    </rPh>
    <rPh sb="3" eb="5">
      <t>ヤオ</t>
    </rPh>
    <rPh sb="5" eb="6">
      <t>セン</t>
    </rPh>
    <phoneticPr fontId="27"/>
  </si>
  <si>
    <r>
      <rPr>
        <sz val="10"/>
        <rFont val="ＭＳ Ｐゴシック"/>
        <family val="3"/>
        <charset val="128"/>
      </rPr>
      <t>淀川北岸線</t>
    </r>
    <rPh sb="0" eb="2">
      <t>ヨドガワ</t>
    </rPh>
    <rPh sb="2" eb="4">
      <t>ホクガン</t>
    </rPh>
    <rPh sb="4" eb="5">
      <t>セン</t>
    </rPh>
    <phoneticPr fontId="27"/>
  </si>
  <si>
    <r>
      <rPr>
        <sz val="10"/>
        <rFont val="ＭＳ Ｐゴシック"/>
        <family val="3"/>
        <charset val="128"/>
      </rPr>
      <t>大阪環状線</t>
    </r>
    <rPh sb="0" eb="2">
      <t>オオサカ</t>
    </rPh>
    <rPh sb="2" eb="5">
      <t>カンジョウセン</t>
    </rPh>
    <phoneticPr fontId="27"/>
  </si>
  <si>
    <r>
      <rPr>
        <sz val="10"/>
        <rFont val="ＭＳ Ｐゴシック"/>
        <family val="3"/>
        <charset val="128"/>
      </rPr>
      <t>片町野江森小路線</t>
    </r>
    <rPh sb="0" eb="2">
      <t>カタマチ</t>
    </rPh>
    <rPh sb="2" eb="4">
      <t>ノエ</t>
    </rPh>
    <rPh sb="4" eb="5">
      <t>モリ</t>
    </rPh>
    <rPh sb="5" eb="7">
      <t>ショウジ</t>
    </rPh>
    <rPh sb="7" eb="8">
      <t>セン</t>
    </rPh>
    <phoneticPr fontId="27"/>
  </si>
  <si>
    <r>
      <rPr>
        <sz val="10"/>
        <rFont val="ＭＳ Ｐゴシック"/>
        <family val="3"/>
        <charset val="128"/>
      </rPr>
      <t>福島桜島線</t>
    </r>
    <rPh sb="0" eb="2">
      <t>フクシマ</t>
    </rPh>
    <rPh sb="2" eb="4">
      <t>サクラジマ</t>
    </rPh>
    <rPh sb="4" eb="5">
      <t>セン</t>
    </rPh>
    <phoneticPr fontId="27"/>
  </si>
  <si>
    <r>
      <rPr>
        <sz val="10"/>
        <rFont val="ＭＳ Ｐゴシック"/>
        <family val="3"/>
        <charset val="128"/>
      </rPr>
      <t>巽生野加美線</t>
    </r>
    <rPh sb="0" eb="1">
      <t>タツミ</t>
    </rPh>
    <rPh sb="1" eb="3">
      <t>イクノ</t>
    </rPh>
    <rPh sb="3" eb="5">
      <t>カミ</t>
    </rPh>
    <rPh sb="5" eb="6">
      <t>セン</t>
    </rPh>
    <phoneticPr fontId="27"/>
  </si>
  <si>
    <r>
      <rPr>
        <sz val="10"/>
        <rFont val="ＭＳ Ｐゴシック"/>
        <family val="3"/>
        <charset val="128"/>
      </rPr>
      <t>難波境川線</t>
    </r>
    <rPh sb="0" eb="2">
      <t>ナンバ</t>
    </rPh>
    <rPh sb="2" eb="4">
      <t>サカイガワ</t>
    </rPh>
    <rPh sb="4" eb="5">
      <t>セン</t>
    </rPh>
    <phoneticPr fontId="27"/>
  </si>
  <si>
    <r>
      <rPr>
        <sz val="10"/>
        <rFont val="ＭＳ Ｐゴシック"/>
        <family val="3"/>
        <charset val="128"/>
      </rPr>
      <t>桜川恵美須線</t>
    </r>
    <rPh sb="0" eb="2">
      <t>サクラガワ</t>
    </rPh>
    <rPh sb="2" eb="5">
      <t>エビス</t>
    </rPh>
    <rPh sb="5" eb="6">
      <t>セン</t>
    </rPh>
    <phoneticPr fontId="27"/>
  </si>
  <si>
    <r>
      <rPr>
        <sz val="10"/>
        <rFont val="ＭＳ Ｐゴシック"/>
        <family val="3"/>
        <charset val="128"/>
      </rPr>
      <t>天神橋天王寺線</t>
    </r>
    <rPh sb="0" eb="3">
      <t>テンジンバシ</t>
    </rPh>
    <rPh sb="3" eb="6">
      <t>テンノウジ</t>
    </rPh>
    <rPh sb="6" eb="7">
      <t>セン</t>
    </rPh>
    <phoneticPr fontId="27"/>
  </si>
  <si>
    <r>
      <rPr>
        <sz val="10"/>
        <rFont val="ＭＳ Ｐゴシック"/>
        <family val="3"/>
        <charset val="128"/>
      </rPr>
      <t>中野住道矢田線</t>
    </r>
    <rPh sb="0" eb="2">
      <t>ナカノ</t>
    </rPh>
    <rPh sb="2" eb="4">
      <t>スミノドウ</t>
    </rPh>
    <rPh sb="4" eb="6">
      <t>ヤタ</t>
    </rPh>
    <rPh sb="6" eb="7">
      <t>セン</t>
    </rPh>
    <phoneticPr fontId="27"/>
  </si>
  <si>
    <r>
      <rPr>
        <sz val="10"/>
        <rFont val="ＭＳ Ｐゴシック"/>
        <family val="3"/>
        <charset val="128"/>
      </rPr>
      <t>福町浜町線</t>
    </r>
    <rPh sb="0" eb="2">
      <t>フクマチ</t>
    </rPh>
    <rPh sb="2" eb="3">
      <t>ハマ</t>
    </rPh>
    <rPh sb="3" eb="4">
      <t>チョウ</t>
    </rPh>
    <rPh sb="4" eb="5">
      <t>セン</t>
    </rPh>
    <phoneticPr fontId="27"/>
  </si>
  <si>
    <r>
      <rPr>
        <sz val="10"/>
        <rFont val="ＭＳ Ｐゴシック"/>
        <family val="3"/>
        <charset val="128"/>
      </rPr>
      <t>都島茨田線</t>
    </r>
    <rPh sb="0" eb="2">
      <t>ミヤコジマ</t>
    </rPh>
    <rPh sb="2" eb="3">
      <t>イバラ</t>
    </rPh>
    <rPh sb="3" eb="4">
      <t>タ</t>
    </rPh>
    <rPh sb="4" eb="5">
      <t>セン</t>
    </rPh>
    <phoneticPr fontId="27"/>
  </si>
  <si>
    <r>
      <rPr>
        <sz val="10"/>
        <rFont val="ＭＳ Ｐゴシック"/>
        <family val="3"/>
        <charset val="128"/>
      </rPr>
      <t>築港深江線</t>
    </r>
    <rPh sb="0" eb="2">
      <t>チッコウ</t>
    </rPh>
    <rPh sb="2" eb="4">
      <t>フカエ</t>
    </rPh>
    <rPh sb="4" eb="5">
      <t>セン</t>
    </rPh>
    <phoneticPr fontId="27"/>
  </si>
  <si>
    <r>
      <rPr>
        <sz val="10"/>
        <rFont val="ＭＳ Ｐゴシック"/>
        <family val="3"/>
        <charset val="128"/>
      </rPr>
      <t>新庄長柄線</t>
    </r>
    <rPh sb="0" eb="2">
      <t>シンジョウ</t>
    </rPh>
    <rPh sb="2" eb="4">
      <t>ナガラ</t>
    </rPh>
    <rPh sb="4" eb="5">
      <t>セン</t>
    </rPh>
    <phoneticPr fontId="27"/>
  </si>
  <si>
    <r>
      <rPr>
        <sz val="10"/>
        <rFont val="ＭＳ Ｐゴシック"/>
        <family val="3"/>
        <charset val="128"/>
      </rPr>
      <t>南北線</t>
    </r>
    <rPh sb="0" eb="3">
      <t>ナンボクセン</t>
    </rPh>
    <phoneticPr fontId="27"/>
  </si>
  <si>
    <r>
      <rPr>
        <sz val="10"/>
        <rFont val="ＭＳ Ｐゴシック"/>
        <family val="3"/>
        <charset val="128"/>
      </rPr>
      <t>片町徳庵線</t>
    </r>
    <rPh sb="0" eb="2">
      <t>カタマチ</t>
    </rPh>
    <rPh sb="2" eb="4">
      <t>トクアン</t>
    </rPh>
    <rPh sb="4" eb="5">
      <t>セン</t>
    </rPh>
    <phoneticPr fontId="27"/>
  </si>
  <si>
    <r>
      <rPr>
        <sz val="10"/>
        <rFont val="ＭＳ Ｐゴシック"/>
        <family val="3"/>
        <charset val="128"/>
      </rPr>
      <t>中津太子橋線</t>
    </r>
    <rPh sb="0" eb="2">
      <t>ナカツ</t>
    </rPh>
    <rPh sb="2" eb="4">
      <t>タイシ</t>
    </rPh>
    <rPh sb="4" eb="5">
      <t>バシ</t>
    </rPh>
    <rPh sb="5" eb="6">
      <t>セン</t>
    </rPh>
    <phoneticPr fontId="27"/>
  </si>
  <si>
    <r>
      <rPr>
        <sz val="10"/>
        <rFont val="ＭＳ Ｐゴシック"/>
        <family val="3"/>
        <charset val="128"/>
      </rPr>
      <t>松島安治川線</t>
    </r>
    <rPh sb="0" eb="2">
      <t>マツシマ</t>
    </rPh>
    <rPh sb="2" eb="4">
      <t>アジ</t>
    </rPh>
    <rPh sb="4" eb="5">
      <t>ガワ</t>
    </rPh>
    <rPh sb="5" eb="6">
      <t>セン</t>
    </rPh>
    <phoneticPr fontId="27"/>
  </si>
  <si>
    <r>
      <rPr>
        <sz val="10"/>
        <rFont val="ＭＳ Ｐゴシック"/>
        <family val="3"/>
        <charset val="128"/>
      </rPr>
      <t>九条梅田線</t>
    </r>
    <rPh sb="0" eb="2">
      <t>クジョウ</t>
    </rPh>
    <rPh sb="2" eb="3">
      <t>ウメ</t>
    </rPh>
    <rPh sb="3" eb="4">
      <t>タ</t>
    </rPh>
    <rPh sb="4" eb="5">
      <t>セン</t>
    </rPh>
    <phoneticPr fontId="27"/>
  </si>
  <si>
    <r>
      <rPr>
        <sz val="8"/>
        <rFont val="ＭＳ Ｐゴシック"/>
        <family val="3"/>
        <charset val="128"/>
      </rPr>
      <t>天王寺方面東西</t>
    </r>
    <r>
      <rPr>
        <sz val="8"/>
        <rFont val="Arial"/>
        <family val="2"/>
      </rPr>
      <t>33</t>
    </r>
    <r>
      <rPr>
        <sz val="8"/>
        <rFont val="ＭＳ Ｐゴシック"/>
        <family val="3"/>
        <charset val="128"/>
      </rPr>
      <t>号線</t>
    </r>
    <rPh sb="0" eb="3">
      <t>テンノウジ</t>
    </rPh>
    <rPh sb="3" eb="5">
      <t>ホウメン</t>
    </rPh>
    <rPh sb="5" eb="7">
      <t>トウザイ</t>
    </rPh>
    <rPh sb="9" eb="10">
      <t>ゴウ</t>
    </rPh>
    <rPh sb="10" eb="11">
      <t>セン</t>
    </rPh>
    <phoneticPr fontId="27"/>
  </si>
  <si>
    <r>
      <rPr>
        <sz val="10"/>
        <rFont val="ＭＳ Ｐゴシック"/>
        <family val="3"/>
        <charset val="128"/>
      </rPr>
      <t>赤川天王寺線</t>
    </r>
    <rPh sb="0" eb="2">
      <t>アカガワ</t>
    </rPh>
    <rPh sb="2" eb="5">
      <t>テンノウジ</t>
    </rPh>
    <rPh sb="5" eb="6">
      <t>セン</t>
    </rPh>
    <phoneticPr fontId="27"/>
  </si>
  <si>
    <r>
      <rPr>
        <sz val="10"/>
        <rFont val="ＭＳ Ｐゴシック"/>
        <family val="3"/>
        <charset val="128"/>
      </rPr>
      <t>木津川平野線</t>
    </r>
    <rPh sb="0" eb="2">
      <t>キヅ</t>
    </rPh>
    <rPh sb="2" eb="3">
      <t>ガワ</t>
    </rPh>
    <rPh sb="3" eb="5">
      <t>ヒラノ</t>
    </rPh>
    <rPh sb="5" eb="6">
      <t>セン</t>
    </rPh>
    <phoneticPr fontId="27"/>
  </si>
  <si>
    <r>
      <rPr>
        <sz val="10"/>
        <rFont val="ＭＳ Ｐゴシック"/>
        <family val="3"/>
        <charset val="128"/>
      </rPr>
      <t>浜口南港線</t>
    </r>
    <rPh sb="0" eb="2">
      <t>ハマグチ</t>
    </rPh>
    <rPh sb="2" eb="4">
      <t>ナンコウ</t>
    </rPh>
    <rPh sb="4" eb="5">
      <t>セン</t>
    </rPh>
    <phoneticPr fontId="27"/>
  </si>
  <si>
    <r>
      <rPr>
        <sz val="10"/>
        <rFont val="ＭＳ Ｐゴシック"/>
        <family val="3"/>
        <charset val="128"/>
      </rPr>
      <t>松島南恩加島町線</t>
    </r>
    <rPh sb="0" eb="2">
      <t>マツシマ</t>
    </rPh>
    <rPh sb="2" eb="3">
      <t>ミナミ</t>
    </rPh>
    <rPh sb="3" eb="4">
      <t>オン</t>
    </rPh>
    <rPh sb="4" eb="7">
      <t>カシマチョウ</t>
    </rPh>
    <rPh sb="7" eb="8">
      <t>セン</t>
    </rPh>
    <phoneticPr fontId="27"/>
  </si>
  <si>
    <r>
      <rPr>
        <sz val="10"/>
        <rFont val="ＭＳ Ｐゴシック"/>
        <family val="3"/>
        <charset val="128"/>
      </rPr>
      <t>浪速鶴町線</t>
    </r>
    <rPh sb="0" eb="2">
      <t>ナニワ</t>
    </rPh>
    <rPh sb="2" eb="3">
      <t>ツル</t>
    </rPh>
    <rPh sb="3" eb="4">
      <t>マチ</t>
    </rPh>
    <rPh sb="4" eb="5">
      <t>セン</t>
    </rPh>
    <phoneticPr fontId="27"/>
  </si>
  <si>
    <r>
      <rPr>
        <sz val="10"/>
        <rFont val="ＭＳ Ｐゴシック"/>
        <family val="3"/>
        <charset val="128"/>
      </rPr>
      <t>船町通線</t>
    </r>
    <rPh sb="0" eb="2">
      <t>フナマチ</t>
    </rPh>
    <rPh sb="2" eb="3">
      <t>トオ</t>
    </rPh>
    <rPh sb="3" eb="4">
      <t>セン</t>
    </rPh>
    <phoneticPr fontId="27"/>
  </si>
  <si>
    <r>
      <rPr>
        <sz val="10"/>
        <rFont val="ＭＳ Ｐゴシック"/>
        <family val="3"/>
        <charset val="128"/>
      </rPr>
      <t>上新庄生野線</t>
    </r>
    <rPh sb="0" eb="1">
      <t>カミ</t>
    </rPh>
    <rPh sb="1" eb="3">
      <t>シンジョウ</t>
    </rPh>
    <rPh sb="3" eb="5">
      <t>イクノ</t>
    </rPh>
    <rPh sb="5" eb="6">
      <t>セン</t>
    </rPh>
    <phoneticPr fontId="27"/>
  </si>
  <si>
    <r>
      <rPr>
        <sz val="10"/>
        <rFont val="ＭＳ Ｐゴシック"/>
        <family val="3"/>
        <charset val="128"/>
      </rPr>
      <t>正蓮寺川北岸線</t>
    </r>
    <rPh sb="0" eb="1">
      <t>セイ</t>
    </rPh>
    <rPh sb="1" eb="2">
      <t>ハス</t>
    </rPh>
    <rPh sb="2" eb="4">
      <t>テラガワ</t>
    </rPh>
    <rPh sb="4" eb="6">
      <t>ホクガン</t>
    </rPh>
    <rPh sb="6" eb="7">
      <t>セン</t>
    </rPh>
    <phoneticPr fontId="27"/>
  </si>
  <si>
    <r>
      <rPr>
        <sz val="10"/>
        <rFont val="ＭＳ Ｐゴシック"/>
        <family val="3"/>
        <charset val="128"/>
      </rPr>
      <t>四天王寺巽線</t>
    </r>
    <rPh sb="0" eb="4">
      <t>シテンノウジ</t>
    </rPh>
    <rPh sb="4" eb="5">
      <t>タツミ</t>
    </rPh>
    <rPh sb="5" eb="6">
      <t>セン</t>
    </rPh>
    <phoneticPr fontId="27"/>
  </si>
  <si>
    <r>
      <rPr>
        <sz val="10"/>
        <rFont val="ＭＳ Ｐゴシック"/>
        <family val="3"/>
        <charset val="128"/>
      </rPr>
      <t>新木津川大橋</t>
    </r>
    <rPh sb="0" eb="1">
      <t>シン</t>
    </rPh>
    <rPh sb="1" eb="4">
      <t>キヅガワ</t>
    </rPh>
    <rPh sb="4" eb="6">
      <t>オオハシ</t>
    </rPh>
    <phoneticPr fontId="27"/>
  </si>
  <si>
    <r>
      <rPr>
        <sz val="11"/>
        <rFont val="ＭＳ Ｐゴシック"/>
        <family val="3"/>
        <charset val="128"/>
      </rPr>
      <t>幹線道路計</t>
    </r>
    <rPh sb="0" eb="2">
      <t>カンセン</t>
    </rPh>
    <rPh sb="2" eb="4">
      <t>ドウロ</t>
    </rPh>
    <rPh sb="4" eb="5">
      <t>ケイ</t>
    </rPh>
    <phoneticPr fontId="27"/>
  </si>
  <si>
    <r>
      <rPr>
        <sz val="11"/>
        <rFont val="ＭＳ Ｐゴシック"/>
        <family val="3"/>
        <charset val="128"/>
      </rPr>
      <t>合計</t>
    </r>
    <rPh sb="0" eb="1">
      <t>ゴウ</t>
    </rPh>
    <rPh sb="1" eb="2">
      <t>ケイ</t>
    </rPh>
    <phoneticPr fontId="27"/>
  </si>
  <si>
    <r>
      <rPr>
        <sz val="18"/>
        <color indexed="8"/>
        <rFont val="ＭＳ Ｐゴシック"/>
        <family val="3"/>
        <charset val="128"/>
      </rPr>
      <t>路線別発生状況概略図（件数）</t>
    </r>
    <rPh sb="0" eb="2">
      <t>ロセン</t>
    </rPh>
    <rPh sb="2" eb="3">
      <t>ベツ</t>
    </rPh>
    <rPh sb="3" eb="5">
      <t>ハッセイ</t>
    </rPh>
    <rPh sb="5" eb="7">
      <t>ジョウキョウ</t>
    </rPh>
    <rPh sb="7" eb="9">
      <t>ガイリャク</t>
    </rPh>
    <rPh sb="9" eb="10">
      <t>ズ</t>
    </rPh>
    <rPh sb="11" eb="13">
      <t>ケンスウ</t>
    </rPh>
    <phoneticPr fontId="27"/>
  </si>
  <si>
    <r>
      <rPr>
        <sz val="11"/>
        <rFont val="ＭＳ Ｐゴシック"/>
        <family val="3"/>
        <charset val="128"/>
      </rPr>
      <t>１号線</t>
    </r>
    <rPh sb="1" eb="3">
      <t>ゴウセン</t>
    </rPh>
    <phoneticPr fontId="27"/>
  </si>
  <si>
    <r>
      <rPr>
        <sz val="11"/>
        <rFont val="ＭＳ Ｐゴシック"/>
        <family val="3"/>
        <charset val="128"/>
      </rPr>
      <t>２号線</t>
    </r>
    <rPh sb="1" eb="3">
      <t>ゴウセン</t>
    </rPh>
    <phoneticPr fontId="27"/>
  </si>
  <si>
    <r>
      <rPr>
        <sz val="11"/>
        <rFont val="ＭＳ Ｐゴシック"/>
        <family val="3"/>
        <charset val="128"/>
      </rPr>
      <t>２５号線</t>
    </r>
    <rPh sb="2" eb="4">
      <t>ゴウセン</t>
    </rPh>
    <phoneticPr fontId="27"/>
  </si>
  <si>
    <r>
      <rPr>
        <sz val="11"/>
        <rFont val="ＭＳ Ｐゴシック"/>
        <family val="3"/>
        <charset val="128"/>
      </rPr>
      <t>２６号線</t>
    </r>
    <rPh sb="2" eb="4">
      <t>ゴウセン</t>
    </rPh>
    <phoneticPr fontId="27"/>
  </si>
  <si>
    <r>
      <rPr>
        <sz val="11"/>
        <rFont val="ＭＳ Ｐゴシック"/>
        <family val="3"/>
        <charset val="128"/>
      </rPr>
      <t>４３号線</t>
    </r>
    <rPh sb="2" eb="4">
      <t>ゴウセン</t>
    </rPh>
    <phoneticPr fontId="27"/>
  </si>
  <si>
    <r>
      <rPr>
        <sz val="11"/>
        <rFont val="ＭＳ Ｐゴシック"/>
        <family val="3"/>
        <charset val="128"/>
      </rPr>
      <t>１７６号線</t>
    </r>
    <rPh sb="3" eb="5">
      <t>ゴウセン</t>
    </rPh>
    <phoneticPr fontId="27"/>
  </si>
  <si>
    <r>
      <rPr>
        <sz val="11"/>
        <rFont val="ＭＳ Ｐゴシック"/>
        <family val="3"/>
        <charset val="128"/>
      </rPr>
      <t>３０８号線</t>
    </r>
    <rPh sb="3" eb="5">
      <t>ゴウセン</t>
    </rPh>
    <phoneticPr fontId="27"/>
  </si>
  <si>
    <r>
      <rPr>
        <sz val="11"/>
        <rFont val="ＭＳ Ｐゴシック"/>
        <family val="3"/>
        <charset val="128"/>
      </rPr>
      <t>４２３号線</t>
    </r>
    <rPh sb="3" eb="5">
      <t>ゴウセン</t>
    </rPh>
    <phoneticPr fontId="27"/>
  </si>
  <si>
    <r>
      <rPr>
        <sz val="11"/>
        <rFont val="ＭＳ Ｐゴシック"/>
        <family val="3"/>
        <charset val="128"/>
      </rPr>
      <t>４７９号線</t>
    </r>
    <rPh sb="3" eb="5">
      <t>ゴウセン</t>
    </rPh>
    <phoneticPr fontId="27"/>
  </si>
  <si>
    <r>
      <rPr>
        <sz val="11"/>
        <rFont val="ＭＳ Ｐゴシック"/>
        <family val="3"/>
        <charset val="128"/>
      </rPr>
      <t>大阪中央環状線</t>
    </r>
    <rPh sb="0" eb="2">
      <t>オオサカ</t>
    </rPh>
    <rPh sb="2" eb="4">
      <t>チュウオウ</t>
    </rPh>
    <rPh sb="4" eb="7">
      <t>カンジョウセン</t>
    </rPh>
    <phoneticPr fontId="27"/>
  </si>
  <si>
    <r>
      <rPr>
        <sz val="11"/>
        <rFont val="ＭＳ Ｐゴシック"/>
        <family val="3"/>
        <charset val="128"/>
      </rPr>
      <t>大阪和泉泉南線</t>
    </r>
    <rPh sb="0" eb="2">
      <t>オオサカ</t>
    </rPh>
    <rPh sb="2" eb="4">
      <t>イズミ</t>
    </rPh>
    <rPh sb="4" eb="6">
      <t>センナン</t>
    </rPh>
    <rPh sb="6" eb="7">
      <t>セン</t>
    </rPh>
    <phoneticPr fontId="27"/>
  </si>
  <si>
    <r>
      <rPr>
        <sz val="11"/>
        <rFont val="ＭＳ Ｐゴシック"/>
        <family val="3"/>
        <charset val="128"/>
      </rPr>
      <t>大阪高石線</t>
    </r>
    <rPh sb="0" eb="2">
      <t>オオサカ</t>
    </rPh>
    <rPh sb="2" eb="4">
      <t>タカイシ</t>
    </rPh>
    <rPh sb="4" eb="5">
      <t>セン</t>
    </rPh>
    <phoneticPr fontId="27"/>
  </si>
  <si>
    <r>
      <rPr>
        <sz val="11"/>
        <rFont val="ＭＳ Ｐゴシック"/>
        <family val="3"/>
        <charset val="128"/>
      </rPr>
      <t>大阪臨海線</t>
    </r>
    <rPh sb="0" eb="2">
      <t>オオサカ</t>
    </rPh>
    <rPh sb="2" eb="4">
      <t>リンカイ</t>
    </rPh>
    <rPh sb="4" eb="5">
      <t>セン</t>
    </rPh>
    <phoneticPr fontId="27"/>
  </si>
  <si>
    <r>
      <rPr>
        <sz val="11"/>
        <rFont val="ＭＳ Ｐゴシック"/>
        <family val="3"/>
        <charset val="128"/>
      </rPr>
      <t>大阪伊丹線</t>
    </r>
    <rPh sb="0" eb="2">
      <t>オオサカ</t>
    </rPh>
    <rPh sb="2" eb="4">
      <t>イタミ</t>
    </rPh>
    <rPh sb="4" eb="5">
      <t>セン</t>
    </rPh>
    <phoneticPr fontId="27"/>
  </si>
  <si>
    <r>
      <rPr>
        <sz val="11"/>
        <rFont val="ＭＳ Ｐゴシック"/>
        <family val="3"/>
        <charset val="128"/>
      </rPr>
      <t>築港深江線</t>
    </r>
    <rPh sb="0" eb="2">
      <t>チッコウ</t>
    </rPh>
    <rPh sb="2" eb="4">
      <t>フカエ</t>
    </rPh>
    <rPh sb="4" eb="5">
      <t>セン</t>
    </rPh>
    <phoneticPr fontId="27"/>
  </si>
  <si>
    <r>
      <rPr>
        <sz val="11"/>
        <rFont val="ＭＳ Ｐゴシック"/>
        <family val="3"/>
        <charset val="128"/>
      </rPr>
      <t>大阪枚岡奈良線</t>
    </r>
    <rPh sb="0" eb="2">
      <t>オオサカ</t>
    </rPh>
    <rPh sb="2" eb="4">
      <t>ヒラオカ</t>
    </rPh>
    <rPh sb="4" eb="6">
      <t>ナラ</t>
    </rPh>
    <rPh sb="6" eb="7">
      <t>セン</t>
    </rPh>
    <phoneticPr fontId="27"/>
  </si>
  <si>
    <r>
      <rPr>
        <sz val="11"/>
        <rFont val="ＭＳ Ｐゴシック"/>
        <family val="3"/>
        <charset val="128"/>
      </rPr>
      <t>道路種別、月別発生件数、死者数、傷者数</t>
    </r>
    <rPh sb="0" eb="2">
      <t>ドウロ</t>
    </rPh>
    <rPh sb="2" eb="4">
      <t>シュベツ</t>
    </rPh>
    <rPh sb="5" eb="7">
      <t>ツキベツ</t>
    </rPh>
    <rPh sb="7" eb="9">
      <t>ハッセイ</t>
    </rPh>
    <rPh sb="9" eb="11">
      <t>ケンスウ</t>
    </rPh>
    <rPh sb="12" eb="15">
      <t>シシャスウ</t>
    </rPh>
    <rPh sb="16" eb="18">
      <t>ショウシャ</t>
    </rPh>
    <rPh sb="18" eb="19">
      <t>スウ</t>
    </rPh>
    <phoneticPr fontId="27"/>
  </si>
  <si>
    <r>
      <rPr>
        <sz val="6"/>
        <rFont val="ＭＳ Ｐゴシック"/>
        <family val="3"/>
        <charset val="128"/>
      </rPr>
      <t>区分</t>
    </r>
    <rPh sb="0" eb="2">
      <t>クブン</t>
    </rPh>
    <phoneticPr fontId="27"/>
  </si>
  <si>
    <r>
      <rPr>
        <sz val="11"/>
        <rFont val="ＭＳ Ｐゴシック"/>
        <family val="3"/>
        <charset val="128"/>
      </rPr>
      <t>件　　数</t>
    </r>
    <rPh sb="0" eb="1">
      <t>ケン</t>
    </rPh>
    <rPh sb="3" eb="4">
      <t>カズ</t>
    </rPh>
    <phoneticPr fontId="27"/>
  </si>
  <si>
    <r>
      <rPr>
        <sz val="11"/>
        <rFont val="ＭＳ Ｐゴシック"/>
        <family val="3"/>
        <charset val="128"/>
      </rPr>
      <t>死　　者　　数</t>
    </r>
    <rPh sb="0" eb="1">
      <t>シ</t>
    </rPh>
    <rPh sb="3" eb="4">
      <t>シャ</t>
    </rPh>
    <rPh sb="6" eb="7">
      <t>スウ</t>
    </rPh>
    <phoneticPr fontId="27"/>
  </si>
  <si>
    <r>
      <rPr>
        <sz val="11"/>
        <rFont val="ＭＳ Ｐゴシック"/>
        <family val="3"/>
        <charset val="128"/>
      </rPr>
      <t>負　　傷　　者　　数</t>
    </r>
    <rPh sb="0" eb="1">
      <t>フ</t>
    </rPh>
    <rPh sb="3" eb="4">
      <t>キズ</t>
    </rPh>
    <rPh sb="6" eb="7">
      <t>シャ</t>
    </rPh>
    <rPh sb="9" eb="10">
      <t>スウ</t>
    </rPh>
    <phoneticPr fontId="27"/>
  </si>
  <si>
    <r>
      <rPr>
        <sz val="10"/>
        <rFont val="ＭＳ Ｐゴシック"/>
        <family val="3"/>
        <charset val="128"/>
      </rPr>
      <t>幹線道路</t>
    </r>
    <rPh sb="0" eb="2">
      <t>カンセン</t>
    </rPh>
    <rPh sb="2" eb="4">
      <t>ドウロ</t>
    </rPh>
    <phoneticPr fontId="27"/>
  </si>
  <si>
    <r>
      <rPr>
        <sz val="10"/>
        <rFont val="ＭＳ Ｐゴシック"/>
        <family val="3"/>
        <charset val="128"/>
      </rPr>
      <t>計</t>
    </r>
    <rPh sb="0" eb="1">
      <t>ケイ</t>
    </rPh>
    <phoneticPr fontId="27"/>
  </si>
  <si>
    <r>
      <rPr>
        <sz val="11"/>
        <rFont val="ＭＳ Ｐゴシック"/>
        <family val="3"/>
        <charset val="128"/>
      </rPr>
      <t>計</t>
    </r>
    <rPh sb="0" eb="1">
      <t>ケイ</t>
    </rPh>
    <phoneticPr fontId="27"/>
  </si>
  <si>
    <r>
      <rPr>
        <sz val="11"/>
        <rFont val="ＭＳ Ｐゴシック"/>
        <family val="3"/>
        <charset val="128"/>
      </rPr>
      <t>道路種別交通事故発生率推移</t>
    </r>
    <rPh sb="0" eb="2">
      <t>ドウロ</t>
    </rPh>
    <rPh sb="2" eb="4">
      <t>シュベツ</t>
    </rPh>
    <rPh sb="4" eb="6">
      <t>コウツウ</t>
    </rPh>
    <rPh sb="6" eb="8">
      <t>ジコ</t>
    </rPh>
    <rPh sb="8" eb="10">
      <t>ハッセイ</t>
    </rPh>
    <rPh sb="10" eb="11">
      <t>リツ</t>
    </rPh>
    <rPh sb="11" eb="13">
      <t>スイイ</t>
    </rPh>
    <phoneticPr fontId="27"/>
  </si>
  <si>
    <r>
      <rPr>
        <sz val="9"/>
        <rFont val="ＭＳ Ｐゴシック"/>
        <family val="3"/>
        <charset val="128"/>
      </rPr>
      <t>（件数：件／死者数・負傷者数：人）</t>
    </r>
    <phoneticPr fontId="27"/>
  </si>
  <si>
    <r>
      <rPr>
        <sz val="9"/>
        <rFont val="ＭＳ Ｐゴシック"/>
        <family val="3"/>
        <charset val="128"/>
      </rPr>
      <t>道路別</t>
    </r>
    <rPh sb="0" eb="2">
      <t>ドウロ</t>
    </rPh>
    <rPh sb="2" eb="3">
      <t>ベツ</t>
    </rPh>
    <phoneticPr fontId="27"/>
  </si>
  <si>
    <r>
      <rPr>
        <sz val="11"/>
        <rFont val="ＭＳ Ｐゴシック"/>
        <family val="3"/>
        <charset val="128"/>
      </rPr>
      <t>件
数</t>
    </r>
    <rPh sb="0" eb="1">
      <t>ケン</t>
    </rPh>
    <rPh sb="3" eb="4">
      <t>スウ</t>
    </rPh>
    <phoneticPr fontId="27"/>
  </si>
  <si>
    <r>
      <rPr>
        <sz val="10"/>
        <rFont val="ＭＳ Ｐゴシック"/>
        <family val="3"/>
        <charset val="128"/>
      </rPr>
      <t>幹線道路の事故率（％）</t>
    </r>
    <rPh sb="0" eb="2">
      <t>カンセン</t>
    </rPh>
    <rPh sb="2" eb="4">
      <t>ドウロ</t>
    </rPh>
    <rPh sb="5" eb="7">
      <t>ジコ</t>
    </rPh>
    <rPh sb="7" eb="8">
      <t>リツ</t>
    </rPh>
    <phoneticPr fontId="27"/>
  </si>
  <si>
    <r>
      <rPr>
        <sz val="11"/>
        <rFont val="ＭＳ Ｐゴシック"/>
        <family val="3"/>
        <charset val="128"/>
      </rPr>
      <t>死
者
数</t>
    </r>
    <rPh sb="0" eb="1">
      <t>シ</t>
    </rPh>
    <rPh sb="2" eb="3">
      <t>シャ</t>
    </rPh>
    <rPh sb="4" eb="5">
      <t>スウ</t>
    </rPh>
    <phoneticPr fontId="27"/>
  </si>
  <si>
    <r>
      <rPr>
        <sz val="11"/>
        <rFont val="ＭＳ Ｐゴシック"/>
        <family val="3"/>
        <charset val="128"/>
      </rPr>
      <t>負
傷
者
数</t>
    </r>
    <rPh sb="0" eb="1">
      <t>フ</t>
    </rPh>
    <rPh sb="2" eb="3">
      <t>キズ</t>
    </rPh>
    <rPh sb="4" eb="5">
      <t>モノ</t>
    </rPh>
    <rPh sb="6" eb="7">
      <t>スウ</t>
    </rPh>
    <phoneticPr fontId="27"/>
  </si>
  <si>
    <r>
      <rPr>
        <sz val="11"/>
        <rFont val="ＭＳ Ｐゴシック"/>
        <family val="3"/>
        <charset val="128"/>
      </rPr>
      <t>幹線道路とは、８ページ記載の国道、主要地方道、一般府道、大阪市道を指す。
（以下のページについても同様である。）</t>
    </r>
    <rPh sb="0" eb="2">
      <t>カンセン</t>
    </rPh>
    <rPh sb="2" eb="4">
      <t>ドウロ</t>
    </rPh>
    <rPh sb="11" eb="13">
      <t>キサイ</t>
    </rPh>
    <rPh sb="14" eb="16">
      <t>コクドウ</t>
    </rPh>
    <rPh sb="17" eb="19">
      <t>シュヨウ</t>
    </rPh>
    <rPh sb="19" eb="21">
      <t>チホウ</t>
    </rPh>
    <rPh sb="21" eb="22">
      <t>ミチ</t>
    </rPh>
    <rPh sb="23" eb="25">
      <t>イッパン</t>
    </rPh>
    <rPh sb="25" eb="27">
      <t>フドウ</t>
    </rPh>
    <rPh sb="28" eb="30">
      <t>オオサカ</t>
    </rPh>
    <rPh sb="30" eb="32">
      <t>シドウ</t>
    </rPh>
    <rPh sb="33" eb="34">
      <t>サ</t>
    </rPh>
    <rPh sb="38" eb="40">
      <t>イカ</t>
    </rPh>
    <rPh sb="49" eb="51">
      <t>ドウヨウ</t>
    </rPh>
    <phoneticPr fontId="27"/>
  </si>
  <si>
    <r>
      <rPr>
        <sz val="9"/>
        <rFont val="ＭＳ Ｐゴシック"/>
        <family val="3"/>
        <charset val="128"/>
      </rPr>
      <t>（件数：件／死者数・負傷者数：人）</t>
    </r>
    <phoneticPr fontId="27"/>
  </si>
  <si>
    <r>
      <rPr>
        <sz val="6"/>
        <rFont val="ＭＳ Ｐゴシック"/>
        <family val="3"/>
        <charset val="128"/>
      </rPr>
      <t>月別　</t>
    </r>
    <r>
      <rPr>
        <sz val="6"/>
        <rFont val="Arial"/>
        <family val="2"/>
      </rPr>
      <t xml:space="preserve">   </t>
    </r>
    <r>
      <rPr>
        <sz val="6"/>
        <rFont val="ＭＳ Ｐゴシック"/>
        <family val="3"/>
        <charset val="128"/>
      </rPr>
      <t>道路別</t>
    </r>
    <rPh sb="0" eb="1">
      <t>ツキ</t>
    </rPh>
    <rPh sb="1" eb="2">
      <t>ベツ</t>
    </rPh>
    <rPh sb="6" eb="8">
      <t>ドウロ</t>
    </rPh>
    <rPh sb="8" eb="9">
      <t>ベツ</t>
    </rPh>
    <phoneticPr fontId="27"/>
  </si>
  <si>
    <r>
      <rPr>
        <sz val="11"/>
        <rFont val="ＭＳ Ｐゴシック"/>
        <family val="3"/>
        <charset val="128"/>
      </rPr>
      <t>昭和</t>
    </r>
    <r>
      <rPr>
        <sz val="11"/>
        <rFont val="Arial"/>
        <family val="2"/>
      </rPr>
      <t>46</t>
    </r>
    <rPh sb="0" eb="2">
      <t>ショウワ</t>
    </rPh>
    <phoneticPr fontId="27"/>
  </si>
  <si>
    <r>
      <rPr>
        <sz val="11"/>
        <rFont val="ＭＳ Ｐゴシック"/>
        <family val="3"/>
        <charset val="128"/>
      </rPr>
      <t>平成</t>
    </r>
    <r>
      <rPr>
        <sz val="11"/>
        <rFont val="Arial"/>
        <family val="2"/>
      </rPr>
      <t>26</t>
    </r>
    <rPh sb="0" eb="2">
      <t>ヘイセイ</t>
    </rPh>
    <phoneticPr fontId="27"/>
  </si>
  <si>
    <r>
      <rPr>
        <sz val="11"/>
        <rFont val="ＭＳ Ｐゴシック"/>
        <family val="3"/>
        <charset val="128"/>
      </rPr>
      <t>平成</t>
    </r>
    <r>
      <rPr>
        <sz val="11"/>
        <rFont val="Arial"/>
        <family val="2"/>
      </rPr>
      <t>27</t>
    </r>
    <rPh sb="0" eb="2">
      <t>ヘイセイ</t>
    </rPh>
    <phoneticPr fontId="27"/>
  </si>
  <si>
    <r>
      <rPr>
        <sz val="11"/>
        <rFont val="ＭＳ Ｐゴシック"/>
        <family val="3"/>
        <charset val="128"/>
      </rPr>
      <t>平成</t>
    </r>
    <r>
      <rPr>
        <sz val="11"/>
        <rFont val="Arial"/>
        <family val="2"/>
      </rPr>
      <t>28</t>
    </r>
    <rPh sb="0" eb="2">
      <t>ヘイセイ</t>
    </rPh>
    <phoneticPr fontId="27"/>
  </si>
  <si>
    <r>
      <rPr>
        <sz val="11"/>
        <rFont val="ＭＳ Ｐゴシック"/>
        <family val="3"/>
        <charset val="128"/>
      </rPr>
      <t>平成</t>
    </r>
    <r>
      <rPr>
        <sz val="11"/>
        <rFont val="Arial"/>
        <family val="2"/>
      </rPr>
      <t>29</t>
    </r>
    <rPh sb="0" eb="2">
      <t>ヘイセイ</t>
    </rPh>
    <phoneticPr fontId="27"/>
  </si>
  <si>
    <r>
      <rPr>
        <sz val="11"/>
        <rFont val="ＭＳ Ｐゴシック"/>
        <family val="3"/>
        <charset val="128"/>
      </rPr>
      <t>平成</t>
    </r>
    <r>
      <rPr>
        <sz val="11"/>
        <rFont val="Arial"/>
        <family val="2"/>
      </rPr>
      <t>30</t>
    </r>
    <rPh sb="0" eb="2">
      <t>ヘイセイ</t>
    </rPh>
    <phoneticPr fontId="27"/>
  </si>
  <si>
    <r>
      <t>(</t>
    </r>
    <r>
      <rPr>
        <sz val="11"/>
        <rFont val="ＭＳ Ｐゴシック"/>
        <family val="3"/>
        <charset val="128"/>
      </rPr>
      <t>注</t>
    </r>
    <r>
      <rPr>
        <sz val="11"/>
        <rFont val="Arial"/>
        <family val="2"/>
      </rPr>
      <t>)</t>
    </r>
    <rPh sb="1" eb="2">
      <t>チュウ</t>
    </rPh>
    <phoneticPr fontId="27"/>
  </si>
  <si>
    <r>
      <rPr>
        <sz val="12"/>
        <rFont val="ＭＳ Ｐゴシック"/>
        <family val="3"/>
        <charset val="128"/>
      </rPr>
      <t>（４）時間別</t>
    </r>
    <rPh sb="3" eb="5">
      <t>ジカン</t>
    </rPh>
    <rPh sb="5" eb="6">
      <t>ベツ</t>
    </rPh>
    <phoneticPr fontId="27"/>
  </si>
  <si>
    <r>
      <rPr>
        <sz val="11"/>
        <rFont val="ＭＳ Ｐゴシック"/>
        <family val="3"/>
        <charset val="128"/>
      </rPr>
      <t>昼・夜間別発生状況対前年比</t>
    </r>
    <rPh sb="0" eb="1">
      <t>ヒル</t>
    </rPh>
    <rPh sb="2" eb="4">
      <t>ヤカン</t>
    </rPh>
    <rPh sb="4" eb="5">
      <t>ベツ</t>
    </rPh>
    <rPh sb="5" eb="7">
      <t>ハッセイ</t>
    </rPh>
    <rPh sb="7" eb="9">
      <t>ジョウキョウ</t>
    </rPh>
    <rPh sb="9" eb="10">
      <t>タイ</t>
    </rPh>
    <rPh sb="10" eb="13">
      <t>ゼンネンヒ</t>
    </rPh>
    <phoneticPr fontId="27"/>
  </si>
  <si>
    <r>
      <rPr>
        <sz val="9"/>
        <rFont val="ＭＳ Ｐゴシック"/>
        <family val="3"/>
        <charset val="128"/>
      </rPr>
      <t>　　区　分</t>
    </r>
    <rPh sb="2" eb="3">
      <t>ク</t>
    </rPh>
    <rPh sb="4" eb="5">
      <t>ブン</t>
    </rPh>
    <phoneticPr fontId="27"/>
  </si>
  <si>
    <r>
      <rPr>
        <sz val="9"/>
        <rFont val="ＭＳ Ｐゴシック"/>
        <family val="3"/>
        <charset val="128"/>
      </rPr>
      <t>昼　　間</t>
    </r>
    <rPh sb="0" eb="1">
      <t>ヒル</t>
    </rPh>
    <rPh sb="3" eb="4">
      <t>アイダ</t>
    </rPh>
    <phoneticPr fontId="27"/>
  </si>
  <si>
    <r>
      <rPr>
        <sz val="9"/>
        <rFont val="ＭＳ Ｐゴシック"/>
        <family val="3"/>
        <charset val="128"/>
      </rPr>
      <t>夜　　間</t>
    </r>
    <rPh sb="0" eb="1">
      <t>ヨル</t>
    </rPh>
    <rPh sb="3" eb="4">
      <t>アイダ</t>
    </rPh>
    <phoneticPr fontId="27"/>
  </si>
  <si>
    <r>
      <rPr>
        <sz val="9"/>
        <rFont val="ＭＳ Ｐゴシック"/>
        <family val="3"/>
        <charset val="128"/>
      </rPr>
      <t>昼間の事故の割合（％）</t>
    </r>
    <rPh sb="0" eb="2">
      <t>ヒルマ</t>
    </rPh>
    <rPh sb="3" eb="5">
      <t>ジコ</t>
    </rPh>
    <rPh sb="6" eb="8">
      <t>ワリアイ</t>
    </rPh>
    <phoneticPr fontId="27"/>
  </si>
  <si>
    <r>
      <rPr>
        <sz val="9"/>
        <rFont val="ＭＳ Ｐゴシック"/>
        <family val="3"/>
        <charset val="128"/>
      </rPr>
      <t>幹線道路</t>
    </r>
    <rPh sb="0" eb="2">
      <t>カンセン</t>
    </rPh>
    <rPh sb="2" eb="4">
      <t>ドウロ</t>
    </rPh>
    <phoneticPr fontId="27"/>
  </si>
  <si>
    <r>
      <rPr>
        <sz val="9"/>
        <rFont val="ＭＳ Ｐゴシック"/>
        <family val="3"/>
        <charset val="128"/>
      </rPr>
      <t>その他</t>
    </r>
    <rPh sb="2" eb="3">
      <t>タ</t>
    </rPh>
    <phoneticPr fontId="27"/>
  </si>
  <si>
    <r>
      <rPr>
        <sz val="9"/>
        <rFont val="ＭＳ Ｐゴシック"/>
        <family val="3"/>
        <charset val="128"/>
      </rPr>
      <t>計</t>
    </r>
    <rPh sb="0" eb="1">
      <t>ケイ</t>
    </rPh>
    <phoneticPr fontId="27"/>
  </si>
  <si>
    <r>
      <rPr>
        <sz val="9"/>
        <rFont val="ＭＳ Ｐゴシック"/>
        <family val="3"/>
        <charset val="128"/>
      </rPr>
      <t>件
数</t>
    </r>
    <rPh sb="0" eb="1">
      <t>ケン</t>
    </rPh>
    <rPh sb="2" eb="3">
      <t>カズ</t>
    </rPh>
    <phoneticPr fontId="27"/>
  </si>
  <si>
    <r>
      <t>R</t>
    </r>
    <r>
      <rPr>
        <sz val="9"/>
        <rFont val="ＭＳ Ｐゴシック"/>
        <family val="3"/>
        <charset val="128"/>
      </rPr>
      <t>元</t>
    </r>
    <rPh sb="1" eb="2">
      <t>モト</t>
    </rPh>
    <phoneticPr fontId="27"/>
  </si>
  <si>
    <r>
      <rPr>
        <sz val="9"/>
        <rFont val="ＭＳ Ｐゴシック"/>
        <family val="3"/>
        <charset val="128"/>
      </rPr>
      <t>死
者
数</t>
    </r>
    <rPh sb="0" eb="1">
      <t>シ</t>
    </rPh>
    <rPh sb="2" eb="3">
      <t>シャ</t>
    </rPh>
    <rPh sb="4" eb="5">
      <t>スウ</t>
    </rPh>
    <phoneticPr fontId="27"/>
  </si>
  <si>
    <r>
      <rPr>
        <sz val="9"/>
        <rFont val="ＭＳ Ｐゴシック"/>
        <family val="3"/>
        <charset val="128"/>
      </rPr>
      <t>負
傷
者
数</t>
    </r>
    <rPh sb="0" eb="1">
      <t>フ</t>
    </rPh>
    <rPh sb="2" eb="3">
      <t>キズ</t>
    </rPh>
    <rPh sb="4" eb="5">
      <t>モノ</t>
    </rPh>
    <rPh sb="6" eb="7">
      <t>スウ</t>
    </rPh>
    <phoneticPr fontId="27"/>
  </si>
  <si>
    <r>
      <t xml:space="preserve"> </t>
    </r>
    <r>
      <rPr>
        <sz val="12"/>
        <rFont val="ＭＳ Ｐゴシック"/>
        <family val="3"/>
        <charset val="128"/>
      </rPr>
      <t>時間別（幹線道路・その他）発生状況</t>
    </r>
    <phoneticPr fontId="27"/>
  </si>
  <si>
    <r>
      <rPr>
        <sz val="10"/>
        <rFont val="ＭＳ Ｐゴシック"/>
        <family val="3"/>
        <charset val="128"/>
      </rPr>
      <t>区分</t>
    </r>
    <rPh sb="0" eb="2">
      <t>クブン</t>
    </rPh>
    <phoneticPr fontId="27"/>
  </si>
  <si>
    <r>
      <rPr>
        <sz val="11"/>
        <rFont val="ＭＳ Ｐゴシック"/>
        <family val="3"/>
        <charset val="128"/>
      </rPr>
      <t>　　　　　件　数</t>
    </r>
    <rPh sb="5" eb="6">
      <t>ケン</t>
    </rPh>
    <rPh sb="7" eb="8">
      <t>カズ</t>
    </rPh>
    <phoneticPr fontId="27"/>
  </si>
  <si>
    <r>
      <rPr>
        <sz val="11"/>
        <rFont val="ＭＳ Ｐゴシック"/>
        <family val="3"/>
        <charset val="128"/>
      </rPr>
      <t>死　者　数</t>
    </r>
    <rPh sb="0" eb="1">
      <t>シ</t>
    </rPh>
    <rPh sb="2" eb="3">
      <t>モノ</t>
    </rPh>
    <rPh sb="4" eb="5">
      <t>スウ</t>
    </rPh>
    <phoneticPr fontId="27"/>
  </si>
  <si>
    <r>
      <rPr>
        <sz val="11"/>
        <rFont val="ＭＳ Ｐゴシック"/>
        <family val="3"/>
        <charset val="128"/>
      </rPr>
      <t>負　傷　者　数</t>
    </r>
    <rPh sb="0" eb="1">
      <t>フ</t>
    </rPh>
    <rPh sb="2" eb="3">
      <t>キズ</t>
    </rPh>
    <rPh sb="4" eb="5">
      <t>シャ</t>
    </rPh>
    <rPh sb="6" eb="7">
      <t>スウ</t>
    </rPh>
    <phoneticPr fontId="27"/>
  </si>
  <si>
    <r>
      <rPr>
        <sz val="10"/>
        <rFont val="ＭＳ Ｐゴシック"/>
        <family val="3"/>
        <charset val="128"/>
      </rPr>
      <t>時間</t>
    </r>
    <rPh sb="0" eb="2">
      <t>ジカン</t>
    </rPh>
    <phoneticPr fontId="27"/>
  </si>
  <si>
    <r>
      <rPr>
        <sz val="11"/>
        <rFont val="ＭＳ Ｐゴシック"/>
        <family val="3"/>
        <charset val="128"/>
      </rPr>
      <t>夜</t>
    </r>
    <rPh sb="0" eb="1">
      <t>ヨル</t>
    </rPh>
    <phoneticPr fontId="27"/>
  </si>
  <si>
    <r>
      <rPr>
        <sz val="11"/>
        <rFont val="ＭＳ Ｐゴシック"/>
        <family val="3"/>
        <charset val="128"/>
      </rPr>
      <t>間</t>
    </r>
    <rPh sb="0" eb="1">
      <t>アイダ</t>
    </rPh>
    <phoneticPr fontId="27"/>
  </si>
  <si>
    <r>
      <rPr>
        <sz val="11"/>
        <rFont val="ＭＳ Ｐゴシック"/>
        <family val="3"/>
        <charset val="128"/>
      </rPr>
      <t>昼間計</t>
    </r>
    <rPh sb="0" eb="2">
      <t>チュウカン</t>
    </rPh>
    <rPh sb="2" eb="3">
      <t>ケイ</t>
    </rPh>
    <phoneticPr fontId="27"/>
  </si>
  <si>
    <r>
      <rPr>
        <sz val="11"/>
        <rFont val="ＭＳ Ｐゴシック"/>
        <family val="3"/>
        <charset val="128"/>
      </rPr>
      <t>夜間計</t>
    </r>
    <rPh sb="0" eb="2">
      <t>ヤカン</t>
    </rPh>
    <rPh sb="2" eb="3">
      <t>ケイ</t>
    </rPh>
    <phoneticPr fontId="27"/>
  </si>
  <si>
    <r>
      <rPr>
        <sz val="11"/>
        <rFont val="ＭＳ Ｐゴシック"/>
        <family val="3"/>
        <charset val="128"/>
      </rPr>
      <t>総数</t>
    </r>
    <rPh sb="0" eb="2">
      <t>ソウスウ</t>
    </rPh>
    <phoneticPr fontId="27"/>
  </si>
  <si>
    <r>
      <rPr>
        <sz val="11"/>
        <rFont val="ＭＳ Ｐゴシック"/>
        <family val="3"/>
        <charset val="128"/>
      </rPr>
      <t>０時とは０時から午前１時までの間をいう。以下同じ。</t>
    </r>
    <rPh sb="1" eb="2">
      <t>ジ</t>
    </rPh>
    <rPh sb="5" eb="6">
      <t>ジ</t>
    </rPh>
    <rPh sb="8" eb="10">
      <t>ゴゼン</t>
    </rPh>
    <rPh sb="11" eb="12">
      <t>ジ</t>
    </rPh>
    <rPh sb="15" eb="16">
      <t>アイダ</t>
    </rPh>
    <rPh sb="20" eb="22">
      <t>イカ</t>
    </rPh>
    <rPh sb="22" eb="23">
      <t>オナ</t>
    </rPh>
    <phoneticPr fontId="27"/>
  </si>
  <si>
    <r>
      <t>(</t>
    </r>
    <r>
      <rPr>
        <sz val="11"/>
        <rFont val="ＭＳ Ｐゴシック"/>
        <family val="3"/>
        <charset val="128"/>
      </rPr>
      <t>件</t>
    </r>
    <r>
      <rPr>
        <sz val="11"/>
        <rFont val="Arial"/>
        <family val="2"/>
      </rPr>
      <t>)</t>
    </r>
    <rPh sb="1" eb="2">
      <t>ケン</t>
    </rPh>
    <phoneticPr fontId="27"/>
  </si>
  <si>
    <r>
      <t>(</t>
    </r>
    <r>
      <rPr>
        <sz val="11"/>
        <rFont val="ＭＳ Ｐゴシック"/>
        <family val="3"/>
        <charset val="128"/>
      </rPr>
      <t>人</t>
    </r>
    <r>
      <rPr>
        <sz val="11"/>
        <rFont val="Arial"/>
        <family val="2"/>
      </rPr>
      <t>)</t>
    </r>
    <rPh sb="1" eb="2">
      <t>ヒト</t>
    </rPh>
    <phoneticPr fontId="27"/>
  </si>
  <si>
    <r>
      <rPr>
        <sz val="11"/>
        <rFont val="ＭＳ Ｐゴシック"/>
        <family val="3"/>
        <charset val="128"/>
      </rPr>
      <t>総</t>
    </r>
    <r>
      <rPr>
        <sz val="11"/>
        <rFont val="Arial"/>
        <family val="2"/>
      </rPr>
      <t xml:space="preserve">   </t>
    </r>
    <r>
      <rPr>
        <sz val="11"/>
        <rFont val="ＭＳ Ｐゴシック"/>
        <family val="3"/>
        <charset val="128"/>
      </rPr>
      <t>数</t>
    </r>
    <rPh sb="0" eb="1">
      <t>フサ</t>
    </rPh>
    <rPh sb="4" eb="5">
      <t>カズ</t>
    </rPh>
    <phoneticPr fontId="27"/>
  </si>
  <si>
    <r>
      <t>(</t>
    </r>
    <r>
      <rPr>
        <sz val="11"/>
        <rFont val="ＭＳ Ｐゴシック"/>
        <family val="3"/>
        <charset val="128"/>
      </rPr>
      <t>人</t>
    </r>
    <r>
      <rPr>
        <sz val="11"/>
        <rFont val="Arial"/>
        <family val="2"/>
      </rPr>
      <t>)</t>
    </r>
    <phoneticPr fontId="27"/>
  </si>
  <si>
    <t>２．交通事故の推移</t>
    <rPh sb="2" eb="4">
      <t>コウツウ</t>
    </rPh>
    <rPh sb="4" eb="6">
      <t>ジコ</t>
    </rPh>
    <rPh sb="7" eb="9">
      <t>スイイ</t>
    </rPh>
    <phoneticPr fontId="27"/>
  </si>
  <si>
    <t>１．令和２年中の交通事故の概要</t>
    <rPh sb="2" eb="4">
      <t>レイワ</t>
    </rPh>
    <rPh sb="5" eb="6">
      <t>ネン</t>
    </rPh>
    <rPh sb="6" eb="7">
      <t>チュウ</t>
    </rPh>
    <rPh sb="8" eb="12">
      <t>コウツウジコ</t>
    </rPh>
    <rPh sb="13" eb="15">
      <t>ガイヨウ</t>
    </rPh>
    <phoneticPr fontId="27"/>
  </si>
  <si>
    <t>令和２年</t>
    <rPh sb="0" eb="2">
      <t>レイワ</t>
    </rPh>
    <rPh sb="3" eb="4">
      <t>ネン</t>
    </rPh>
    <phoneticPr fontId="27"/>
  </si>
  <si>
    <r>
      <t>R</t>
    </r>
    <r>
      <rPr>
        <sz val="11"/>
        <rFont val="ＭＳ Ｐゴシック"/>
        <family val="3"/>
        <charset val="128"/>
      </rPr>
      <t>２</t>
    </r>
    <phoneticPr fontId="27"/>
  </si>
  <si>
    <r>
      <rPr>
        <sz val="11"/>
        <rFont val="Arial Unicode MS"/>
        <family val="3"/>
        <charset val="128"/>
      </rPr>
      <t>（</t>
    </r>
    <r>
      <rPr>
        <sz val="11"/>
        <rFont val="Arial"/>
        <family val="2"/>
      </rPr>
      <t>2020</t>
    </r>
    <r>
      <rPr>
        <sz val="11"/>
        <rFont val="Arial Unicode MS"/>
        <family val="3"/>
        <charset val="128"/>
      </rPr>
      <t>年）</t>
    </r>
    <rPh sb="5" eb="6">
      <t>ネン</t>
    </rPh>
    <phoneticPr fontId="27"/>
  </si>
  <si>
    <t>R2</t>
    <phoneticPr fontId="27"/>
  </si>
  <si>
    <t>３．令和２年中の大阪市の交通事故の発生状況</t>
    <rPh sb="2" eb="4">
      <t>レイワ</t>
    </rPh>
    <rPh sb="5" eb="6">
      <t>ネン</t>
    </rPh>
    <rPh sb="6" eb="7">
      <t>チュウ</t>
    </rPh>
    <rPh sb="8" eb="11">
      <t>オオサカシ</t>
    </rPh>
    <rPh sb="12" eb="14">
      <t>コウツウ</t>
    </rPh>
    <rPh sb="14" eb="16">
      <t>ジコ</t>
    </rPh>
    <rPh sb="17" eb="19">
      <t>ハッセイ</t>
    </rPh>
    <rPh sb="19" eb="21">
      <t>ジョウキョウ</t>
    </rPh>
    <phoneticPr fontId="27"/>
  </si>
  <si>
    <r>
      <t>(</t>
    </r>
    <r>
      <rPr>
        <sz val="11"/>
        <rFont val="ＭＳ ゴシック"/>
        <family val="3"/>
        <charset val="128"/>
      </rPr>
      <t>注２</t>
    </r>
    <r>
      <rPr>
        <sz val="11"/>
        <rFont val="Arial"/>
        <family val="2"/>
      </rPr>
      <t>)</t>
    </r>
    <r>
      <rPr>
        <sz val="11"/>
        <rFont val="ＭＳ ゴシック"/>
        <family val="3"/>
        <charset val="128"/>
      </rPr>
      <t>人口は令和２年</t>
    </r>
    <r>
      <rPr>
        <sz val="11"/>
        <rFont val="Arial"/>
        <family val="2"/>
      </rPr>
      <t>10</t>
    </r>
    <r>
      <rPr>
        <sz val="11"/>
        <rFont val="ＭＳ ゴシック"/>
        <family val="3"/>
        <charset val="128"/>
      </rPr>
      <t>月</t>
    </r>
    <r>
      <rPr>
        <sz val="11"/>
        <rFont val="Arial"/>
        <family val="2"/>
      </rPr>
      <t>1</t>
    </r>
    <r>
      <rPr>
        <sz val="11"/>
        <rFont val="ＭＳ ゴシック"/>
        <family val="3"/>
        <charset val="128"/>
      </rPr>
      <t>日現在の数値である。</t>
    </r>
    <rPh sb="1" eb="2">
      <t>チュウ</t>
    </rPh>
    <rPh sb="4" eb="6">
      <t>ジンコウ</t>
    </rPh>
    <rPh sb="7" eb="9">
      <t>レイワ</t>
    </rPh>
    <rPh sb="10" eb="11">
      <t>ネン</t>
    </rPh>
    <rPh sb="11" eb="12">
      <t>ヘイネン</t>
    </rPh>
    <rPh sb="13" eb="14">
      <t>ガツ</t>
    </rPh>
    <rPh sb="15" eb="16">
      <t>ニチ</t>
    </rPh>
    <rPh sb="16" eb="18">
      <t>ゲンザイ</t>
    </rPh>
    <rPh sb="19" eb="21">
      <t>スウチ</t>
    </rPh>
    <phoneticPr fontId="27"/>
  </si>
  <si>
    <t>令和元</t>
    <rPh sb="0" eb="2">
      <t>レイワ</t>
    </rPh>
    <rPh sb="2" eb="3">
      <t>ガン</t>
    </rPh>
    <phoneticPr fontId="27"/>
  </si>
  <si>
    <t>令和２</t>
    <rPh sb="0" eb="2">
      <t>レイワ</t>
    </rPh>
    <phoneticPr fontId="27"/>
  </si>
  <si>
    <t>Ｒ元</t>
    <rPh sb="1" eb="2">
      <t>ゲン</t>
    </rPh>
    <phoneticPr fontId="27"/>
  </si>
  <si>
    <t>Ｒ２</t>
    <phoneticPr fontId="27"/>
  </si>
  <si>
    <t>人口と交通事故死傷者の推移</t>
    <rPh sb="0" eb="2">
      <t>ジンコウ</t>
    </rPh>
    <rPh sb="3" eb="5">
      <t>コウツウ</t>
    </rPh>
    <rPh sb="5" eb="7">
      <t>ジコ</t>
    </rPh>
    <rPh sb="7" eb="10">
      <t>シショウシャ</t>
    </rPh>
    <rPh sb="11" eb="13">
      <t>スイイ</t>
    </rPh>
    <phoneticPr fontId="27"/>
  </si>
  <si>
    <t>―</t>
    <phoneticPr fontId="27"/>
  </si>
  <si>
    <r>
      <rPr>
        <sz val="11"/>
        <rFont val="ＭＳ Ｐゴシック"/>
        <family val="3"/>
        <charset val="128"/>
      </rPr>
      <t>　　列　　車</t>
    </r>
    <rPh sb="2" eb="3">
      <t>レツ</t>
    </rPh>
    <rPh sb="5" eb="6">
      <t>クルマ</t>
    </rPh>
    <phoneticPr fontId="27"/>
  </si>
  <si>
    <r>
      <rPr>
        <sz val="11"/>
        <rFont val="ＭＳ Ｐゴシック"/>
        <family val="3"/>
        <charset val="128"/>
      </rPr>
      <t>転倒</t>
    </r>
    <rPh sb="0" eb="2">
      <t>テントウ</t>
    </rPh>
    <phoneticPr fontId="27"/>
  </si>
  <si>
    <r>
      <rPr>
        <sz val="11"/>
        <rFont val="ＭＳ Ｐゴシック"/>
        <family val="3"/>
        <charset val="128"/>
      </rPr>
      <t>独</t>
    </r>
    <rPh sb="0" eb="1">
      <t>ドク</t>
    </rPh>
    <phoneticPr fontId="27"/>
  </si>
  <si>
    <r>
      <rPr>
        <sz val="11"/>
        <rFont val="ＭＳ Ｐゴシック"/>
        <family val="3"/>
        <charset val="128"/>
      </rPr>
      <t>駐車車両衝突（運転者不在）</t>
    </r>
    <rPh sb="0" eb="2">
      <t>チュウシャ</t>
    </rPh>
    <rPh sb="2" eb="4">
      <t>シャリョウ</t>
    </rPh>
    <rPh sb="4" eb="6">
      <t>ショウトツ</t>
    </rPh>
    <rPh sb="7" eb="10">
      <t>ウンテンシャ</t>
    </rPh>
    <rPh sb="10" eb="12">
      <t>フザイ</t>
    </rPh>
    <phoneticPr fontId="27"/>
  </si>
  <si>
    <r>
      <rPr>
        <sz val="11"/>
        <rFont val="ＭＳ Ｐゴシック"/>
        <family val="3"/>
        <charset val="128"/>
      </rPr>
      <t>路外逸脱</t>
    </r>
    <rPh sb="0" eb="1">
      <t>ロ</t>
    </rPh>
    <rPh sb="1" eb="2">
      <t>ガイ</t>
    </rPh>
    <rPh sb="2" eb="4">
      <t>イツダツ</t>
    </rPh>
    <phoneticPr fontId="27"/>
  </si>
  <si>
    <r>
      <rPr>
        <sz val="11"/>
        <rFont val="ＭＳ Ｐゴシック"/>
        <family val="3"/>
        <charset val="128"/>
      </rPr>
      <t>単</t>
    </r>
    <rPh sb="0" eb="1">
      <t>タン</t>
    </rPh>
    <phoneticPr fontId="27"/>
  </si>
  <si>
    <r>
      <rPr>
        <sz val="11"/>
        <rFont val="ＭＳ Ｐゴシック"/>
        <family val="3"/>
        <charset val="128"/>
      </rPr>
      <t>防護柵等</t>
    </r>
    <rPh sb="0" eb="2">
      <t>ボウゴ</t>
    </rPh>
    <rPh sb="2" eb="3">
      <t>サク</t>
    </rPh>
    <rPh sb="3" eb="4">
      <t>ナド</t>
    </rPh>
    <phoneticPr fontId="27"/>
  </si>
  <si>
    <r>
      <rPr>
        <sz val="11"/>
        <rFont val="ＭＳ Ｐゴシック"/>
        <family val="3"/>
        <charset val="128"/>
      </rPr>
      <t>両</t>
    </r>
    <rPh sb="0" eb="1">
      <t>リョウ</t>
    </rPh>
    <phoneticPr fontId="27"/>
  </si>
  <si>
    <r>
      <rPr>
        <sz val="11"/>
        <rFont val="ＭＳ Ｐゴシック"/>
        <family val="3"/>
        <charset val="128"/>
      </rPr>
      <t>分離帯・安全島</t>
    </r>
    <rPh sb="0" eb="3">
      <t>ブンリタイ</t>
    </rPh>
    <rPh sb="4" eb="6">
      <t>アンゼン</t>
    </rPh>
    <rPh sb="6" eb="7">
      <t>シマ</t>
    </rPh>
    <phoneticPr fontId="27"/>
  </si>
  <si>
    <r>
      <rPr>
        <sz val="11"/>
        <rFont val="ＭＳ Ｐゴシック"/>
        <family val="3"/>
        <charset val="128"/>
      </rPr>
      <t>標識</t>
    </r>
    <rPh sb="0" eb="2">
      <t>ヒョウシキ</t>
    </rPh>
    <phoneticPr fontId="27"/>
  </si>
  <si>
    <r>
      <rPr>
        <sz val="11"/>
        <rFont val="ＭＳ Ｐゴシック"/>
        <family val="3"/>
        <charset val="128"/>
      </rPr>
      <t>車</t>
    </r>
    <rPh sb="0" eb="1">
      <t>シャ</t>
    </rPh>
    <phoneticPr fontId="27"/>
  </si>
  <si>
    <r>
      <rPr>
        <sz val="11"/>
        <rFont val="ＭＳ Ｐゴシック"/>
        <family val="3"/>
        <charset val="128"/>
      </rPr>
      <t>電柱</t>
    </r>
    <rPh sb="0" eb="2">
      <t>デンチュウ</t>
    </rPh>
    <phoneticPr fontId="27"/>
  </si>
  <si>
    <r>
      <rPr>
        <sz val="11"/>
        <rFont val="ＭＳ Ｐゴシック"/>
        <family val="3"/>
        <charset val="128"/>
      </rPr>
      <t>工
作
物
衝
突</t>
    </r>
    <rPh sb="0" eb="1">
      <t>コウ</t>
    </rPh>
    <rPh sb="2" eb="3">
      <t>サク</t>
    </rPh>
    <rPh sb="4" eb="5">
      <t>モノ</t>
    </rPh>
    <rPh sb="6" eb="7">
      <t>ショウ</t>
    </rPh>
    <rPh sb="8" eb="9">
      <t>ヅキ</t>
    </rPh>
    <phoneticPr fontId="27"/>
  </si>
  <si>
    <r>
      <rPr>
        <sz val="11"/>
        <rFont val="ＭＳ Ｐゴシック"/>
        <family val="3"/>
        <charset val="128"/>
      </rPr>
      <t>右折時</t>
    </r>
    <rPh sb="0" eb="2">
      <t>ウセツ</t>
    </rPh>
    <rPh sb="2" eb="3">
      <t>ジ</t>
    </rPh>
    <phoneticPr fontId="27"/>
  </si>
  <si>
    <r>
      <rPr>
        <sz val="11"/>
        <rFont val="ＭＳ Ｐゴシック"/>
        <family val="3"/>
        <charset val="128"/>
      </rPr>
      <t>互</t>
    </r>
    <rPh sb="0" eb="1">
      <t>ゴ</t>
    </rPh>
    <phoneticPr fontId="27"/>
  </si>
  <si>
    <r>
      <rPr>
        <sz val="11"/>
        <rFont val="ＭＳ Ｐゴシック"/>
        <family val="3"/>
        <charset val="128"/>
      </rPr>
      <t>左折時</t>
    </r>
    <rPh sb="0" eb="2">
      <t>サセツ</t>
    </rPh>
    <rPh sb="2" eb="3">
      <t>ジ</t>
    </rPh>
    <phoneticPr fontId="27"/>
  </si>
  <si>
    <r>
      <rPr>
        <sz val="11"/>
        <rFont val="ＭＳ Ｐゴシック"/>
        <family val="3"/>
        <charset val="128"/>
      </rPr>
      <t>すれ違い時</t>
    </r>
    <rPh sb="2" eb="3">
      <t>チガ</t>
    </rPh>
    <rPh sb="4" eb="5">
      <t>ジ</t>
    </rPh>
    <phoneticPr fontId="27"/>
  </si>
  <si>
    <r>
      <rPr>
        <sz val="11"/>
        <rFont val="ＭＳ Ｐゴシック"/>
        <family val="3"/>
        <charset val="128"/>
      </rPr>
      <t>相</t>
    </r>
    <rPh sb="0" eb="1">
      <t>ソウ</t>
    </rPh>
    <phoneticPr fontId="27"/>
  </si>
  <si>
    <r>
      <rPr>
        <sz val="11"/>
        <rFont val="ＭＳ Ｐゴシック"/>
        <family val="3"/>
        <charset val="128"/>
      </rPr>
      <t>追越追抜時</t>
    </r>
    <rPh sb="0" eb="1">
      <t>オ</t>
    </rPh>
    <rPh sb="1" eb="2">
      <t>コ</t>
    </rPh>
    <rPh sb="2" eb="3">
      <t>オ</t>
    </rPh>
    <rPh sb="3" eb="4">
      <t>ヌ</t>
    </rPh>
    <rPh sb="4" eb="5">
      <t>ジ</t>
    </rPh>
    <phoneticPr fontId="27"/>
  </si>
  <si>
    <r>
      <rPr>
        <sz val="11"/>
        <rFont val="ＭＳ Ｐゴシック"/>
        <family val="3"/>
        <charset val="128"/>
      </rPr>
      <t>出会頭</t>
    </r>
    <rPh sb="0" eb="2">
      <t>デア</t>
    </rPh>
    <rPh sb="2" eb="3">
      <t>ガシラ</t>
    </rPh>
    <phoneticPr fontId="27"/>
  </si>
  <si>
    <r>
      <rPr>
        <sz val="11"/>
        <rFont val="ＭＳ Ｐゴシック"/>
        <family val="3"/>
        <charset val="128"/>
      </rPr>
      <t>進行中</t>
    </r>
    <rPh sb="0" eb="3">
      <t>シンコウチュウ</t>
    </rPh>
    <phoneticPr fontId="27"/>
  </si>
  <si>
    <r>
      <rPr>
        <sz val="11"/>
        <rFont val="ＭＳ Ｐゴシック"/>
        <family val="3"/>
        <charset val="128"/>
      </rPr>
      <t>追
突</t>
    </r>
    <rPh sb="0" eb="1">
      <t>ツイ</t>
    </rPh>
    <rPh sb="2" eb="3">
      <t>ヅキ</t>
    </rPh>
    <phoneticPr fontId="27"/>
  </si>
  <si>
    <r>
      <rPr>
        <sz val="11"/>
        <rFont val="ＭＳ Ｐゴシック"/>
        <family val="3"/>
        <charset val="128"/>
      </rPr>
      <t>正面衝突</t>
    </r>
    <rPh sb="0" eb="2">
      <t>ショウメン</t>
    </rPh>
    <rPh sb="2" eb="4">
      <t>ショウトツ</t>
    </rPh>
    <phoneticPr fontId="27"/>
  </si>
  <si>
    <r>
      <rPr>
        <sz val="11"/>
        <rFont val="ＭＳ Ｐゴシック"/>
        <family val="3"/>
        <charset val="128"/>
      </rPr>
      <t>路上停止中</t>
    </r>
    <rPh sb="0" eb="1">
      <t>ロ</t>
    </rPh>
    <rPh sb="1" eb="2">
      <t>ウエ</t>
    </rPh>
    <rPh sb="2" eb="4">
      <t>テイシ</t>
    </rPh>
    <rPh sb="4" eb="5">
      <t>チュウ</t>
    </rPh>
    <phoneticPr fontId="27"/>
  </si>
  <si>
    <r>
      <rPr>
        <sz val="11"/>
        <rFont val="ＭＳ Ｐゴシック"/>
        <family val="3"/>
        <charset val="128"/>
      </rPr>
      <t>路上作業中</t>
    </r>
    <rPh sb="0" eb="2">
      <t>ロジョウ</t>
    </rPh>
    <rPh sb="2" eb="4">
      <t>サギョウ</t>
    </rPh>
    <rPh sb="4" eb="5">
      <t>チュウ</t>
    </rPh>
    <phoneticPr fontId="27"/>
  </si>
  <si>
    <r>
      <rPr>
        <sz val="11"/>
        <rFont val="ＭＳ Ｐゴシック"/>
        <family val="3"/>
        <charset val="128"/>
      </rPr>
      <t>路上遊戯中</t>
    </r>
    <rPh sb="0" eb="2">
      <t>ロジョウ</t>
    </rPh>
    <rPh sb="2" eb="5">
      <t>ユウギチュウ</t>
    </rPh>
    <phoneticPr fontId="27"/>
  </si>
  <si>
    <r>
      <rPr>
        <sz val="11"/>
        <rFont val="ＭＳ Ｐゴシック"/>
        <family val="3"/>
        <charset val="128"/>
      </rPr>
      <t>横断歩道橋付近</t>
    </r>
    <rPh sb="0" eb="2">
      <t>オウダン</t>
    </rPh>
    <rPh sb="2" eb="4">
      <t>ホドウ</t>
    </rPh>
    <rPh sb="4" eb="5">
      <t>ハシ</t>
    </rPh>
    <rPh sb="5" eb="7">
      <t>フキン</t>
    </rPh>
    <phoneticPr fontId="27"/>
  </si>
  <si>
    <r>
      <rPr>
        <sz val="11"/>
        <rFont val="ＭＳ Ｐゴシック"/>
        <family val="3"/>
        <charset val="128"/>
      </rPr>
      <t>横断歩道付近</t>
    </r>
    <rPh sb="0" eb="2">
      <t>オウダン</t>
    </rPh>
    <rPh sb="2" eb="4">
      <t>ホドウ</t>
    </rPh>
    <rPh sb="4" eb="6">
      <t>フキン</t>
    </rPh>
    <phoneticPr fontId="27"/>
  </si>
  <si>
    <r>
      <rPr>
        <sz val="11"/>
        <rFont val="ＭＳ Ｐゴシック"/>
        <family val="3"/>
        <charset val="128"/>
      </rPr>
      <t>対</t>
    </r>
    <rPh sb="0" eb="1">
      <t>タイ</t>
    </rPh>
    <phoneticPr fontId="27"/>
  </si>
  <si>
    <r>
      <rPr>
        <sz val="11"/>
        <rFont val="ＭＳ Ｐゴシック"/>
        <family val="3"/>
        <charset val="128"/>
      </rPr>
      <t>横断歩道</t>
    </r>
    <rPh sb="0" eb="2">
      <t>オウダン</t>
    </rPh>
    <rPh sb="2" eb="4">
      <t>ホドウ</t>
    </rPh>
    <phoneticPr fontId="27"/>
  </si>
  <si>
    <r>
      <rPr>
        <sz val="11"/>
        <rFont val="ＭＳ Ｐゴシック"/>
        <family val="3"/>
        <charset val="128"/>
      </rPr>
      <t>横
断
中</t>
    </r>
    <rPh sb="0" eb="1">
      <t>ヨコ</t>
    </rPh>
    <rPh sb="2" eb="3">
      <t>ダン</t>
    </rPh>
    <rPh sb="4" eb="5">
      <t>ナカ</t>
    </rPh>
    <phoneticPr fontId="27"/>
  </si>
  <si>
    <r>
      <rPr>
        <sz val="11"/>
        <rFont val="ＭＳ Ｐゴシック"/>
        <family val="3"/>
        <charset val="128"/>
      </rPr>
      <t>背面通行中</t>
    </r>
    <rPh sb="0" eb="2">
      <t>ハイメン</t>
    </rPh>
    <rPh sb="2" eb="5">
      <t>ツウコウチュウ</t>
    </rPh>
    <phoneticPr fontId="27"/>
  </si>
  <si>
    <r>
      <rPr>
        <sz val="11"/>
        <rFont val="ＭＳ Ｐゴシック"/>
        <family val="3"/>
        <charset val="128"/>
      </rPr>
      <t>人</t>
    </r>
    <rPh sb="0" eb="1">
      <t>ヒト</t>
    </rPh>
    <phoneticPr fontId="27"/>
  </si>
  <si>
    <r>
      <rPr>
        <sz val="11"/>
        <rFont val="ＭＳ Ｐゴシック"/>
        <family val="3"/>
        <charset val="128"/>
      </rPr>
      <t>対面通行中</t>
    </r>
    <rPh sb="0" eb="2">
      <t>タイメン</t>
    </rPh>
    <rPh sb="2" eb="5">
      <t>ツウコウチュウ</t>
    </rPh>
    <phoneticPr fontId="27"/>
  </si>
  <si>
    <r>
      <rPr>
        <sz val="11"/>
        <rFont val="ＭＳ Ｐゴシック"/>
        <family val="3"/>
        <charset val="128"/>
      </rPr>
      <t>　　総　　数</t>
    </r>
    <rPh sb="2" eb="3">
      <t>ソウ</t>
    </rPh>
    <rPh sb="5" eb="6">
      <t>スウ</t>
    </rPh>
    <phoneticPr fontId="27"/>
  </si>
  <si>
    <r>
      <rPr>
        <sz val="11"/>
        <rFont val="ＭＳ Ｐゴシック"/>
        <family val="3"/>
        <charset val="128"/>
      </rPr>
      <t>（人）</t>
    </r>
    <rPh sb="1" eb="2">
      <t>ニン</t>
    </rPh>
    <phoneticPr fontId="27"/>
  </si>
  <si>
    <r>
      <rPr>
        <sz val="11"/>
        <rFont val="ＭＳ Ｐゴシック"/>
        <family val="3"/>
        <charset val="128"/>
      </rPr>
      <t>（件）</t>
    </r>
    <rPh sb="1" eb="2">
      <t>ケン</t>
    </rPh>
    <phoneticPr fontId="27"/>
  </si>
  <si>
    <r>
      <rPr>
        <sz val="9"/>
        <rFont val="ＭＳ Ｐゴシック"/>
        <family val="3"/>
        <charset val="128"/>
      </rPr>
      <t>類型別</t>
    </r>
    <rPh sb="0" eb="2">
      <t>ルイケイ</t>
    </rPh>
    <rPh sb="2" eb="3">
      <t>ベツ</t>
    </rPh>
    <phoneticPr fontId="27"/>
  </si>
  <si>
    <r>
      <rPr>
        <sz val="11"/>
        <rFont val="ＭＳ Ｐゴシック"/>
        <family val="3"/>
        <charset val="128"/>
      </rPr>
      <t>負傷者数</t>
    </r>
    <rPh sb="0" eb="1">
      <t>フ</t>
    </rPh>
    <rPh sb="1" eb="2">
      <t>キズ</t>
    </rPh>
    <rPh sb="2" eb="3">
      <t>モノ</t>
    </rPh>
    <rPh sb="3" eb="4">
      <t>スウ</t>
    </rPh>
    <phoneticPr fontId="27"/>
  </si>
  <si>
    <r>
      <rPr>
        <sz val="11"/>
        <rFont val="ＭＳ Ｐゴシック"/>
        <family val="3"/>
        <charset val="128"/>
      </rPr>
      <t>件</t>
    </r>
    <r>
      <rPr>
        <sz val="11"/>
        <rFont val="Arial"/>
        <family val="2"/>
      </rPr>
      <t xml:space="preserve">    </t>
    </r>
    <r>
      <rPr>
        <sz val="11"/>
        <rFont val="ＭＳ Ｐゴシック"/>
        <family val="3"/>
        <charset val="128"/>
      </rPr>
      <t>数</t>
    </r>
    <rPh sb="0" eb="1">
      <t>ケン</t>
    </rPh>
    <rPh sb="5" eb="6">
      <t>カズ</t>
    </rPh>
    <phoneticPr fontId="27"/>
  </si>
  <si>
    <r>
      <rPr>
        <sz val="12"/>
        <rFont val="ＭＳ Ｐゴシック"/>
        <family val="3"/>
        <charset val="128"/>
      </rPr>
      <t>類型別・状態別発生状況</t>
    </r>
    <rPh sb="0" eb="2">
      <t>ルイケイ</t>
    </rPh>
    <rPh sb="2" eb="3">
      <t>ベツ</t>
    </rPh>
    <rPh sb="4" eb="6">
      <t>ジョウタイ</t>
    </rPh>
    <rPh sb="6" eb="7">
      <t>ベツ</t>
    </rPh>
    <rPh sb="7" eb="9">
      <t>ハッセイ</t>
    </rPh>
    <rPh sb="9" eb="11">
      <t>ジョウキョウ</t>
    </rPh>
    <phoneticPr fontId="27"/>
  </si>
  <si>
    <r>
      <rPr>
        <sz val="11"/>
        <rFont val="ＭＳ Ｐゴシック"/>
        <family val="3"/>
        <charset val="128"/>
      </rPr>
      <t>増▲減</t>
    </r>
    <phoneticPr fontId="27"/>
  </si>
  <si>
    <r>
      <rPr>
        <sz val="11"/>
        <rFont val="ＭＳ Ｐゴシック"/>
        <family val="3"/>
        <charset val="128"/>
      </rPr>
      <t>（人）</t>
    </r>
    <rPh sb="1" eb="2">
      <t>ヒト</t>
    </rPh>
    <phoneticPr fontId="27"/>
  </si>
  <si>
    <r>
      <t>R</t>
    </r>
    <r>
      <rPr>
        <sz val="11"/>
        <rFont val="ＭＳ Ｐゴシック"/>
        <family val="3"/>
        <charset val="128"/>
      </rPr>
      <t>元</t>
    </r>
    <rPh sb="1" eb="2">
      <t>モト</t>
    </rPh>
    <phoneticPr fontId="27"/>
  </si>
  <si>
    <r>
      <rPr>
        <sz val="11"/>
        <rFont val="ＭＳ Ｐゴシック"/>
        <family val="3"/>
        <charset val="128"/>
      </rPr>
      <t>負傷者数</t>
    </r>
    <rPh sb="0" eb="3">
      <t>フショウシャ</t>
    </rPh>
    <rPh sb="3" eb="4">
      <t>スウ</t>
    </rPh>
    <phoneticPr fontId="27"/>
  </si>
  <si>
    <r>
      <rPr>
        <sz val="11"/>
        <rFont val="ＭＳ Ｐゴシック"/>
        <family val="3"/>
        <charset val="128"/>
      </rPr>
      <t>死者数</t>
    </r>
    <rPh sb="0" eb="2">
      <t>シシャ</t>
    </rPh>
    <rPh sb="2" eb="3">
      <t>スウ</t>
    </rPh>
    <phoneticPr fontId="27"/>
  </si>
  <si>
    <r>
      <rPr>
        <sz val="11"/>
        <rFont val="ＭＳ Ｐゴシック"/>
        <family val="3"/>
        <charset val="128"/>
      </rPr>
      <t>増▲減</t>
    </r>
    <rPh sb="0" eb="1">
      <t>ゾウ</t>
    </rPh>
    <rPh sb="2" eb="3">
      <t>ゲン</t>
    </rPh>
    <phoneticPr fontId="27"/>
  </si>
  <si>
    <r>
      <rPr>
        <sz val="11"/>
        <rFont val="ＭＳ Ｐゴシック"/>
        <family val="3"/>
        <charset val="128"/>
      </rPr>
      <t>列車</t>
    </r>
    <rPh sb="0" eb="2">
      <t>レッシャ</t>
    </rPh>
    <phoneticPr fontId="27"/>
  </si>
  <si>
    <r>
      <rPr>
        <sz val="11"/>
        <rFont val="ＭＳ Ｐゴシック"/>
        <family val="3"/>
        <charset val="128"/>
      </rPr>
      <t>車両単独</t>
    </r>
    <rPh sb="0" eb="2">
      <t>シャリョウ</t>
    </rPh>
    <rPh sb="2" eb="4">
      <t>タンドク</t>
    </rPh>
    <phoneticPr fontId="27"/>
  </si>
  <si>
    <r>
      <rPr>
        <sz val="11"/>
        <rFont val="ＭＳ Ｐゴシック"/>
        <family val="3"/>
        <charset val="128"/>
      </rPr>
      <t>車両相互</t>
    </r>
    <rPh sb="0" eb="2">
      <t>シャリョウ</t>
    </rPh>
    <rPh sb="2" eb="4">
      <t>ソウゴ</t>
    </rPh>
    <phoneticPr fontId="27"/>
  </si>
  <si>
    <r>
      <rPr>
        <sz val="11"/>
        <rFont val="ＭＳ Ｐゴシック"/>
        <family val="3"/>
        <charset val="128"/>
      </rPr>
      <t>人対車両</t>
    </r>
    <rPh sb="0" eb="1">
      <t>ジン</t>
    </rPh>
    <rPh sb="1" eb="2">
      <t>タイ</t>
    </rPh>
    <rPh sb="2" eb="4">
      <t>シャリョウ</t>
    </rPh>
    <phoneticPr fontId="27"/>
  </si>
  <si>
    <r>
      <rPr>
        <sz val="11"/>
        <rFont val="ＭＳ Ｐゴシック"/>
        <family val="3"/>
        <charset val="128"/>
      </rPr>
      <t>類型</t>
    </r>
    <rPh sb="0" eb="2">
      <t>ルイケイ</t>
    </rPh>
    <phoneticPr fontId="27"/>
  </si>
  <si>
    <r>
      <rPr>
        <sz val="12"/>
        <rFont val="ＭＳ Ｐゴシック"/>
        <family val="3"/>
        <charset val="128"/>
      </rPr>
      <t>類型別発生状況対前年比</t>
    </r>
    <rPh sb="0" eb="2">
      <t>ルイケイ</t>
    </rPh>
    <rPh sb="2" eb="3">
      <t>ベツ</t>
    </rPh>
    <rPh sb="3" eb="5">
      <t>ハッセイ</t>
    </rPh>
    <rPh sb="5" eb="7">
      <t>ジョウキョウ</t>
    </rPh>
    <rPh sb="7" eb="8">
      <t>タイ</t>
    </rPh>
    <rPh sb="8" eb="11">
      <t>ゼンネンヒ</t>
    </rPh>
    <phoneticPr fontId="27"/>
  </si>
  <si>
    <r>
      <rPr>
        <sz val="12"/>
        <rFont val="ＭＳ Ｐゴシック"/>
        <family val="3"/>
        <charset val="128"/>
      </rPr>
      <t>（５）類型別</t>
    </r>
    <rPh sb="3" eb="5">
      <t>ルイケイ</t>
    </rPh>
    <rPh sb="5" eb="6">
      <t>ベツ</t>
    </rPh>
    <phoneticPr fontId="27"/>
  </si>
  <si>
    <r>
      <rPr>
        <sz val="11"/>
        <rFont val="ＭＳ Ｐゴシック"/>
        <family val="3"/>
        <charset val="128"/>
      </rPr>
      <t>列</t>
    </r>
    <r>
      <rPr>
        <sz val="11"/>
        <rFont val="Arial"/>
        <family val="2"/>
      </rPr>
      <t xml:space="preserve">         </t>
    </r>
    <r>
      <rPr>
        <sz val="11"/>
        <rFont val="ＭＳ Ｐゴシック"/>
        <family val="3"/>
        <charset val="128"/>
      </rPr>
      <t>車</t>
    </r>
    <rPh sb="0" eb="1">
      <t>レツ</t>
    </rPh>
    <rPh sb="10" eb="11">
      <t>クルマ</t>
    </rPh>
    <phoneticPr fontId="27"/>
  </si>
  <si>
    <r>
      <rPr>
        <sz val="11"/>
        <rFont val="ＭＳ Ｐゴシック"/>
        <family val="3"/>
        <charset val="128"/>
      </rPr>
      <t>工作物衝突</t>
    </r>
    <rPh sb="0" eb="3">
      <t>コウサクブツ</t>
    </rPh>
    <rPh sb="3" eb="5">
      <t>ショウトツ</t>
    </rPh>
    <phoneticPr fontId="27"/>
  </si>
  <si>
    <r>
      <rPr>
        <sz val="11"/>
        <rFont val="ＭＳ Ｐゴシック"/>
        <family val="3"/>
        <charset val="128"/>
      </rPr>
      <t>　</t>
    </r>
    <phoneticPr fontId="27"/>
  </si>
  <si>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単</t>
    </r>
    <r>
      <rPr>
        <sz val="11"/>
        <rFont val="Arial"/>
        <family val="2"/>
      </rPr>
      <t xml:space="preserve">  </t>
    </r>
    <r>
      <rPr>
        <sz val="11"/>
        <rFont val="ＭＳ Ｐゴシック"/>
        <family val="3"/>
        <charset val="128"/>
      </rPr>
      <t>独</t>
    </r>
    <rPh sb="0" eb="1">
      <t>クルマ</t>
    </rPh>
    <rPh sb="3" eb="4">
      <t>リョウ</t>
    </rPh>
    <rPh sb="6" eb="7">
      <t>タン</t>
    </rPh>
    <rPh sb="9" eb="10">
      <t>ドク</t>
    </rPh>
    <phoneticPr fontId="27"/>
  </si>
  <si>
    <r>
      <rPr>
        <sz val="11"/>
        <rFont val="ＭＳ Ｐゴシック"/>
        <family val="3"/>
        <charset val="128"/>
      </rPr>
      <t>追い越し</t>
    </r>
    <rPh sb="0" eb="1">
      <t>オ</t>
    </rPh>
    <rPh sb="2" eb="3">
      <t>コ</t>
    </rPh>
    <phoneticPr fontId="27"/>
  </si>
  <si>
    <r>
      <rPr>
        <sz val="11"/>
        <rFont val="ＭＳ Ｐゴシック"/>
        <family val="3"/>
        <charset val="128"/>
      </rPr>
      <t>追突</t>
    </r>
    <rPh sb="0" eb="2">
      <t>ツイトツ</t>
    </rPh>
    <phoneticPr fontId="27"/>
  </si>
  <si>
    <r>
      <rPr>
        <sz val="11"/>
        <rFont val="ＭＳ Ｐゴシック"/>
        <family val="3"/>
        <charset val="128"/>
      </rPr>
      <t>左折</t>
    </r>
    <rPh sb="0" eb="2">
      <t>サセツ</t>
    </rPh>
    <phoneticPr fontId="27"/>
  </si>
  <si>
    <r>
      <rPr>
        <sz val="11"/>
        <rFont val="ＭＳ Ｐゴシック"/>
        <family val="3"/>
        <charset val="128"/>
      </rPr>
      <t>右折</t>
    </r>
    <rPh sb="0" eb="2">
      <t>ウセツ</t>
    </rPh>
    <phoneticPr fontId="27"/>
  </si>
  <si>
    <r>
      <rPr>
        <sz val="11"/>
        <rFont val="ＭＳ Ｐゴシック"/>
        <family val="3"/>
        <charset val="128"/>
      </rPr>
      <t>出合頭</t>
    </r>
    <rPh sb="0" eb="2">
      <t>デアイ</t>
    </rPh>
    <rPh sb="2" eb="3">
      <t>ガシラ</t>
    </rPh>
    <phoneticPr fontId="27"/>
  </si>
  <si>
    <r>
      <rPr>
        <sz val="11"/>
        <rFont val="ＭＳ Ｐゴシック"/>
        <family val="3"/>
        <charset val="128"/>
      </rPr>
      <t>車</t>
    </r>
    <r>
      <rPr>
        <sz val="11"/>
        <rFont val="Arial"/>
        <family val="2"/>
      </rPr>
      <t xml:space="preserve">  </t>
    </r>
    <r>
      <rPr>
        <sz val="11"/>
        <rFont val="ＭＳ Ｐゴシック"/>
        <family val="3"/>
        <charset val="128"/>
      </rPr>
      <t>両</t>
    </r>
    <r>
      <rPr>
        <sz val="11"/>
        <rFont val="Arial"/>
        <family val="2"/>
      </rPr>
      <t xml:space="preserve">  </t>
    </r>
    <r>
      <rPr>
        <sz val="11"/>
        <rFont val="ＭＳ Ｐゴシック"/>
        <family val="3"/>
        <charset val="128"/>
      </rPr>
      <t>相</t>
    </r>
    <r>
      <rPr>
        <sz val="11"/>
        <rFont val="Arial"/>
        <family val="2"/>
      </rPr>
      <t xml:space="preserve">  </t>
    </r>
    <r>
      <rPr>
        <sz val="11"/>
        <rFont val="ＭＳ Ｐゴシック"/>
        <family val="3"/>
        <charset val="128"/>
      </rPr>
      <t>互</t>
    </r>
    <rPh sb="0" eb="1">
      <t>クルマ</t>
    </rPh>
    <rPh sb="3" eb="4">
      <t>リョウ</t>
    </rPh>
    <rPh sb="6" eb="7">
      <t>ソウ</t>
    </rPh>
    <rPh sb="9" eb="10">
      <t>ゴ</t>
    </rPh>
    <phoneticPr fontId="27"/>
  </si>
  <si>
    <r>
      <rPr>
        <sz val="11"/>
        <rFont val="ＭＳ Ｐゴシック"/>
        <family val="3"/>
        <charset val="128"/>
      </rPr>
      <t>その他横断中</t>
    </r>
    <rPh sb="2" eb="3">
      <t>タ</t>
    </rPh>
    <rPh sb="3" eb="6">
      <t>オウダンチュウ</t>
    </rPh>
    <phoneticPr fontId="27"/>
  </si>
  <si>
    <r>
      <rPr>
        <sz val="11"/>
        <rFont val="ＭＳ Ｐゴシック"/>
        <family val="3"/>
        <charset val="128"/>
      </rPr>
      <t>横断歩道横断中</t>
    </r>
    <rPh sb="0" eb="2">
      <t>オウダン</t>
    </rPh>
    <rPh sb="2" eb="4">
      <t>ホドウ</t>
    </rPh>
    <rPh sb="4" eb="7">
      <t>オウダンチュウ</t>
    </rPh>
    <phoneticPr fontId="27"/>
  </si>
  <si>
    <r>
      <rPr>
        <sz val="11"/>
        <rFont val="ＭＳ Ｐゴシック"/>
        <family val="3"/>
        <charset val="128"/>
      </rPr>
      <t>人</t>
    </r>
    <r>
      <rPr>
        <sz val="11"/>
        <rFont val="Arial"/>
        <family val="2"/>
      </rPr>
      <t xml:space="preserve">  </t>
    </r>
    <r>
      <rPr>
        <sz val="11"/>
        <rFont val="ＭＳ Ｐゴシック"/>
        <family val="3"/>
        <charset val="128"/>
      </rPr>
      <t>対</t>
    </r>
    <r>
      <rPr>
        <sz val="11"/>
        <rFont val="Arial"/>
        <family val="2"/>
      </rPr>
      <t xml:space="preserve">  </t>
    </r>
    <r>
      <rPr>
        <sz val="11"/>
        <rFont val="ＭＳ Ｐゴシック"/>
        <family val="3"/>
        <charset val="128"/>
      </rPr>
      <t>車</t>
    </r>
    <r>
      <rPr>
        <sz val="11"/>
        <rFont val="Arial"/>
        <family val="2"/>
      </rPr>
      <t xml:space="preserve">  </t>
    </r>
    <r>
      <rPr>
        <sz val="11"/>
        <rFont val="ＭＳ Ｐゴシック"/>
        <family val="3"/>
        <charset val="128"/>
      </rPr>
      <t>両</t>
    </r>
    <rPh sb="0" eb="1">
      <t>ジン</t>
    </rPh>
    <rPh sb="3" eb="4">
      <t>タイ</t>
    </rPh>
    <rPh sb="6" eb="7">
      <t>クルマ</t>
    </rPh>
    <rPh sb="9" eb="10">
      <t>リョウ</t>
    </rPh>
    <phoneticPr fontId="27"/>
  </si>
  <si>
    <r>
      <rPr>
        <sz val="11"/>
        <rFont val="ＭＳ Ｐゴシック"/>
        <family val="3"/>
        <charset val="128"/>
      </rPr>
      <t>総　　　　数</t>
    </r>
    <rPh sb="0" eb="1">
      <t>フサ</t>
    </rPh>
    <rPh sb="5" eb="6">
      <t>カズ</t>
    </rPh>
    <phoneticPr fontId="27"/>
  </si>
  <si>
    <r>
      <rPr>
        <sz val="11"/>
        <rFont val="ＭＳ Ｐゴシック"/>
        <family val="3"/>
        <charset val="128"/>
      </rPr>
      <t>負傷者数</t>
    </r>
  </si>
  <si>
    <r>
      <rPr>
        <sz val="11"/>
        <rFont val="ＭＳ Ｐゴシック"/>
        <family val="3"/>
        <charset val="128"/>
      </rPr>
      <t>死者数</t>
    </r>
  </si>
  <si>
    <r>
      <rPr>
        <sz val="11"/>
        <rFont val="ＭＳ Ｐゴシック"/>
        <family val="3"/>
        <charset val="128"/>
      </rPr>
      <t>件数</t>
    </r>
  </si>
  <si>
    <r>
      <rPr>
        <sz val="11"/>
        <rFont val="ＭＳ Ｐゴシック"/>
        <family val="3"/>
        <charset val="128"/>
      </rPr>
      <t>負傷者数</t>
    </r>
    <rPh sb="0" eb="1">
      <t>フ</t>
    </rPh>
    <rPh sb="1" eb="3">
      <t>ショウシャ</t>
    </rPh>
    <rPh sb="3" eb="4">
      <t>スウ</t>
    </rPh>
    <phoneticPr fontId="27"/>
  </si>
  <si>
    <r>
      <rPr>
        <sz val="11"/>
        <rFont val="ＭＳ Ｐゴシック"/>
        <family val="3"/>
        <charset val="128"/>
      </rPr>
      <t>事</t>
    </r>
    <r>
      <rPr>
        <sz val="11"/>
        <rFont val="Arial"/>
        <family val="2"/>
      </rPr>
      <t xml:space="preserve">   </t>
    </r>
    <r>
      <rPr>
        <sz val="11"/>
        <rFont val="ＭＳ Ｐゴシック"/>
        <family val="3"/>
        <charset val="128"/>
      </rPr>
      <t>故</t>
    </r>
    <r>
      <rPr>
        <sz val="11"/>
        <rFont val="Arial"/>
        <family val="2"/>
      </rPr>
      <t xml:space="preserve">   </t>
    </r>
    <r>
      <rPr>
        <sz val="11"/>
        <rFont val="ＭＳ Ｐゴシック"/>
        <family val="3"/>
        <charset val="128"/>
      </rPr>
      <t>計</t>
    </r>
    <rPh sb="0" eb="1">
      <t>コト</t>
    </rPh>
    <rPh sb="4" eb="5">
      <t>ユエ</t>
    </rPh>
    <rPh sb="8" eb="9">
      <t>ケイ</t>
    </rPh>
    <phoneticPr fontId="27"/>
  </si>
  <si>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無</t>
    </r>
    <rPh sb="0" eb="1">
      <t>シン</t>
    </rPh>
    <rPh sb="4" eb="5">
      <t>ゴウ</t>
    </rPh>
    <rPh sb="8" eb="9">
      <t>ナシ</t>
    </rPh>
    <phoneticPr fontId="27"/>
  </si>
  <si>
    <r>
      <rPr>
        <sz val="11"/>
        <rFont val="ＭＳ Ｐゴシック"/>
        <family val="3"/>
        <charset val="128"/>
      </rPr>
      <t>信</t>
    </r>
    <r>
      <rPr>
        <sz val="11"/>
        <rFont val="Arial"/>
        <family val="2"/>
      </rPr>
      <t xml:space="preserve">   </t>
    </r>
    <r>
      <rPr>
        <sz val="11"/>
        <rFont val="ＭＳ Ｐゴシック"/>
        <family val="3"/>
        <charset val="128"/>
      </rPr>
      <t>号</t>
    </r>
    <r>
      <rPr>
        <sz val="11"/>
        <rFont val="Arial"/>
        <family val="2"/>
      </rPr>
      <t xml:space="preserve">   </t>
    </r>
    <r>
      <rPr>
        <sz val="11"/>
        <rFont val="ＭＳ Ｐゴシック"/>
        <family val="3"/>
        <charset val="128"/>
      </rPr>
      <t>有</t>
    </r>
    <rPh sb="0" eb="1">
      <t>シン</t>
    </rPh>
    <rPh sb="4" eb="5">
      <t>ゴウ</t>
    </rPh>
    <rPh sb="8" eb="9">
      <t>ア</t>
    </rPh>
    <phoneticPr fontId="27"/>
  </si>
  <si>
    <r>
      <rPr>
        <sz val="11"/>
        <rFont val="ＭＳ Ｐゴシック"/>
        <family val="3"/>
        <charset val="128"/>
      </rPr>
      <t>信号の有無</t>
    </r>
    <rPh sb="0" eb="2">
      <t>シンゴウ</t>
    </rPh>
    <rPh sb="3" eb="5">
      <t>ウム</t>
    </rPh>
    <phoneticPr fontId="27"/>
  </si>
  <si>
    <r>
      <rPr>
        <sz val="12"/>
        <rFont val="ＭＳ Ｐゴシック"/>
        <family val="3"/>
        <charset val="128"/>
      </rPr>
      <t>信号有無別事故類型</t>
    </r>
    <rPh sb="0" eb="2">
      <t>シンゴウ</t>
    </rPh>
    <rPh sb="2" eb="4">
      <t>ウム</t>
    </rPh>
    <rPh sb="4" eb="5">
      <t>ベツ</t>
    </rPh>
    <rPh sb="5" eb="7">
      <t>ジコ</t>
    </rPh>
    <rPh sb="7" eb="9">
      <t>ルイケイ</t>
    </rPh>
    <phoneticPr fontId="27"/>
  </si>
  <si>
    <r>
      <rPr>
        <sz val="11"/>
        <rFont val="ＭＳ Ｐゴシック"/>
        <family val="3"/>
        <charset val="128"/>
      </rPr>
      <t>第１当事者の違反によって起きた事故の件数及びその事故により生じた全死傷者数を計上。</t>
    </r>
    <rPh sb="0" eb="1">
      <t>ダイ</t>
    </rPh>
    <rPh sb="2" eb="5">
      <t>トウジシャ</t>
    </rPh>
    <rPh sb="6" eb="8">
      <t>イハン</t>
    </rPh>
    <rPh sb="12" eb="13">
      <t>オ</t>
    </rPh>
    <rPh sb="15" eb="17">
      <t>ジコ</t>
    </rPh>
    <rPh sb="18" eb="20">
      <t>ケンスウ</t>
    </rPh>
    <rPh sb="20" eb="21">
      <t>オヨ</t>
    </rPh>
    <rPh sb="24" eb="26">
      <t>ジコ</t>
    </rPh>
    <rPh sb="29" eb="30">
      <t>ショウ</t>
    </rPh>
    <rPh sb="32" eb="33">
      <t>ゼン</t>
    </rPh>
    <rPh sb="33" eb="35">
      <t>シショウ</t>
    </rPh>
    <rPh sb="35" eb="36">
      <t>シャ</t>
    </rPh>
    <rPh sb="36" eb="37">
      <t>スウ</t>
    </rPh>
    <rPh sb="38" eb="40">
      <t>ケイジョウ</t>
    </rPh>
    <phoneticPr fontId="27"/>
  </si>
  <si>
    <r>
      <rPr>
        <sz val="11"/>
        <rFont val="ＭＳ Ｐゴシック"/>
        <family val="3"/>
        <charset val="128"/>
      </rPr>
      <t>その他の違反</t>
    </r>
    <rPh sb="2" eb="3">
      <t>タ</t>
    </rPh>
    <rPh sb="4" eb="6">
      <t>イハン</t>
    </rPh>
    <phoneticPr fontId="27"/>
  </si>
  <si>
    <r>
      <rPr>
        <sz val="11"/>
        <rFont val="ＭＳ Ｐゴシック"/>
        <family val="3"/>
        <charset val="128"/>
      </rPr>
      <t>飛び出し</t>
    </r>
    <rPh sb="0" eb="1">
      <t>ト</t>
    </rPh>
    <rPh sb="2" eb="3">
      <t>ダ</t>
    </rPh>
    <phoneticPr fontId="27"/>
  </si>
  <si>
    <r>
      <rPr>
        <sz val="11"/>
        <rFont val="ＭＳ Ｐゴシック"/>
        <family val="3"/>
        <charset val="128"/>
      </rPr>
      <t>路上遊戯</t>
    </r>
    <rPh sb="0" eb="2">
      <t>ロジョウ</t>
    </rPh>
    <rPh sb="2" eb="4">
      <t>ユウギ</t>
    </rPh>
    <phoneticPr fontId="27"/>
  </si>
  <si>
    <r>
      <rPr>
        <sz val="11"/>
        <rFont val="ＭＳ Ｐゴシック"/>
        <family val="3"/>
        <charset val="128"/>
      </rPr>
      <t>者</t>
    </r>
    <rPh sb="0" eb="1">
      <t>シャ</t>
    </rPh>
    <phoneticPr fontId="27"/>
  </si>
  <si>
    <r>
      <rPr>
        <sz val="11"/>
        <rFont val="ＭＳ Ｐゴシック"/>
        <family val="3"/>
        <charset val="128"/>
      </rPr>
      <t>寝そべり等</t>
    </r>
    <rPh sb="0" eb="1">
      <t>ネ</t>
    </rPh>
    <rPh sb="4" eb="5">
      <t>トウ</t>
    </rPh>
    <phoneticPr fontId="27"/>
  </si>
  <si>
    <r>
      <rPr>
        <sz val="11"/>
        <rFont val="ＭＳ Ｐゴシック"/>
        <family val="3"/>
        <charset val="128"/>
      </rPr>
      <t>斜め横断等</t>
    </r>
    <rPh sb="0" eb="1">
      <t>ナナ</t>
    </rPh>
    <rPh sb="2" eb="4">
      <t>オウダン</t>
    </rPh>
    <rPh sb="4" eb="5">
      <t>トウ</t>
    </rPh>
    <phoneticPr fontId="27"/>
  </si>
  <si>
    <r>
      <rPr>
        <sz val="11"/>
        <rFont val="ＭＳ Ｐゴシック"/>
        <family val="3"/>
        <charset val="128"/>
      </rPr>
      <t>行</t>
    </r>
    <rPh sb="0" eb="1">
      <t>コウ</t>
    </rPh>
    <phoneticPr fontId="27"/>
  </si>
  <si>
    <r>
      <rPr>
        <sz val="11"/>
        <rFont val="ＭＳ Ｐゴシック"/>
        <family val="3"/>
        <charset val="128"/>
      </rPr>
      <t>禁止場所横断</t>
    </r>
    <rPh sb="0" eb="2">
      <t>キンシ</t>
    </rPh>
    <rPh sb="2" eb="4">
      <t>バショ</t>
    </rPh>
    <rPh sb="4" eb="6">
      <t>オウダン</t>
    </rPh>
    <phoneticPr fontId="27"/>
  </si>
  <si>
    <r>
      <rPr>
        <sz val="11"/>
        <rFont val="ＭＳ Ｐゴシック"/>
        <family val="3"/>
        <charset val="128"/>
      </rPr>
      <t>直前直後横断</t>
    </r>
    <rPh sb="0" eb="2">
      <t>チョクゼン</t>
    </rPh>
    <rPh sb="2" eb="4">
      <t>チョクゴ</t>
    </rPh>
    <rPh sb="4" eb="6">
      <t>オウダン</t>
    </rPh>
    <phoneticPr fontId="27"/>
  </si>
  <si>
    <r>
      <rPr>
        <sz val="9"/>
        <rFont val="ＭＳ Ｐゴシック"/>
        <family val="3"/>
        <charset val="128"/>
      </rPr>
      <t>横断</t>
    </r>
    <rPh sb="0" eb="2">
      <t>オウダン</t>
    </rPh>
    <phoneticPr fontId="27"/>
  </si>
  <si>
    <r>
      <rPr>
        <sz val="11"/>
        <rFont val="ＭＳ Ｐゴシック"/>
        <family val="3"/>
        <charset val="128"/>
      </rPr>
      <t>歩</t>
    </r>
    <rPh sb="0" eb="1">
      <t>ホ</t>
    </rPh>
    <phoneticPr fontId="27"/>
  </si>
  <si>
    <r>
      <rPr>
        <sz val="11"/>
        <rFont val="ＭＳ Ｐゴシック"/>
        <family val="3"/>
        <charset val="128"/>
      </rPr>
      <t>通行区分</t>
    </r>
    <rPh sb="0" eb="2">
      <t>ツウコウ</t>
    </rPh>
    <rPh sb="2" eb="4">
      <t>クブン</t>
    </rPh>
    <phoneticPr fontId="27"/>
  </si>
  <si>
    <r>
      <rPr>
        <sz val="11"/>
        <rFont val="ＭＳ Ｐゴシック"/>
        <family val="3"/>
        <charset val="128"/>
      </rPr>
      <t>信号無視</t>
    </r>
    <rPh sb="0" eb="2">
      <t>シンゴウ</t>
    </rPh>
    <rPh sb="2" eb="4">
      <t>ムシ</t>
    </rPh>
    <phoneticPr fontId="27"/>
  </si>
  <si>
    <r>
      <rPr>
        <sz val="11"/>
        <rFont val="ＭＳ Ｐゴシック"/>
        <family val="3"/>
        <charset val="128"/>
      </rPr>
      <t>安全不確認</t>
    </r>
    <rPh sb="0" eb="2">
      <t>アンゼン</t>
    </rPh>
    <rPh sb="2" eb="3">
      <t>フ</t>
    </rPh>
    <rPh sb="3" eb="5">
      <t>カクニン</t>
    </rPh>
    <phoneticPr fontId="27"/>
  </si>
  <si>
    <r>
      <rPr>
        <sz val="11"/>
        <rFont val="ＭＳ Ｐゴシック"/>
        <family val="3"/>
        <charset val="128"/>
      </rPr>
      <t>動静不注意</t>
    </r>
    <rPh sb="0" eb="2">
      <t>ドウセイ</t>
    </rPh>
    <rPh sb="2" eb="5">
      <t>フチュウイ</t>
    </rPh>
    <phoneticPr fontId="27"/>
  </si>
  <si>
    <r>
      <rPr>
        <sz val="11"/>
        <rFont val="ＭＳ Ｐゴシック"/>
        <family val="3"/>
        <charset val="128"/>
      </rPr>
      <t>前方不注意</t>
    </r>
    <rPh sb="0" eb="2">
      <t>ゼンポウ</t>
    </rPh>
    <rPh sb="2" eb="5">
      <t>フチュウイ</t>
    </rPh>
    <phoneticPr fontId="27"/>
  </si>
  <si>
    <r>
      <rPr>
        <sz val="11"/>
        <rFont val="ＭＳ Ｐゴシック"/>
        <family val="3"/>
        <charset val="128"/>
      </rPr>
      <t>ハンドル等操作不適</t>
    </r>
    <rPh sb="4" eb="5">
      <t>トウ</t>
    </rPh>
    <rPh sb="5" eb="7">
      <t>ソウサ</t>
    </rPh>
    <rPh sb="7" eb="9">
      <t>フテキ</t>
    </rPh>
    <phoneticPr fontId="27"/>
  </si>
  <si>
    <r>
      <rPr>
        <sz val="10"/>
        <rFont val="ＭＳ Ｐゴシック"/>
        <family val="3"/>
        <charset val="128"/>
      </rPr>
      <t>安全運転義務</t>
    </r>
    <rPh sb="0" eb="2">
      <t>アンゼン</t>
    </rPh>
    <rPh sb="2" eb="4">
      <t>ウンテン</t>
    </rPh>
    <rPh sb="4" eb="6">
      <t>ギム</t>
    </rPh>
    <phoneticPr fontId="27"/>
  </si>
  <si>
    <r>
      <rPr>
        <sz val="11"/>
        <rFont val="ＭＳ Ｐゴシック"/>
        <family val="3"/>
        <charset val="128"/>
      </rPr>
      <t>過労運転</t>
    </r>
    <rPh sb="0" eb="2">
      <t>カロウ</t>
    </rPh>
    <rPh sb="2" eb="4">
      <t>ウンテン</t>
    </rPh>
    <phoneticPr fontId="27"/>
  </si>
  <si>
    <r>
      <rPr>
        <sz val="11"/>
        <rFont val="ＭＳ Ｐゴシック"/>
        <family val="3"/>
        <charset val="128"/>
      </rPr>
      <t>酒酔い運転</t>
    </r>
    <rPh sb="0" eb="2">
      <t>サケヨ</t>
    </rPh>
    <rPh sb="3" eb="5">
      <t>ウンテン</t>
    </rPh>
    <phoneticPr fontId="27"/>
  </si>
  <si>
    <r>
      <rPr>
        <sz val="11"/>
        <rFont val="ＭＳ Ｐゴシック"/>
        <family val="3"/>
        <charset val="128"/>
      </rPr>
      <t>整備不良車両運転</t>
    </r>
    <rPh sb="0" eb="2">
      <t>セイビ</t>
    </rPh>
    <rPh sb="2" eb="4">
      <t>フリョウ</t>
    </rPh>
    <rPh sb="4" eb="6">
      <t>シャリョウ</t>
    </rPh>
    <rPh sb="6" eb="8">
      <t>ウンテン</t>
    </rPh>
    <phoneticPr fontId="27"/>
  </si>
  <si>
    <r>
      <rPr>
        <sz val="11"/>
        <rFont val="ＭＳ Ｐゴシック"/>
        <family val="3"/>
        <charset val="128"/>
      </rPr>
      <t>積載不適当</t>
    </r>
    <rPh sb="0" eb="2">
      <t>セキサイ</t>
    </rPh>
    <rPh sb="2" eb="5">
      <t>フテキトウ</t>
    </rPh>
    <phoneticPr fontId="27"/>
  </si>
  <si>
    <r>
      <rPr>
        <sz val="11"/>
        <rFont val="ＭＳ Ｐゴシック"/>
        <family val="3"/>
        <charset val="128"/>
      </rPr>
      <t>指定場所一時不停止</t>
    </r>
    <rPh sb="0" eb="2">
      <t>シテイ</t>
    </rPh>
    <rPh sb="2" eb="4">
      <t>バショ</t>
    </rPh>
    <rPh sb="4" eb="6">
      <t>イチジ</t>
    </rPh>
    <rPh sb="6" eb="7">
      <t>フ</t>
    </rPh>
    <rPh sb="7" eb="9">
      <t>テイシ</t>
    </rPh>
    <phoneticPr fontId="27"/>
  </si>
  <si>
    <r>
      <rPr>
        <sz val="11"/>
        <rFont val="ＭＳ Ｐゴシック"/>
        <family val="3"/>
        <charset val="128"/>
      </rPr>
      <t>徐行場所</t>
    </r>
    <rPh sb="0" eb="2">
      <t>ジョコウ</t>
    </rPh>
    <rPh sb="2" eb="4">
      <t>バショ</t>
    </rPh>
    <phoneticPr fontId="27"/>
  </si>
  <si>
    <r>
      <rPr>
        <sz val="11"/>
        <rFont val="ＭＳ Ｐゴシック"/>
        <family val="3"/>
        <charset val="128"/>
      </rPr>
      <t>等</t>
    </r>
    <rPh sb="0" eb="1">
      <t>トウ</t>
    </rPh>
    <phoneticPr fontId="27"/>
  </si>
  <si>
    <r>
      <rPr>
        <sz val="11"/>
        <rFont val="ＭＳ Ｐゴシック"/>
        <family val="3"/>
        <charset val="128"/>
      </rPr>
      <t>歩行者妨害</t>
    </r>
    <rPh sb="0" eb="3">
      <t>ホコウシャ</t>
    </rPh>
    <rPh sb="3" eb="5">
      <t>ボウガイ</t>
    </rPh>
    <phoneticPr fontId="27"/>
  </si>
  <si>
    <r>
      <rPr>
        <sz val="11"/>
        <rFont val="ＭＳ Ｐゴシック"/>
        <family val="3"/>
        <charset val="128"/>
      </rPr>
      <t>交差点安全進行義務</t>
    </r>
    <rPh sb="0" eb="3">
      <t>コウサテン</t>
    </rPh>
    <rPh sb="3" eb="5">
      <t>アンゼン</t>
    </rPh>
    <rPh sb="5" eb="7">
      <t>シンコウ</t>
    </rPh>
    <rPh sb="7" eb="9">
      <t>ギム</t>
    </rPh>
    <phoneticPr fontId="27"/>
  </si>
  <si>
    <r>
      <rPr>
        <sz val="11"/>
        <rFont val="ＭＳ Ｐゴシック"/>
        <family val="3"/>
        <charset val="128"/>
      </rPr>
      <t>優先通行妨害</t>
    </r>
    <rPh sb="0" eb="2">
      <t>ユウセン</t>
    </rPh>
    <rPh sb="2" eb="4">
      <t>ツウコウ</t>
    </rPh>
    <rPh sb="4" eb="6">
      <t>ボウガイ</t>
    </rPh>
    <phoneticPr fontId="27"/>
  </si>
  <si>
    <r>
      <rPr>
        <sz val="11"/>
        <rFont val="ＭＳ Ｐゴシック"/>
        <family val="3"/>
        <charset val="128"/>
      </rPr>
      <t>踏切不停止</t>
    </r>
    <rPh sb="0" eb="2">
      <t>フミキリ</t>
    </rPh>
    <rPh sb="2" eb="3">
      <t>フ</t>
    </rPh>
    <rPh sb="3" eb="5">
      <t>テイシ</t>
    </rPh>
    <phoneticPr fontId="27"/>
  </si>
  <si>
    <r>
      <rPr>
        <sz val="11"/>
        <rFont val="ＭＳ Ｐゴシック"/>
        <family val="3"/>
        <charset val="128"/>
      </rPr>
      <t>進路変更禁止</t>
    </r>
    <rPh sb="0" eb="2">
      <t>シンロ</t>
    </rPh>
    <rPh sb="2" eb="4">
      <t>ヘンコウ</t>
    </rPh>
    <rPh sb="4" eb="6">
      <t>キンシ</t>
    </rPh>
    <phoneticPr fontId="27"/>
  </si>
  <si>
    <r>
      <rPr>
        <sz val="11"/>
        <rFont val="ＭＳ Ｐゴシック"/>
        <family val="3"/>
        <charset val="128"/>
      </rPr>
      <t>横断等禁止</t>
    </r>
    <rPh sb="0" eb="2">
      <t>オウダン</t>
    </rPh>
    <rPh sb="2" eb="3">
      <t>トウ</t>
    </rPh>
    <rPh sb="3" eb="5">
      <t>キンシ</t>
    </rPh>
    <phoneticPr fontId="27"/>
  </si>
  <si>
    <r>
      <rPr>
        <sz val="11"/>
        <rFont val="ＭＳ Ｐゴシック"/>
        <family val="3"/>
        <charset val="128"/>
      </rPr>
      <t>最高速度</t>
    </r>
    <rPh sb="0" eb="2">
      <t>サイコウ</t>
    </rPh>
    <rPh sb="2" eb="4">
      <t>ソクド</t>
    </rPh>
    <phoneticPr fontId="27"/>
  </si>
  <si>
    <r>
      <rPr>
        <sz val="11"/>
        <rFont val="ＭＳ Ｐゴシック"/>
        <family val="3"/>
        <charset val="128"/>
      </rPr>
      <t>通行禁止</t>
    </r>
    <rPh sb="0" eb="2">
      <t>ツウコウ</t>
    </rPh>
    <rPh sb="2" eb="4">
      <t>キンシ</t>
    </rPh>
    <phoneticPr fontId="27"/>
  </si>
  <si>
    <r>
      <rPr>
        <sz val="9"/>
        <rFont val="ＭＳ Ｐゴシック"/>
        <family val="3"/>
        <charset val="128"/>
      </rPr>
      <t>法令違反別</t>
    </r>
    <rPh sb="0" eb="2">
      <t>ホウレイ</t>
    </rPh>
    <rPh sb="2" eb="4">
      <t>イハン</t>
    </rPh>
    <rPh sb="4" eb="5">
      <t>ベツ</t>
    </rPh>
    <phoneticPr fontId="27"/>
  </si>
  <si>
    <r>
      <rPr>
        <sz val="9"/>
        <rFont val="ＭＳ Ｐゴシック"/>
        <family val="3"/>
        <charset val="128"/>
      </rPr>
      <t>区分</t>
    </r>
    <rPh sb="0" eb="2">
      <t>クブン</t>
    </rPh>
    <phoneticPr fontId="27"/>
  </si>
  <si>
    <r>
      <rPr>
        <sz val="12"/>
        <rFont val="ＭＳ Ｐゴシック"/>
        <family val="3"/>
        <charset val="128"/>
      </rPr>
      <t>法令違反別発生状況（第１当事者の法令違反）</t>
    </r>
    <rPh sb="0" eb="2">
      <t>ホウレイ</t>
    </rPh>
    <rPh sb="2" eb="4">
      <t>イハン</t>
    </rPh>
    <rPh sb="4" eb="5">
      <t>ベツ</t>
    </rPh>
    <rPh sb="5" eb="7">
      <t>ハッセイ</t>
    </rPh>
    <rPh sb="7" eb="9">
      <t>ジョウキョウ</t>
    </rPh>
    <rPh sb="10" eb="11">
      <t>ダイ</t>
    </rPh>
    <rPh sb="12" eb="15">
      <t>トウジシャ</t>
    </rPh>
    <rPh sb="16" eb="18">
      <t>ホウレイ</t>
    </rPh>
    <rPh sb="18" eb="20">
      <t>イハン</t>
    </rPh>
    <phoneticPr fontId="27"/>
  </si>
  <si>
    <r>
      <rPr>
        <sz val="12"/>
        <rFont val="ＭＳ Ｐゴシック"/>
        <family val="3"/>
        <charset val="128"/>
      </rPr>
      <t>（６）法令違反別</t>
    </r>
    <rPh sb="3" eb="5">
      <t>ホウレイ</t>
    </rPh>
    <rPh sb="5" eb="7">
      <t>イハン</t>
    </rPh>
    <rPh sb="7" eb="8">
      <t>ベツ</t>
    </rPh>
    <phoneticPr fontId="27"/>
  </si>
  <si>
    <r>
      <rPr>
        <sz val="12"/>
        <rFont val="ＭＳ 明朝"/>
        <family val="1"/>
        <charset val="128"/>
      </rPr>
      <t>その他</t>
    </r>
    <rPh sb="2" eb="3">
      <t>タ</t>
    </rPh>
    <phoneticPr fontId="27"/>
  </si>
  <si>
    <r>
      <rPr>
        <sz val="12"/>
        <rFont val="ＭＳ 明朝"/>
        <family val="1"/>
        <charset val="128"/>
      </rPr>
      <t>原付</t>
    </r>
    <rPh sb="0" eb="2">
      <t>ゲンツキ</t>
    </rPh>
    <phoneticPr fontId="27"/>
  </si>
  <si>
    <r>
      <rPr>
        <sz val="12"/>
        <rFont val="ＭＳ 明朝"/>
        <family val="1"/>
        <charset val="128"/>
      </rPr>
      <t>自動二輪</t>
    </r>
    <rPh sb="0" eb="2">
      <t>ジドウ</t>
    </rPh>
    <rPh sb="2" eb="4">
      <t>ニリン</t>
    </rPh>
    <phoneticPr fontId="27"/>
  </si>
  <si>
    <r>
      <rPr>
        <sz val="12"/>
        <rFont val="ＭＳ 明朝"/>
        <family val="1"/>
        <charset val="128"/>
      </rPr>
      <t>自転車</t>
    </r>
    <rPh sb="0" eb="3">
      <t>ジテンシャ</t>
    </rPh>
    <phoneticPr fontId="27"/>
  </si>
  <si>
    <r>
      <rPr>
        <sz val="12"/>
        <rFont val="ＭＳ 明朝"/>
        <family val="1"/>
        <charset val="128"/>
      </rPr>
      <t>歩行者</t>
    </r>
    <rPh sb="0" eb="3">
      <t>ホコウシャ</t>
    </rPh>
    <phoneticPr fontId="27"/>
  </si>
  <si>
    <r>
      <rPr>
        <sz val="12"/>
        <rFont val="ＭＳ 明朝"/>
        <family val="1"/>
        <charset val="128"/>
      </rPr>
      <t>子ども</t>
    </r>
    <rPh sb="0" eb="1">
      <t>コ</t>
    </rPh>
    <phoneticPr fontId="27"/>
  </si>
  <si>
    <r>
      <rPr>
        <sz val="12"/>
        <rFont val="ＭＳ 明朝"/>
        <family val="1"/>
        <charset val="128"/>
      </rPr>
      <t>高齢者</t>
    </r>
    <rPh sb="0" eb="3">
      <t>コウレイシャ</t>
    </rPh>
    <phoneticPr fontId="27"/>
  </si>
  <si>
    <r>
      <rPr>
        <sz val="12"/>
        <rFont val="ＭＳ 明朝"/>
        <family val="1"/>
        <charset val="128"/>
      </rPr>
      <t>合計</t>
    </r>
    <rPh sb="0" eb="2">
      <t>ゴウケイ</t>
    </rPh>
    <phoneticPr fontId="27"/>
  </si>
  <si>
    <r>
      <rPr>
        <sz val="12"/>
        <rFont val="ＭＳ 明朝"/>
        <family val="1"/>
        <charset val="128"/>
      </rPr>
      <t>区分</t>
    </r>
    <rPh sb="0" eb="2">
      <t>クブン</t>
    </rPh>
    <phoneticPr fontId="27"/>
  </si>
  <si>
    <r>
      <rPr>
        <sz val="11"/>
        <rFont val="ＭＳ Ｐゴシック"/>
        <family val="3"/>
        <charset val="128"/>
      </rPr>
      <t>元</t>
    </r>
    <rPh sb="0" eb="1">
      <t>ゲン</t>
    </rPh>
    <phoneticPr fontId="27"/>
  </si>
  <si>
    <r>
      <rPr>
        <sz val="12"/>
        <rFont val="ＭＳ 明朝"/>
        <family val="1"/>
        <charset val="128"/>
      </rPr>
      <t>年別</t>
    </r>
    <rPh sb="0" eb="2">
      <t>ネンベツ</t>
    </rPh>
    <phoneticPr fontId="27"/>
  </si>
  <si>
    <r>
      <rPr>
        <sz val="11"/>
        <rFont val="ＭＳ Ｐゴシック"/>
        <family val="3"/>
        <charset val="128"/>
      </rPr>
      <t>死者数の推移</t>
    </r>
    <rPh sb="0" eb="3">
      <t>シシャスウ</t>
    </rPh>
    <rPh sb="4" eb="6">
      <t>スイイ</t>
    </rPh>
    <phoneticPr fontId="27"/>
  </si>
  <si>
    <r>
      <rPr>
        <sz val="12"/>
        <rFont val="ＭＳ Ｐゴシック"/>
        <family val="3"/>
        <charset val="128"/>
      </rPr>
      <t>　（１）各種死亡事故の推移</t>
    </r>
    <rPh sb="4" eb="6">
      <t>カクシュ</t>
    </rPh>
    <rPh sb="6" eb="8">
      <t>シボウ</t>
    </rPh>
    <rPh sb="8" eb="10">
      <t>ジコ</t>
    </rPh>
    <rPh sb="11" eb="13">
      <t>スイイ</t>
    </rPh>
    <phoneticPr fontId="27"/>
  </si>
  <si>
    <r>
      <rPr>
        <b/>
        <sz val="14"/>
        <rFont val="ＭＳ Ｐゴシック"/>
        <family val="3"/>
        <charset val="128"/>
      </rPr>
      <t>４．各種交通事故の実態</t>
    </r>
    <rPh sb="2" eb="4">
      <t>カクシュ</t>
    </rPh>
    <rPh sb="4" eb="6">
      <t>コウツウ</t>
    </rPh>
    <rPh sb="6" eb="8">
      <t>ジコ</t>
    </rPh>
    <rPh sb="9" eb="11">
      <t>ジッタイ</t>
    </rPh>
    <phoneticPr fontId="27"/>
  </si>
  <si>
    <r>
      <t>(</t>
    </r>
    <r>
      <rPr>
        <sz val="11"/>
        <rFont val="ＭＳ Ｐゴシック"/>
        <family val="3"/>
        <charset val="128"/>
      </rPr>
      <t>注</t>
    </r>
    <r>
      <rPr>
        <sz val="11"/>
        <rFont val="Arial"/>
        <family val="2"/>
      </rPr>
      <t>)</t>
    </r>
    <r>
      <rPr>
        <sz val="11"/>
        <rFont val="ＭＳ Ｐゴシック"/>
        <family val="3"/>
        <charset val="128"/>
      </rPr>
      <t>高齢者自身の死傷者数を計上。</t>
    </r>
  </si>
  <si>
    <r>
      <rPr>
        <sz val="10"/>
        <rFont val="ＭＳ Ｐゴシック"/>
        <family val="3"/>
        <charset val="128"/>
      </rPr>
      <t>負傷者数</t>
    </r>
  </si>
  <si>
    <r>
      <rPr>
        <sz val="11"/>
        <rFont val="ＭＳ Ｐゴシック"/>
        <family val="3"/>
        <charset val="128"/>
      </rPr>
      <t>全域</t>
    </r>
    <rPh sb="0" eb="2">
      <t>ゼンイキ</t>
    </rPh>
    <phoneticPr fontId="27"/>
  </si>
  <si>
    <r>
      <rPr>
        <sz val="10"/>
        <rFont val="ＭＳ Ｐゴシック"/>
        <family val="3"/>
        <charset val="128"/>
      </rPr>
      <t>死者数</t>
    </r>
  </si>
  <si>
    <r>
      <rPr>
        <sz val="11"/>
        <rFont val="ＭＳ Ｐゴシック"/>
        <family val="3"/>
        <charset val="128"/>
      </rPr>
      <t>府内</t>
    </r>
    <rPh sb="0" eb="2">
      <t>フナイ</t>
    </rPh>
    <phoneticPr fontId="27"/>
  </si>
  <si>
    <r>
      <rPr>
        <sz val="11"/>
        <rFont val="ＭＳ Ｐゴシック"/>
        <family val="3"/>
        <charset val="128"/>
      </rPr>
      <t>以上</t>
    </r>
    <rPh sb="0" eb="2">
      <t>イジョウ</t>
    </rPh>
    <phoneticPr fontId="27"/>
  </si>
  <si>
    <r>
      <rPr>
        <sz val="11"/>
        <rFont val="ＭＳ Ｐゴシック"/>
        <family val="3"/>
        <charset val="128"/>
      </rPr>
      <t>８５歳</t>
    </r>
    <rPh sb="2" eb="3">
      <t>サイ</t>
    </rPh>
    <phoneticPr fontId="27"/>
  </si>
  <si>
    <r>
      <rPr>
        <sz val="11"/>
        <rFont val="ＭＳ Ｐゴシック"/>
        <family val="3"/>
        <charset val="128"/>
      </rPr>
      <t>８４歳</t>
    </r>
    <rPh sb="2" eb="3">
      <t>サイ</t>
    </rPh>
    <phoneticPr fontId="27"/>
  </si>
  <si>
    <r>
      <rPr>
        <sz val="11"/>
        <rFont val="ＭＳ Ｐゴシック"/>
        <family val="3"/>
        <charset val="128"/>
      </rPr>
      <t>８０～</t>
    </r>
    <phoneticPr fontId="27"/>
  </si>
  <si>
    <r>
      <rPr>
        <sz val="11"/>
        <rFont val="ＭＳ Ｐゴシック"/>
        <family val="3"/>
        <charset val="128"/>
      </rPr>
      <t>７９歳</t>
    </r>
    <rPh sb="2" eb="3">
      <t>サイ</t>
    </rPh>
    <phoneticPr fontId="27"/>
  </si>
  <si>
    <r>
      <rPr>
        <sz val="11"/>
        <rFont val="ＭＳ Ｐゴシック"/>
        <family val="3"/>
        <charset val="128"/>
      </rPr>
      <t>７５～</t>
    </r>
    <phoneticPr fontId="27"/>
  </si>
  <si>
    <r>
      <rPr>
        <sz val="11"/>
        <rFont val="ＭＳ Ｐゴシック"/>
        <family val="3"/>
        <charset val="128"/>
      </rPr>
      <t>７４歳</t>
    </r>
    <rPh sb="2" eb="3">
      <t>サイ</t>
    </rPh>
    <phoneticPr fontId="27"/>
  </si>
  <si>
    <r>
      <rPr>
        <sz val="11"/>
        <rFont val="ＭＳ Ｐゴシック"/>
        <family val="3"/>
        <charset val="128"/>
      </rPr>
      <t>７０～</t>
    </r>
    <phoneticPr fontId="27"/>
  </si>
  <si>
    <r>
      <rPr>
        <sz val="10"/>
        <rFont val="ＭＳ Ｐゴシック"/>
        <family val="3"/>
        <charset val="128"/>
      </rPr>
      <t>負傷者数</t>
    </r>
    <rPh sb="0" eb="3">
      <t>フショウシャ</t>
    </rPh>
    <rPh sb="3" eb="4">
      <t>カズ</t>
    </rPh>
    <phoneticPr fontId="27"/>
  </si>
  <si>
    <r>
      <rPr>
        <sz val="11"/>
        <rFont val="ＭＳ Ｐゴシック"/>
        <family val="3"/>
        <charset val="128"/>
      </rPr>
      <t>６９歳</t>
    </r>
    <rPh sb="2" eb="3">
      <t>サイ</t>
    </rPh>
    <phoneticPr fontId="27"/>
  </si>
  <si>
    <r>
      <rPr>
        <sz val="10"/>
        <rFont val="ＭＳ Ｐゴシック"/>
        <family val="3"/>
        <charset val="128"/>
      </rPr>
      <t>死者数</t>
    </r>
    <rPh sb="0" eb="1">
      <t>シ</t>
    </rPh>
    <rPh sb="1" eb="2">
      <t>シャ</t>
    </rPh>
    <rPh sb="2" eb="3">
      <t>スウ</t>
    </rPh>
    <phoneticPr fontId="27"/>
  </si>
  <si>
    <r>
      <rPr>
        <sz val="11"/>
        <rFont val="ＭＳ Ｐゴシック"/>
        <family val="3"/>
        <charset val="128"/>
      </rPr>
      <t>６５～</t>
    </r>
    <phoneticPr fontId="27"/>
  </si>
  <si>
    <r>
      <rPr>
        <sz val="8"/>
        <rFont val="ＭＳ Ｐゴシック"/>
        <family val="3"/>
        <charset val="128"/>
      </rPr>
      <t>年齢別</t>
    </r>
    <rPh sb="0" eb="2">
      <t>ネンレイ</t>
    </rPh>
    <rPh sb="2" eb="3">
      <t>ベツ</t>
    </rPh>
    <phoneticPr fontId="27"/>
  </si>
  <si>
    <r>
      <rPr>
        <sz val="8"/>
        <rFont val="ＭＳ Ｐゴシック"/>
        <family val="3"/>
        <charset val="128"/>
      </rPr>
      <t>月別</t>
    </r>
    <rPh sb="0" eb="1">
      <t>ツキ</t>
    </rPh>
    <rPh sb="1" eb="2">
      <t>ベツ</t>
    </rPh>
    <phoneticPr fontId="27"/>
  </si>
  <si>
    <r>
      <rPr>
        <sz val="9"/>
        <rFont val="ＭＳ Ｐゴシック"/>
        <family val="3"/>
        <charset val="128"/>
      </rPr>
      <t>（人）</t>
    </r>
    <rPh sb="1" eb="2">
      <t>ヒト</t>
    </rPh>
    <phoneticPr fontId="27"/>
  </si>
  <si>
    <r>
      <rPr>
        <sz val="12"/>
        <rFont val="ＭＳ Ｐゴシック"/>
        <family val="3"/>
        <charset val="128"/>
      </rPr>
      <t>　　年齢別・月別　（６５歳以上）</t>
    </r>
    <rPh sb="2" eb="4">
      <t>ネンレイ</t>
    </rPh>
    <rPh sb="4" eb="5">
      <t>ベツ</t>
    </rPh>
    <rPh sb="6" eb="7">
      <t>ツキ</t>
    </rPh>
    <rPh sb="7" eb="8">
      <t>ベツ</t>
    </rPh>
    <rPh sb="12" eb="13">
      <t>サイ</t>
    </rPh>
    <rPh sb="13" eb="15">
      <t>イジョウ</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</si>
  <si>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高齢者自身の死傷者数を計上。負傷者数の統計は昭和６１年から開始したため、昭和</t>
    </r>
    <r>
      <rPr>
        <sz val="11"/>
        <rFont val="Arial"/>
        <family val="2"/>
      </rPr>
      <t>45</t>
    </r>
    <r>
      <rPr>
        <sz val="11"/>
        <rFont val="ＭＳ Ｐゴシック"/>
        <family val="3"/>
        <charset val="128"/>
      </rPr>
      <t>年についてはデータが
　　　</t>
    </r>
    <r>
      <rPr>
        <sz val="11"/>
        <rFont val="Arial"/>
        <family val="2"/>
      </rPr>
      <t xml:space="preserve"> </t>
    </r>
    <r>
      <rPr>
        <sz val="11"/>
        <rFont val="ＭＳ Ｐゴシック"/>
        <family val="3"/>
        <charset val="128"/>
      </rPr>
      <t>存在しない。高齢者</t>
    </r>
    <r>
      <rPr>
        <sz val="11"/>
        <rFont val="Arial"/>
        <family val="2"/>
      </rPr>
      <t xml:space="preserve"> </t>
    </r>
    <r>
      <rPr>
        <sz val="11"/>
        <rFont val="ＭＳ Ｐゴシック"/>
        <family val="3"/>
        <charset val="128"/>
      </rPr>
      <t>の定義については、</t>
    </r>
    <r>
      <rPr>
        <sz val="11"/>
        <rFont val="Arial"/>
        <family val="2"/>
      </rPr>
      <t xml:space="preserve"> </t>
    </r>
    <r>
      <rPr>
        <sz val="11"/>
        <rFont val="ＭＳ Ｐゴシック"/>
        <family val="3"/>
        <charset val="128"/>
      </rPr>
      <t>昭和</t>
    </r>
    <r>
      <rPr>
        <sz val="11"/>
        <rFont val="Arial"/>
        <family val="2"/>
      </rPr>
      <t>45</t>
    </r>
    <r>
      <rPr>
        <sz val="11"/>
        <rFont val="ＭＳ Ｐゴシック"/>
        <family val="3"/>
        <charset val="128"/>
      </rPr>
      <t>年は「</t>
    </r>
    <r>
      <rPr>
        <sz val="11"/>
        <rFont val="Arial"/>
        <family val="2"/>
      </rPr>
      <t>60</t>
    </r>
    <r>
      <rPr>
        <sz val="11"/>
        <rFont val="ＭＳ Ｐゴシック"/>
        <family val="3"/>
        <charset val="128"/>
      </rPr>
      <t>歳以上」、それ以外は「</t>
    </r>
    <r>
      <rPr>
        <sz val="11"/>
        <rFont val="Arial"/>
        <family val="2"/>
      </rPr>
      <t>65</t>
    </r>
    <r>
      <rPr>
        <sz val="11"/>
        <rFont val="ＭＳ Ｐゴシック"/>
        <family val="3"/>
        <charset val="128"/>
      </rPr>
      <t>歳以上」となっている。</t>
    </r>
    <rPh sb="2" eb="3">
      <t>チュウ</t>
    </rPh>
    <rPh sb="4" eb="7">
      <t>コウレイシャ</t>
    </rPh>
    <rPh sb="7" eb="9">
      <t>ジシン</t>
    </rPh>
    <rPh sb="10" eb="12">
      <t>シショウ</t>
    </rPh>
    <rPh sb="12" eb="13">
      <t>シャ</t>
    </rPh>
    <rPh sb="13" eb="14">
      <t>スウ</t>
    </rPh>
    <rPh sb="15" eb="17">
      <t>ケイジョウ</t>
    </rPh>
    <rPh sb="19" eb="20">
      <t>キズ</t>
    </rPh>
    <rPh sb="20" eb="21">
      <t>モノ</t>
    </rPh>
    <rPh sb="21" eb="22">
      <t>スウ</t>
    </rPh>
    <rPh sb="23" eb="25">
      <t>トウケイ</t>
    </rPh>
    <rPh sb="26" eb="28">
      <t>ショウワ</t>
    </rPh>
    <rPh sb="30" eb="31">
      <t>ネン</t>
    </rPh>
    <rPh sb="33" eb="35">
      <t>カイシ</t>
    </rPh>
    <rPh sb="40" eb="42">
      <t>ショウワ</t>
    </rPh>
    <rPh sb="44" eb="45">
      <t>ネン</t>
    </rPh>
    <rPh sb="59" eb="61">
      <t>ソンザイ</t>
    </rPh>
    <rPh sb="65" eb="68">
      <t>コウレイシャ</t>
    </rPh>
    <rPh sb="70" eb="72">
      <t>テイギ</t>
    </rPh>
    <rPh sb="79" eb="81">
      <t>ショウワ</t>
    </rPh>
    <rPh sb="83" eb="84">
      <t>ネン</t>
    </rPh>
    <rPh sb="95" eb="97">
      <t>イガイ</t>
    </rPh>
    <phoneticPr fontId="27"/>
  </si>
  <si>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27"/>
  </si>
  <si>
    <r>
      <rPr>
        <sz val="11"/>
        <rFont val="ＭＳ Ｐゴシック"/>
        <family val="3"/>
        <charset val="128"/>
      </rPr>
      <t>全死者数②（人）</t>
    </r>
    <rPh sb="0" eb="1">
      <t>ゼン</t>
    </rPh>
    <rPh sb="1" eb="3">
      <t>シシャ</t>
    </rPh>
    <rPh sb="3" eb="4">
      <t>スウ</t>
    </rPh>
    <rPh sb="6" eb="7">
      <t>ヒト</t>
    </rPh>
    <phoneticPr fontId="27"/>
  </si>
  <si>
    <r>
      <rPr>
        <sz val="11"/>
        <rFont val="ＭＳ Ｐゴシック"/>
        <family val="3"/>
        <charset val="128"/>
      </rPr>
      <t>－</t>
    </r>
    <phoneticPr fontId="27"/>
  </si>
  <si>
    <r>
      <rPr>
        <sz val="11"/>
        <rFont val="ＭＳ Ｐゴシック"/>
        <family val="3"/>
        <charset val="128"/>
      </rPr>
      <t>負傷者数（人）</t>
    </r>
    <rPh sb="0" eb="1">
      <t>フ</t>
    </rPh>
    <rPh sb="1" eb="2">
      <t>キズ</t>
    </rPh>
    <rPh sb="2" eb="3">
      <t>モノ</t>
    </rPh>
    <rPh sb="3" eb="4">
      <t>スウ</t>
    </rPh>
    <rPh sb="5" eb="6">
      <t>ヒト</t>
    </rPh>
    <phoneticPr fontId="27"/>
  </si>
  <si>
    <r>
      <rPr>
        <sz val="11"/>
        <rFont val="ＭＳ Ｐゴシック"/>
        <family val="3"/>
        <charset val="128"/>
      </rPr>
      <t>死者数①（人）</t>
    </r>
    <rPh sb="0" eb="2">
      <t>シシャ</t>
    </rPh>
    <rPh sb="2" eb="3">
      <t>スウ</t>
    </rPh>
    <rPh sb="5" eb="6">
      <t>ヒト</t>
    </rPh>
    <phoneticPr fontId="27"/>
  </si>
  <si>
    <r>
      <rPr>
        <sz val="11"/>
        <rFont val="ＭＳ Ｐゴシック"/>
        <family val="3"/>
        <charset val="128"/>
      </rPr>
      <t>令和</t>
    </r>
    <r>
      <rPr>
        <sz val="11"/>
        <rFont val="Arial"/>
        <family val="2"/>
      </rPr>
      <t>2</t>
    </r>
    <rPh sb="0" eb="2">
      <t>レイワ</t>
    </rPh>
    <phoneticPr fontId="27"/>
  </si>
  <si>
    <r>
      <rPr>
        <sz val="11"/>
        <rFont val="ＭＳ Ｐゴシック"/>
        <family val="3"/>
        <charset val="128"/>
      </rPr>
      <t>令和元</t>
    </r>
    <rPh sb="0" eb="2">
      <t>レイワ</t>
    </rPh>
    <rPh sb="2" eb="3">
      <t>モト</t>
    </rPh>
    <phoneticPr fontId="27"/>
  </si>
  <si>
    <r>
      <rPr>
        <sz val="11"/>
        <rFont val="ＭＳ Ｐゴシック"/>
        <family val="3"/>
        <charset val="128"/>
      </rPr>
      <t>平成</t>
    </r>
    <r>
      <rPr>
        <sz val="11"/>
        <rFont val="Arial"/>
        <family val="2"/>
      </rPr>
      <t>25</t>
    </r>
    <rPh sb="0" eb="2">
      <t>ヘイセイ</t>
    </rPh>
    <phoneticPr fontId="27"/>
  </si>
  <si>
    <r>
      <rPr>
        <sz val="11"/>
        <rFont val="ＭＳ Ｐゴシック"/>
        <family val="3"/>
        <charset val="128"/>
      </rPr>
      <t>平成</t>
    </r>
    <r>
      <rPr>
        <sz val="11"/>
        <rFont val="Arial"/>
        <family val="2"/>
      </rPr>
      <t>24</t>
    </r>
    <rPh sb="0" eb="2">
      <t>ヘイセイ</t>
    </rPh>
    <phoneticPr fontId="27"/>
  </si>
  <si>
    <r>
      <rPr>
        <sz val="11"/>
        <rFont val="ＭＳ Ｐゴシック"/>
        <family val="3"/>
        <charset val="128"/>
      </rPr>
      <t>平成</t>
    </r>
    <r>
      <rPr>
        <sz val="11"/>
        <rFont val="Arial"/>
        <family val="2"/>
      </rPr>
      <t>23</t>
    </r>
    <rPh sb="0" eb="2">
      <t>ヘイセイ</t>
    </rPh>
    <phoneticPr fontId="27"/>
  </si>
  <si>
    <r>
      <rPr>
        <sz val="11"/>
        <rFont val="ＭＳ Ｐゴシック"/>
        <family val="3"/>
        <charset val="128"/>
      </rPr>
      <t>平成</t>
    </r>
    <r>
      <rPr>
        <sz val="11"/>
        <rFont val="Arial"/>
        <family val="2"/>
      </rPr>
      <t>22</t>
    </r>
    <rPh sb="0" eb="2">
      <t>ヘイセイ</t>
    </rPh>
    <phoneticPr fontId="27"/>
  </si>
  <si>
    <r>
      <rPr>
        <sz val="11"/>
        <rFont val="ＭＳ Ｐゴシック"/>
        <family val="3"/>
        <charset val="128"/>
      </rPr>
      <t>平成</t>
    </r>
    <r>
      <rPr>
        <sz val="11"/>
        <rFont val="Arial"/>
        <family val="2"/>
      </rPr>
      <t>21</t>
    </r>
    <rPh sb="0" eb="2">
      <t>ヘイセイ</t>
    </rPh>
    <phoneticPr fontId="27"/>
  </si>
  <si>
    <r>
      <rPr>
        <sz val="11"/>
        <rFont val="ＭＳ Ｐゴシック"/>
        <family val="3"/>
        <charset val="128"/>
      </rPr>
      <t>昭和</t>
    </r>
    <r>
      <rPr>
        <sz val="11"/>
        <rFont val="Arial"/>
        <family val="2"/>
      </rPr>
      <t>45</t>
    </r>
    <rPh sb="0" eb="2">
      <t>ショウワ</t>
    </rPh>
    <phoneticPr fontId="27"/>
  </si>
  <si>
    <r>
      <rPr>
        <sz val="12"/>
        <rFont val="ＭＳ Ｐゴシック"/>
        <family val="3"/>
        <charset val="128"/>
      </rPr>
      <t>　　高齢者の交通事故の推移</t>
    </r>
    <rPh sb="2" eb="5">
      <t>コウレイシャ</t>
    </rPh>
    <rPh sb="6" eb="8">
      <t>コウツウ</t>
    </rPh>
    <rPh sb="8" eb="10">
      <t>ジコ</t>
    </rPh>
    <rPh sb="11" eb="13">
      <t>スイイ</t>
    </rPh>
    <phoneticPr fontId="27"/>
  </si>
  <si>
    <r>
      <t xml:space="preserve"> </t>
    </r>
    <r>
      <rPr>
        <sz val="12"/>
        <rFont val="ＭＳ Ｐゴシック"/>
        <family val="3"/>
        <charset val="128"/>
      </rPr>
      <t>（２）高齢者の事故</t>
    </r>
    <rPh sb="4" eb="7">
      <t>コウレイシャ</t>
    </rPh>
    <rPh sb="8" eb="10">
      <t>ジコ</t>
    </rPh>
    <phoneticPr fontId="27"/>
  </si>
  <si>
    <r>
      <rPr>
        <sz val="11"/>
        <rFont val="ＭＳ Ｐゴシック"/>
        <family val="3"/>
        <charset val="128"/>
      </rPr>
      <t>高齢者自身の死傷者数を計上。</t>
    </r>
    <rPh sb="0" eb="3">
      <t>コウレイシャ</t>
    </rPh>
    <rPh sb="3" eb="5">
      <t>ジシン</t>
    </rPh>
    <rPh sb="6" eb="9">
      <t>シショウシャ</t>
    </rPh>
    <rPh sb="9" eb="10">
      <t>スウ</t>
    </rPh>
    <rPh sb="11" eb="13">
      <t>ケイジョウ</t>
    </rPh>
    <phoneticPr fontId="27"/>
  </si>
  <si>
    <r>
      <rPr>
        <sz val="11"/>
        <rFont val="ＭＳ Ｐゴシック"/>
        <family val="3"/>
        <charset val="128"/>
      </rPr>
      <t>総数</t>
    </r>
    <rPh sb="0" eb="1">
      <t>フサ</t>
    </rPh>
    <rPh sb="1" eb="2">
      <t>カズ</t>
    </rPh>
    <phoneticPr fontId="27"/>
  </si>
  <si>
    <r>
      <rPr>
        <sz val="11"/>
        <rFont val="ＭＳ Ｐゴシック"/>
        <family val="3"/>
        <charset val="128"/>
      </rPr>
      <t>東住吉</t>
    </r>
    <rPh sb="0" eb="1">
      <t>ヒガシ</t>
    </rPh>
    <rPh sb="1" eb="3">
      <t>スミヨシ</t>
    </rPh>
    <phoneticPr fontId="27"/>
  </si>
  <si>
    <r>
      <rPr>
        <sz val="11"/>
        <rFont val="ＭＳ Ｐゴシック"/>
        <family val="3"/>
        <charset val="128"/>
      </rPr>
      <t>東淀川</t>
    </r>
    <rPh sb="0" eb="1">
      <t>ヒガシ</t>
    </rPh>
    <rPh sb="1" eb="3">
      <t>ヨドガワ</t>
    </rPh>
    <phoneticPr fontId="27"/>
  </si>
  <si>
    <r>
      <rPr>
        <sz val="11"/>
        <rFont val="ＭＳ Ｐゴシック"/>
        <family val="3"/>
        <charset val="128"/>
      </rPr>
      <t>西淀川</t>
    </r>
    <rPh sb="0" eb="1">
      <t>ニシ</t>
    </rPh>
    <rPh sb="1" eb="3">
      <t>ヨドガワ</t>
    </rPh>
    <phoneticPr fontId="27"/>
  </si>
  <si>
    <r>
      <rPr>
        <sz val="11"/>
        <rFont val="ＭＳ Ｐゴシック"/>
        <family val="3"/>
        <charset val="128"/>
      </rPr>
      <t>大正</t>
    </r>
    <rPh sb="0" eb="2">
      <t>タイショウ</t>
    </rPh>
    <phoneticPr fontId="27"/>
  </si>
  <si>
    <r>
      <rPr>
        <sz val="9"/>
        <rFont val="ＭＳ Ｐゴシック"/>
        <family val="3"/>
        <charset val="128"/>
      </rPr>
      <t>負傷者数</t>
    </r>
    <rPh sb="0" eb="3">
      <t>フショウシャ</t>
    </rPh>
    <rPh sb="3" eb="4">
      <t>スウ</t>
    </rPh>
    <phoneticPr fontId="27"/>
  </si>
  <si>
    <r>
      <rPr>
        <sz val="9"/>
        <rFont val="ＭＳ Ｐゴシック"/>
        <family val="3"/>
        <charset val="128"/>
      </rPr>
      <t>死者数</t>
    </r>
    <rPh sb="0" eb="1">
      <t>シ</t>
    </rPh>
    <rPh sb="1" eb="2">
      <t>シャ</t>
    </rPh>
    <rPh sb="2" eb="3">
      <t>スウ</t>
    </rPh>
    <phoneticPr fontId="27"/>
  </si>
  <si>
    <r>
      <rPr>
        <sz val="7"/>
        <rFont val="ＭＳ Ｐゴシック"/>
        <family val="3"/>
        <charset val="128"/>
      </rPr>
      <t>行政区別</t>
    </r>
    <rPh sb="0" eb="2">
      <t>ギョウセイ</t>
    </rPh>
    <rPh sb="2" eb="3">
      <t>ク</t>
    </rPh>
    <rPh sb="3" eb="4">
      <t>ベツ</t>
    </rPh>
    <phoneticPr fontId="27"/>
  </si>
  <si>
    <r>
      <rPr>
        <sz val="9"/>
        <rFont val="ＭＳ Ｐゴシック"/>
        <family val="3"/>
        <charset val="128"/>
      </rPr>
      <t>自動車等乗車中</t>
    </r>
    <rPh sb="0" eb="3">
      <t>ジドウシャ</t>
    </rPh>
    <rPh sb="3" eb="4">
      <t>トウ</t>
    </rPh>
    <rPh sb="4" eb="6">
      <t>ジョウシャ</t>
    </rPh>
    <rPh sb="6" eb="7">
      <t>チュウ</t>
    </rPh>
    <phoneticPr fontId="27"/>
  </si>
  <si>
    <r>
      <rPr>
        <sz val="11"/>
        <rFont val="ＭＳ Ｐゴシック"/>
        <family val="3"/>
        <charset val="128"/>
      </rPr>
      <t>二輪車乗車中</t>
    </r>
    <rPh sb="0" eb="3">
      <t>ニリンシャ</t>
    </rPh>
    <rPh sb="3" eb="5">
      <t>ジョウシャ</t>
    </rPh>
    <rPh sb="5" eb="6">
      <t>チュウ</t>
    </rPh>
    <phoneticPr fontId="27"/>
  </si>
  <si>
    <r>
      <rPr>
        <sz val="11"/>
        <rFont val="ＭＳ Ｐゴシック"/>
        <family val="3"/>
        <charset val="128"/>
      </rPr>
      <t>自転車乗用中</t>
    </r>
    <rPh sb="0" eb="3">
      <t>ジテンシャ</t>
    </rPh>
    <rPh sb="3" eb="5">
      <t>ジョウヨウ</t>
    </rPh>
    <rPh sb="5" eb="6">
      <t>ジュウ</t>
    </rPh>
    <phoneticPr fontId="27"/>
  </si>
  <si>
    <r>
      <rPr>
        <sz val="11"/>
        <rFont val="ＭＳ Ｐゴシック"/>
        <family val="3"/>
        <charset val="128"/>
      </rPr>
      <t>歩行中</t>
    </r>
    <rPh sb="0" eb="3">
      <t>ホコウチュウ</t>
    </rPh>
    <phoneticPr fontId="27"/>
  </si>
  <si>
    <r>
      <rPr>
        <sz val="11"/>
        <rFont val="ＭＳ Ｐゴシック"/>
        <family val="3"/>
        <charset val="128"/>
      </rPr>
      <t>内　　　　　　　　　　訳</t>
    </r>
    <rPh sb="0" eb="1">
      <t>ウチ</t>
    </rPh>
    <rPh sb="11" eb="12">
      <t>ヤク</t>
    </rPh>
    <phoneticPr fontId="27"/>
  </si>
  <si>
    <r>
      <rPr>
        <sz val="11"/>
        <rFont val="ＭＳ Ｐゴシック"/>
        <family val="3"/>
        <charset val="128"/>
      </rPr>
      <t>死傷者数</t>
    </r>
    <rPh sb="0" eb="1">
      <t>シ</t>
    </rPh>
    <rPh sb="1" eb="2">
      <t>キズ</t>
    </rPh>
    <rPh sb="2" eb="3">
      <t>モノ</t>
    </rPh>
    <rPh sb="3" eb="4">
      <t>スウ</t>
    </rPh>
    <phoneticPr fontId="27"/>
  </si>
  <si>
    <r>
      <rPr>
        <sz val="7"/>
        <rFont val="ＭＳ Ｐゴシック"/>
        <family val="3"/>
        <charset val="128"/>
      </rPr>
      <t>区分</t>
    </r>
    <rPh sb="0" eb="2">
      <t>クブン</t>
    </rPh>
    <phoneticPr fontId="27"/>
  </si>
  <si>
    <r>
      <rPr>
        <sz val="12"/>
        <rFont val="ＭＳ Ｐゴシック"/>
        <family val="3"/>
        <charset val="128"/>
      </rPr>
      <t>行政区別・状態別（高齢者）</t>
    </r>
    <rPh sb="0" eb="2">
      <t>ギョウセイ</t>
    </rPh>
    <rPh sb="2" eb="3">
      <t>ク</t>
    </rPh>
    <rPh sb="3" eb="4">
      <t>ベツ</t>
    </rPh>
    <rPh sb="5" eb="7">
      <t>ジョウタイ</t>
    </rPh>
    <rPh sb="7" eb="8">
      <t>ベツ</t>
    </rPh>
    <rPh sb="9" eb="12">
      <t>コウレイシャ</t>
    </rPh>
    <phoneticPr fontId="27"/>
  </si>
  <si>
    <r>
      <rPr>
        <sz val="11"/>
        <rFont val="ＭＳ Ｐゴシック"/>
        <family val="3"/>
        <charset val="128"/>
      </rPr>
      <t>高齢者が１当になったときの違反と、その事故により生じた全死傷者数を計上。</t>
    </r>
    <phoneticPr fontId="27"/>
  </si>
  <si>
    <r>
      <rPr>
        <sz val="11"/>
        <rFont val="ＭＳ Ｐゴシック"/>
        <family val="3"/>
        <charset val="128"/>
      </rPr>
      <t>　合　　　計</t>
    </r>
    <rPh sb="1" eb="2">
      <t>ゴウ</t>
    </rPh>
    <rPh sb="5" eb="6">
      <t>ケイ</t>
    </rPh>
    <phoneticPr fontId="27"/>
  </si>
  <si>
    <r>
      <rPr>
        <sz val="11"/>
        <rFont val="ＭＳ Ｐゴシック"/>
        <family val="3"/>
        <charset val="128"/>
      </rPr>
      <t>自動車・二輪乗車中等</t>
    </r>
    <rPh sb="0" eb="3">
      <t>ジドウシャ</t>
    </rPh>
    <rPh sb="4" eb="6">
      <t>ニリン</t>
    </rPh>
    <rPh sb="6" eb="8">
      <t>ジョウシャ</t>
    </rPh>
    <rPh sb="8" eb="9">
      <t>チュウ</t>
    </rPh>
    <rPh sb="9" eb="10">
      <t>トウ</t>
    </rPh>
    <phoneticPr fontId="27"/>
  </si>
  <si>
    <r>
      <rPr>
        <sz val="11"/>
        <rFont val="ＭＳ Ｐゴシック"/>
        <family val="3"/>
        <charset val="128"/>
      </rPr>
      <t>ハンドル・ブレーキ等操作不適</t>
    </r>
    <rPh sb="9" eb="10">
      <t>トウ</t>
    </rPh>
    <rPh sb="10" eb="12">
      <t>ソウサ</t>
    </rPh>
    <rPh sb="12" eb="14">
      <t>フテキ</t>
    </rPh>
    <phoneticPr fontId="27"/>
  </si>
  <si>
    <r>
      <rPr>
        <sz val="11"/>
        <rFont val="ＭＳ Ｐゴシック"/>
        <family val="3"/>
        <charset val="128"/>
      </rPr>
      <t>中</t>
    </r>
    <rPh sb="0" eb="1">
      <t>ナカ</t>
    </rPh>
    <phoneticPr fontId="27"/>
  </si>
  <si>
    <r>
      <rPr>
        <sz val="11"/>
        <rFont val="ＭＳ Ｐゴシック"/>
        <family val="3"/>
        <charset val="128"/>
      </rPr>
      <t>左折違反</t>
    </r>
    <rPh sb="0" eb="2">
      <t>サセツ</t>
    </rPh>
    <rPh sb="2" eb="4">
      <t>イハン</t>
    </rPh>
    <phoneticPr fontId="27"/>
  </si>
  <si>
    <r>
      <rPr>
        <sz val="11"/>
        <rFont val="ＭＳ Ｐゴシック"/>
        <family val="3"/>
        <charset val="128"/>
      </rPr>
      <t>用</t>
    </r>
    <rPh sb="0" eb="1">
      <t>ヨウ</t>
    </rPh>
    <phoneticPr fontId="27"/>
  </si>
  <si>
    <r>
      <rPr>
        <sz val="11"/>
        <rFont val="ＭＳ Ｐゴシック"/>
        <family val="3"/>
        <charset val="128"/>
      </rPr>
      <t>右折違反</t>
    </r>
    <rPh sb="0" eb="2">
      <t>ウセツ</t>
    </rPh>
    <rPh sb="2" eb="4">
      <t>イハン</t>
    </rPh>
    <phoneticPr fontId="27"/>
  </si>
  <si>
    <r>
      <rPr>
        <sz val="11"/>
        <rFont val="ＭＳ Ｐゴシック"/>
        <family val="3"/>
        <charset val="128"/>
      </rPr>
      <t>乗</t>
    </r>
    <rPh sb="0" eb="1">
      <t>ジョウ</t>
    </rPh>
    <phoneticPr fontId="27"/>
  </si>
  <si>
    <r>
      <rPr>
        <sz val="11"/>
        <rFont val="ＭＳ Ｐゴシック"/>
        <family val="3"/>
        <charset val="128"/>
      </rPr>
      <t>踏切不停止等</t>
    </r>
    <rPh sb="0" eb="2">
      <t>フミキリ</t>
    </rPh>
    <rPh sb="2" eb="3">
      <t>フ</t>
    </rPh>
    <rPh sb="3" eb="5">
      <t>テイシ</t>
    </rPh>
    <rPh sb="5" eb="6">
      <t>ナド</t>
    </rPh>
    <phoneticPr fontId="27"/>
  </si>
  <si>
    <r>
      <rPr>
        <sz val="11"/>
        <rFont val="ＭＳ Ｐゴシック"/>
        <family val="3"/>
        <charset val="128"/>
      </rPr>
      <t>横断・転回禁止違反</t>
    </r>
    <rPh sb="0" eb="2">
      <t>オウダン</t>
    </rPh>
    <rPh sb="3" eb="5">
      <t>テンカイ</t>
    </rPh>
    <rPh sb="5" eb="7">
      <t>キンシ</t>
    </rPh>
    <rPh sb="7" eb="9">
      <t>イハン</t>
    </rPh>
    <phoneticPr fontId="27"/>
  </si>
  <si>
    <r>
      <rPr>
        <sz val="11"/>
        <rFont val="ＭＳ Ｐゴシック"/>
        <family val="3"/>
        <charset val="128"/>
      </rPr>
      <t>転</t>
    </r>
    <rPh sb="0" eb="1">
      <t>テン</t>
    </rPh>
    <phoneticPr fontId="27"/>
  </si>
  <si>
    <r>
      <rPr>
        <sz val="11"/>
        <rFont val="ＭＳ Ｐゴシック"/>
        <family val="3"/>
        <charset val="128"/>
      </rPr>
      <t>自</t>
    </r>
    <rPh sb="0" eb="1">
      <t>ジ</t>
    </rPh>
    <phoneticPr fontId="27"/>
  </si>
  <si>
    <r>
      <rPr>
        <sz val="11"/>
        <rFont val="ＭＳ Ｐゴシック"/>
        <family val="3"/>
        <charset val="128"/>
      </rPr>
      <t>踏切不注意</t>
    </r>
    <rPh sb="0" eb="2">
      <t>フミキリ</t>
    </rPh>
    <rPh sb="2" eb="5">
      <t>フチュウイ</t>
    </rPh>
    <phoneticPr fontId="27"/>
  </si>
  <si>
    <r>
      <rPr>
        <sz val="11"/>
        <rFont val="ＭＳ Ｐゴシック"/>
        <family val="3"/>
        <charset val="128"/>
      </rPr>
      <t>横断禁止場所横断</t>
    </r>
    <rPh sb="0" eb="2">
      <t>オウダン</t>
    </rPh>
    <rPh sb="2" eb="4">
      <t>キンシ</t>
    </rPh>
    <rPh sb="4" eb="6">
      <t>バショ</t>
    </rPh>
    <rPh sb="6" eb="8">
      <t>オウダン</t>
    </rPh>
    <phoneticPr fontId="27"/>
  </si>
  <si>
    <r>
      <rPr>
        <sz val="11"/>
        <rFont val="ＭＳ Ｐゴシック"/>
        <family val="3"/>
        <charset val="128"/>
      </rPr>
      <t>走行車両の直前直後横断</t>
    </r>
    <rPh sb="0" eb="2">
      <t>ソウコウ</t>
    </rPh>
    <rPh sb="2" eb="4">
      <t>シャリョウ</t>
    </rPh>
    <rPh sb="5" eb="7">
      <t>チョクゼン</t>
    </rPh>
    <rPh sb="7" eb="9">
      <t>チョクゴ</t>
    </rPh>
    <rPh sb="9" eb="11">
      <t>オウダン</t>
    </rPh>
    <phoneticPr fontId="27"/>
  </si>
  <si>
    <r>
      <rPr>
        <sz val="11"/>
        <rFont val="ＭＳ Ｐゴシック"/>
        <family val="3"/>
        <charset val="128"/>
      </rPr>
      <t>駐停車車両の直前直後横断</t>
    </r>
    <rPh sb="0" eb="3">
      <t>チュウテイシャ</t>
    </rPh>
    <rPh sb="3" eb="5">
      <t>シャリョウ</t>
    </rPh>
    <rPh sb="6" eb="8">
      <t>チョクゼン</t>
    </rPh>
    <rPh sb="8" eb="10">
      <t>チョクゴ</t>
    </rPh>
    <rPh sb="10" eb="12">
      <t>オウダン</t>
    </rPh>
    <phoneticPr fontId="27"/>
  </si>
  <si>
    <r>
      <rPr>
        <sz val="11"/>
        <rFont val="ＭＳ Ｐゴシック"/>
        <family val="3"/>
        <charset val="128"/>
      </rPr>
      <t>斜め横断</t>
    </r>
    <phoneticPr fontId="27"/>
  </si>
  <si>
    <r>
      <rPr>
        <sz val="11"/>
        <rFont val="ＭＳ Ｐゴシック"/>
        <family val="3"/>
        <charset val="128"/>
      </rPr>
      <t>横断歩道外横断</t>
    </r>
    <rPh sb="0" eb="2">
      <t>オウダン</t>
    </rPh>
    <rPh sb="2" eb="4">
      <t>ホドウ</t>
    </rPh>
    <rPh sb="4" eb="5">
      <t>ガイ</t>
    </rPh>
    <rPh sb="5" eb="7">
      <t>オウダン</t>
    </rPh>
    <phoneticPr fontId="27"/>
  </si>
  <si>
    <r>
      <rPr>
        <sz val="11"/>
        <rFont val="ＭＳ Ｐゴシック"/>
        <family val="3"/>
        <charset val="128"/>
      </rPr>
      <t>横断</t>
    </r>
    <rPh sb="0" eb="2">
      <t>オウダン</t>
    </rPh>
    <phoneticPr fontId="27"/>
  </si>
  <si>
    <r>
      <rPr>
        <sz val="11"/>
        <rFont val="ＭＳ Ｐゴシック"/>
        <family val="3"/>
        <charset val="128"/>
      </rPr>
      <t>違反</t>
    </r>
    <rPh sb="0" eb="2">
      <t>イハン</t>
    </rPh>
    <phoneticPr fontId="27"/>
  </si>
  <si>
    <r>
      <rPr>
        <sz val="11"/>
        <color indexed="8"/>
        <rFont val="ＭＳ Ｐゴシック"/>
        <family val="3"/>
        <charset val="128"/>
      </rPr>
      <t>負傷者数（人）</t>
    </r>
    <rPh sb="0" eb="1">
      <t>フ</t>
    </rPh>
    <rPh sb="1" eb="3">
      <t>ショウシャ</t>
    </rPh>
    <rPh sb="3" eb="4">
      <t>スウ</t>
    </rPh>
    <phoneticPr fontId="27"/>
  </si>
  <si>
    <r>
      <rPr>
        <sz val="11"/>
        <color indexed="8"/>
        <rFont val="ＭＳ Ｐゴシック"/>
        <family val="3"/>
        <charset val="128"/>
      </rPr>
      <t>死者数（人）</t>
    </r>
    <rPh sb="0" eb="2">
      <t>シシャ</t>
    </rPh>
    <rPh sb="2" eb="3">
      <t>スウ</t>
    </rPh>
    <phoneticPr fontId="27"/>
  </si>
  <si>
    <r>
      <rPr>
        <sz val="11"/>
        <rFont val="ＭＳ Ｐゴシック"/>
        <family val="3"/>
        <charset val="128"/>
      </rPr>
      <t>件数（件）</t>
    </r>
    <rPh sb="0" eb="2">
      <t>ケンスウ</t>
    </rPh>
    <phoneticPr fontId="27"/>
  </si>
  <si>
    <r>
      <rPr>
        <sz val="12"/>
        <rFont val="ＭＳ Ｐゴシック"/>
        <family val="3"/>
        <charset val="128"/>
      </rPr>
      <t>法令違反別発生状況（高齢者）</t>
    </r>
    <rPh sb="0" eb="2">
      <t>ホウレイ</t>
    </rPh>
    <rPh sb="2" eb="4">
      <t>イハン</t>
    </rPh>
    <rPh sb="4" eb="5">
      <t>ベツ</t>
    </rPh>
    <rPh sb="5" eb="7">
      <t>ハッセイ</t>
    </rPh>
    <rPh sb="7" eb="9">
      <t>ジョウキョウ</t>
    </rPh>
    <rPh sb="10" eb="13">
      <t>コウレイシャ</t>
    </rPh>
    <phoneticPr fontId="27"/>
  </si>
  <si>
    <r>
      <rPr>
        <sz val="11"/>
        <rFont val="ＭＳ 明朝"/>
        <family val="1"/>
        <charset val="128"/>
      </rPr>
      <t>傷</t>
    </r>
    <rPh sb="0" eb="1">
      <t>キズ</t>
    </rPh>
    <phoneticPr fontId="27"/>
  </si>
  <si>
    <r>
      <rPr>
        <sz val="11"/>
        <rFont val="ＭＳ 明朝"/>
        <family val="1"/>
        <charset val="128"/>
      </rPr>
      <t>合計</t>
    </r>
    <rPh sb="0" eb="2">
      <t>ゴウケイ</t>
    </rPh>
    <phoneticPr fontId="27"/>
  </si>
  <si>
    <r>
      <rPr>
        <sz val="8"/>
        <rFont val="ＭＳ 明朝"/>
        <family val="1"/>
        <charset val="128"/>
      </rPr>
      <t>年齢別</t>
    </r>
    <rPh sb="0" eb="2">
      <t>ネンレイ</t>
    </rPh>
    <rPh sb="2" eb="3">
      <t>ベツ</t>
    </rPh>
    <phoneticPr fontId="27"/>
  </si>
  <si>
    <r>
      <rPr>
        <sz val="11"/>
        <rFont val="ＭＳ 明朝"/>
        <family val="1"/>
        <charset val="128"/>
      </rPr>
      <t>計</t>
    </r>
    <rPh sb="0" eb="1">
      <t>ケイ</t>
    </rPh>
    <phoneticPr fontId="27"/>
  </si>
  <si>
    <r>
      <rPr>
        <sz val="8"/>
        <rFont val="ＭＳ 明朝"/>
        <family val="1"/>
        <charset val="128"/>
      </rPr>
      <t>月別</t>
    </r>
    <rPh sb="0" eb="1">
      <t>ツキ</t>
    </rPh>
    <rPh sb="1" eb="2">
      <t>ベツ</t>
    </rPh>
    <phoneticPr fontId="27"/>
  </si>
  <si>
    <r>
      <rPr>
        <sz val="11"/>
        <rFont val="ＭＳ 明朝"/>
        <family val="1"/>
        <charset val="128"/>
      </rPr>
      <t>死</t>
    </r>
    <rPh sb="0" eb="1">
      <t>シ</t>
    </rPh>
    <phoneticPr fontId="27"/>
  </si>
  <si>
    <r>
      <rPr>
        <sz val="11"/>
        <rFont val="ＭＳ 明朝"/>
        <family val="1"/>
        <charset val="128"/>
      </rPr>
      <t>１５歳</t>
    </r>
    <rPh sb="2" eb="3">
      <t>サイ</t>
    </rPh>
    <phoneticPr fontId="27"/>
  </si>
  <si>
    <r>
      <rPr>
        <sz val="11"/>
        <rFont val="ＭＳ 明朝"/>
        <family val="1"/>
        <charset val="128"/>
      </rPr>
      <t>１４歳</t>
    </r>
    <rPh sb="2" eb="3">
      <t>サイ</t>
    </rPh>
    <phoneticPr fontId="27"/>
  </si>
  <si>
    <r>
      <rPr>
        <sz val="11"/>
        <rFont val="ＭＳ 明朝"/>
        <family val="1"/>
        <charset val="128"/>
      </rPr>
      <t>１３歳</t>
    </r>
    <rPh sb="2" eb="3">
      <t>サイ</t>
    </rPh>
    <phoneticPr fontId="27"/>
  </si>
  <si>
    <r>
      <rPr>
        <sz val="11"/>
        <rFont val="ＭＳ 明朝"/>
        <family val="1"/>
        <charset val="128"/>
      </rPr>
      <t>１２歳</t>
    </r>
    <rPh sb="2" eb="3">
      <t>サイ</t>
    </rPh>
    <phoneticPr fontId="27"/>
  </si>
  <si>
    <r>
      <rPr>
        <sz val="11"/>
        <rFont val="ＭＳ 明朝"/>
        <family val="1"/>
        <charset val="128"/>
      </rPr>
      <t>１１歳</t>
    </r>
    <rPh sb="2" eb="3">
      <t>サイ</t>
    </rPh>
    <phoneticPr fontId="27"/>
  </si>
  <si>
    <r>
      <rPr>
        <sz val="11"/>
        <rFont val="ＭＳ 明朝"/>
        <family val="1"/>
        <charset val="128"/>
      </rPr>
      <t>１０歳</t>
    </r>
    <rPh sb="2" eb="3">
      <t>サイ</t>
    </rPh>
    <phoneticPr fontId="27"/>
  </si>
  <si>
    <r>
      <rPr>
        <sz val="11"/>
        <rFont val="ＭＳ 明朝"/>
        <family val="1"/>
        <charset val="128"/>
      </rPr>
      <t>９歳</t>
    </r>
    <rPh sb="1" eb="2">
      <t>サイ</t>
    </rPh>
    <phoneticPr fontId="27"/>
  </si>
  <si>
    <r>
      <rPr>
        <sz val="11"/>
        <rFont val="ＭＳ 明朝"/>
        <family val="1"/>
        <charset val="128"/>
      </rPr>
      <t>８歳</t>
    </r>
    <rPh sb="1" eb="2">
      <t>サイ</t>
    </rPh>
    <phoneticPr fontId="27"/>
  </si>
  <si>
    <r>
      <rPr>
        <sz val="11"/>
        <rFont val="ＭＳ 明朝"/>
        <family val="1"/>
        <charset val="128"/>
      </rPr>
      <t>７歳</t>
    </r>
    <rPh sb="1" eb="2">
      <t>サイ</t>
    </rPh>
    <phoneticPr fontId="27"/>
  </si>
  <si>
    <r>
      <rPr>
        <sz val="11"/>
        <rFont val="ＭＳ 明朝"/>
        <family val="1"/>
        <charset val="128"/>
      </rPr>
      <t>６歳</t>
    </r>
    <rPh sb="1" eb="2">
      <t>サイ</t>
    </rPh>
    <phoneticPr fontId="27"/>
  </si>
  <si>
    <r>
      <rPr>
        <sz val="11"/>
        <rFont val="ＭＳ 明朝"/>
        <family val="1"/>
        <charset val="128"/>
      </rPr>
      <t>５歳</t>
    </r>
    <rPh sb="1" eb="2">
      <t>サイ</t>
    </rPh>
    <phoneticPr fontId="27"/>
  </si>
  <si>
    <r>
      <t>(</t>
    </r>
    <r>
      <rPr>
        <sz val="10"/>
        <rFont val="ＭＳ Ｐゴシック"/>
        <family val="3"/>
        <charset val="128"/>
      </rPr>
      <t>注</t>
    </r>
    <r>
      <rPr>
        <sz val="10"/>
        <rFont val="Arial"/>
        <family val="2"/>
      </rPr>
      <t>)</t>
    </r>
    <r>
      <rPr>
        <sz val="10"/>
        <rFont val="ＭＳ Ｐゴシック"/>
        <family val="3"/>
        <charset val="128"/>
      </rPr>
      <t>子ども自身の死傷者数を計上。</t>
    </r>
    <rPh sb="1" eb="2">
      <t>チュウ</t>
    </rPh>
    <phoneticPr fontId="27"/>
  </si>
  <si>
    <r>
      <rPr>
        <sz val="11"/>
        <rFont val="ＭＳ 明朝"/>
        <family val="1"/>
        <charset val="128"/>
      </rPr>
      <t>４歳</t>
    </r>
    <rPh sb="1" eb="2">
      <t>サイ</t>
    </rPh>
    <phoneticPr fontId="27"/>
  </si>
  <si>
    <r>
      <rPr>
        <sz val="11"/>
        <rFont val="ＭＳ 明朝"/>
        <family val="1"/>
        <charset val="128"/>
      </rPr>
      <t>３歳</t>
    </r>
    <rPh sb="1" eb="2">
      <t>サイ</t>
    </rPh>
    <phoneticPr fontId="27"/>
  </si>
  <si>
    <r>
      <rPr>
        <sz val="11"/>
        <rFont val="ＭＳ 明朝"/>
        <family val="1"/>
        <charset val="128"/>
      </rPr>
      <t>２歳</t>
    </r>
    <rPh sb="1" eb="2">
      <t>サイ</t>
    </rPh>
    <phoneticPr fontId="27"/>
  </si>
  <si>
    <r>
      <rPr>
        <sz val="11"/>
        <rFont val="ＭＳ 明朝"/>
        <family val="1"/>
        <charset val="128"/>
      </rPr>
      <t>１歳</t>
    </r>
    <rPh sb="1" eb="2">
      <t>サイ</t>
    </rPh>
    <phoneticPr fontId="27"/>
  </si>
  <si>
    <r>
      <rPr>
        <sz val="12"/>
        <rFont val="ＭＳ Ｐゴシック"/>
        <family val="3"/>
        <charset val="128"/>
      </rPr>
      <t>　</t>
    </r>
    <r>
      <rPr>
        <sz val="12"/>
        <rFont val="Arial"/>
        <family val="2"/>
      </rPr>
      <t xml:space="preserve"> </t>
    </r>
    <r>
      <rPr>
        <sz val="12"/>
        <rFont val="ＭＳ Ｐゴシック"/>
        <family val="3"/>
        <charset val="128"/>
      </rPr>
      <t>子どもの交通事故の推移</t>
    </r>
    <rPh sb="2" eb="3">
      <t>コ</t>
    </rPh>
    <rPh sb="6" eb="8">
      <t>コウツウ</t>
    </rPh>
    <rPh sb="8" eb="10">
      <t>ジコ</t>
    </rPh>
    <rPh sb="11" eb="13">
      <t>スイイ</t>
    </rPh>
    <phoneticPr fontId="27"/>
  </si>
  <si>
    <r>
      <t xml:space="preserve"> </t>
    </r>
    <r>
      <rPr>
        <sz val="12"/>
        <rFont val="ＭＳ Ｐゴシック"/>
        <family val="3"/>
        <charset val="128"/>
      </rPr>
      <t>（３）子どもの事故</t>
    </r>
    <rPh sb="4" eb="5">
      <t>コ</t>
    </rPh>
    <rPh sb="8" eb="10">
      <t>ジコ</t>
    </rPh>
    <phoneticPr fontId="27"/>
  </si>
  <si>
    <r>
      <rPr>
        <sz val="11"/>
        <rFont val="ＭＳ Ｐゴシック"/>
        <family val="3"/>
        <charset val="128"/>
      </rPr>
      <t>１５歳</t>
    </r>
    <rPh sb="2" eb="3">
      <t>サイ</t>
    </rPh>
    <phoneticPr fontId="27"/>
  </si>
  <si>
    <r>
      <rPr>
        <sz val="11"/>
        <rFont val="ＭＳ Ｐゴシック"/>
        <family val="3"/>
        <charset val="128"/>
      </rPr>
      <t>１４歳</t>
    </r>
    <rPh sb="2" eb="3">
      <t>サイ</t>
    </rPh>
    <phoneticPr fontId="27"/>
  </si>
  <si>
    <r>
      <rPr>
        <sz val="11"/>
        <rFont val="ＭＳ Ｐゴシック"/>
        <family val="3"/>
        <charset val="128"/>
      </rPr>
      <t>１３歳</t>
    </r>
    <rPh sb="2" eb="3">
      <t>サイ</t>
    </rPh>
    <phoneticPr fontId="27"/>
  </si>
  <si>
    <r>
      <rPr>
        <sz val="11"/>
        <rFont val="ＭＳ Ｐゴシック"/>
        <family val="3"/>
        <charset val="128"/>
      </rPr>
      <t>１２歳</t>
    </r>
    <rPh sb="2" eb="3">
      <t>サイ</t>
    </rPh>
    <phoneticPr fontId="27"/>
  </si>
  <si>
    <r>
      <rPr>
        <sz val="11"/>
        <rFont val="ＭＳ Ｐゴシック"/>
        <family val="3"/>
        <charset val="128"/>
      </rPr>
      <t>１１歳</t>
    </r>
    <rPh sb="2" eb="3">
      <t>サイ</t>
    </rPh>
    <phoneticPr fontId="27"/>
  </si>
  <si>
    <r>
      <rPr>
        <sz val="11"/>
        <rFont val="ＭＳ Ｐゴシック"/>
        <family val="3"/>
        <charset val="128"/>
      </rPr>
      <t>１０歳</t>
    </r>
    <rPh sb="2" eb="3">
      <t>サイ</t>
    </rPh>
    <phoneticPr fontId="27"/>
  </si>
  <si>
    <r>
      <rPr>
        <sz val="11"/>
        <rFont val="ＭＳ Ｐゴシック"/>
        <family val="3"/>
        <charset val="128"/>
      </rPr>
      <t>９歳</t>
    </r>
    <rPh sb="1" eb="2">
      <t>サイ</t>
    </rPh>
    <phoneticPr fontId="27"/>
  </si>
  <si>
    <r>
      <rPr>
        <sz val="11"/>
        <rFont val="ＭＳ Ｐゴシック"/>
        <family val="3"/>
        <charset val="128"/>
      </rPr>
      <t>８歳</t>
    </r>
    <rPh sb="1" eb="2">
      <t>サイ</t>
    </rPh>
    <phoneticPr fontId="27"/>
  </si>
  <si>
    <r>
      <rPr>
        <sz val="11"/>
        <rFont val="ＭＳ Ｐゴシック"/>
        <family val="3"/>
        <charset val="128"/>
      </rPr>
      <t>７歳</t>
    </r>
    <rPh sb="1" eb="2">
      <t>サイ</t>
    </rPh>
    <phoneticPr fontId="27"/>
  </si>
  <si>
    <r>
      <rPr>
        <sz val="11"/>
        <rFont val="ＭＳ Ｐゴシック"/>
        <family val="3"/>
        <charset val="128"/>
      </rPr>
      <t>６歳</t>
    </r>
    <rPh sb="1" eb="2">
      <t>サイ</t>
    </rPh>
    <phoneticPr fontId="27"/>
  </si>
  <si>
    <r>
      <rPr>
        <sz val="11"/>
        <rFont val="ＭＳ Ｐゴシック"/>
        <family val="3"/>
        <charset val="128"/>
      </rPr>
      <t>５歳</t>
    </r>
    <rPh sb="1" eb="2">
      <t>サイ</t>
    </rPh>
    <phoneticPr fontId="27"/>
  </si>
  <si>
    <r>
      <rPr>
        <sz val="11"/>
        <rFont val="ＭＳ Ｐゴシック"/>
        <family val="3"/>
        <charset val="128"/>
      </rPr>
      <t>４歳</t>
    </r>
    <rPh sb="1" eb="2">
      <t>サイ</t>
    </rPh>
    <phoneticPr fontId="27"/>
  </si>
  <si>
    <r>
      <rPr>
        <sz val="11"/>
        <rFont val="ＭＳ Ｐゴシック"/>
        <family val="3"/>
        <charset val="128"/>
      </rPr>
      <t>３歳</t>
    </r>
    <rPh sb="1" eb="2">
      <t>サイ</t>
    </rPh>
    <phoneticPr fontId="27"/>
  </si>
  <si>
    <r>
      <rPr>
        <sz val="11"/>
        <rFont val="ＭＳ Ｐゴシック"/>
        <family val="3"/>
        <charset val="128"/>
      </rPr>
      <t>２歳</t>
    </r>
    <rPh sb="1" eb="2">
      <t>サイ</t>
    </rPh>
    <phoneticPr fontId="27"/>
  </si>
  <si>
    <r>
      <rPr>
        <sz val="11"/>
        <rFont val="ＭＳ Ｐゴシック"/>
        <family val="3"/>
        <charset val="128"/>
      </rPr>
      <t>負傷者数</t>
    </r>
    <rPh sb="0" eb="3">
      <t>フショウシャ</t>
    </rPh>
    <rPh sb="3" eb="4">
      <t>カズ</t>
    </rPh>
    <phoneticPr fontId="27"/>
  </si>
  <si>
    <r>
      <rPr>
        <sz val="11"/>
        <rFont val="ＭＳ Ｐゴシック"/>
        <family val="3"/>
        <charset val="128"/>
      </rPr>
      <t>以下</t>
    </r>
    <rPh sb="0" eb="2">
      <t>イカ</t>
    </rPh>
    <phoneticPr fontId="27"/>
  </si>
  <si>
    <r>
      <rPr>
        <sz val="11"/>
        <rFont val="ＭＳ Ｐゴシック"/>
        <family val="3"/>
        <charset val="128"/>
      </rPr>
      <t>死者数</t>
    </r>
    <rPh sb="0" eb="1">
      <t>シ</t>
    </rPh>
    <rPh sb="1" eb="2">
      <t>モノ</t>
    </rPh>
    <rPh sb="2" eb="3">
      <t>スウ</t>
    </rPh>
    <phoneticPr fontId="27"/>
  </si>
  <si>
    <r>
      <rPr>
        <sz val="11"/>
        <rFont val="ＭＳ Ｐゴシック"/>
        <family val="3"/>
        <charset val="128"/>
      </rPr>
      <t>１歳</t>
    </r>
    <rPh sb="1" eb="2">
      <t>サイ</t>
    </rPh>
    <phoneticPr fontId="27"/>
  </si>
  <si>
    <r>
      <rPr>
        <sz val="12"/>
        <rFont val="ＭＳ Ｐゴシック"/>
        <family val="3"/>
        <charset val="128"/>
      </rPr>
      <t>年齢別・月別　（１５歳以下）</t>
    </r>
    <rPh sb="0" eb="2">
      <t>ネンレイ</t>
    </rPh>
    <rPh sb="2" eb="3">
      <t>ベツ</t>
    </rPh>
    <rPh sb="4" eb="5">
      <t>ツキ</t>
    </rPh>
    <rPh sb="5" eb="6">
      <t>ベツ</t>
    </rPh>
    <rPh sb="10" eb="11">
      <t>サイ</t>
    </rPh>
    <rPh sb="11" eb="13">
      <t>イカ</t>
    </rPh>
    <phoneticPr fontId="27"/>
  </si>
  <si>
    <r>
      <t>(</t>
    </r>
    <r>
      <rPr>
        <sz val="11"/>
        <rFont val="ＭＳ Ｐゴシック"/>
        <family val="3"/>
        <charset val="128"/>
      </rPr>
      <t>注</t>
    </r>
    <r>
      <rPr>
        <sz val="11"/>
        <rFont val="Arial"/>
        <family val="2"/>
      </rPr>
      <t>)</t>
    </r>
    <r>
      <rPr>
        <sz val="11"/>
        <rFont val="ＭＳ Ｐゴシック"/>
        <family val="3"/>
        <charset val="128"/>
      </rPr>
      <t>子ども自身の死傷者数を計上。</t>
    </r>
    <rPh sb="1" eb="2">
      <t>チュウ</t>
    </rPh>
    <phoneticPr fontId="27"/>
  </si>
  <si>
    <r>
      <rPr>
        <sz val="9"/>
        <rFont val="ＭＳ Ｐゴシック"/>
        <family val="3"/>
        <charset val="128"/>
      </rPr>
      <t>負傷者数</t>
    </r>
    <rPh sb="0" eb="3">
      <t>フショウシャ</t>
    </rPh>
    <rPh sb="3" eb="4">
      <t>カズ</t>
    </rPh>
    <phoneticPr fontId="27"/>
  </si>
  <si>
    <r>
      <rPr>
        <sz val="6"/>
        <rFont val="ＭＳ Ｐゴシック"/>
        <family val="3"/>
        <charset val="128"/>
      </rPr>
      <t>行政区別</t>
    </r>
    <rPh sb="0" eb="2">
      <t>ギョウセイ</t>
    </rPh>
    <rPh sb="2" eb="3">
      <t>ク</t>
    </rPh>
    <rPh sb="3" eb="4">
      <t>ベツ</t>
    </rPh>
    <phoneticPr fontId="27"/>
  </si>
  <si>
    <r>
      <rPr>
        <sz val="9"/>
        <rFont val="ＭＳ Ｐゴシック"/>
        <family val="3"/>
        <charset val="128"/>
      </rPr>
      <t>二輪車乗車中</t>
    </r>
    <rPh sb="0" eb="3">
      <t>ニリンシャ</t>
    </rPh>
    <rPh sb="3" eb="5">
      <t>ジョウシャ</t>
    </rPh>
    <rPh sb="5" eb="6">
      <t>チュウ</t>
    </rPh>
    <phoneticPr fontId="27"/>
  </si>
  <si>
    <r>
      <rPr>
        <sz val="12"/>
        <rFont val="ＭＳ Ｐゴシック"/>
        <family val="3"/>
        <charset val="128"/>
      </rPr>
      <t>行政区別・状態別（子ども）</t>
    </r>
    <rPh sb="0" eb="2">
      <t>ギョウセイ</t>
    </rPh>
    <rPh sb="2" eb="3">
      <t>ク</t>
    </rPh>
    <rPh sb="3" eb="4">
      <t>ベツ</t>
    </rPh>
    <rPh sb="5" eb="7">
      <t>ジョウタイ</t>
    </rPh>
    <rPh sb="7" eb="8">
      <t>ベツ</t>
    </rPh>
    <rPh sb="9" eb="10">
      <t>コ</t>
    </rPh>
    <phoneticPr fontId="27"/>
  </si>
  <si>
    <r>
      <rPr>
        <sz val="11"/>
        <rFont val="ＭＳ Ｐゴシック"/>
        <family val="3"/>
        <charset val="128"/>
      </rPr>
      <t>子どもが１当になったときの違反と、その事故により生じた全死傷者数を計上。</t>
    </r>
    <phoneticPr fontId="27"/>
  </si>
  <si>
    <r>
      <rPr>
        <sz val="11"/>
        <rFont val="ＭＳ Ｐゴシック"/>
        <family val="3"/>
        <charset val="128"/>
      </rPr>
      <t>　総　　　計</t>
    </r>
    <rPh sb="1" eb="2">
      <t>フサ</t>
    </rPh>
    <rPh sb="5" eb="6">
      <t>ケイ</t>
    </rPh>
    <phoneticPr fontId="27"/>
  </si>
  <si>
    <r>
      <rPr>
        <sz val="11"/>
        <rFont val="ＭＳ Ｐゴシック"/>
        <family val="3"/>
        <charset val="128"/>
      </rPr>
      <t>自動車・二輪車乗用中等</t>
    </r>
    <rPh sb="0" eb="3">
      <t>ジドウシャ</t>
    </rPh>
    <rPh sb="4" eb="7">
      <t>ニリンシャ</t>
    </rPh>
    <rPh sb="7" eb="9">
      <t>ジョウヨウ</t>
    </rPh>
    <rPh sb="9" eb="10">
      <t>チュウ</t>
    </rPh>
    <rPh sb="10" eb="11">
      <t>トウ</t>
    </rPh>
    <phoneticPr fontId="27"/>
  </si>
  <si>
    <r>
      <rPr>
        <sz val="11"/>
        <rFont val="ＭＳ Ｐゴシック"/>
        <family val="3"/>
        <charset val="128"/>
      </rPr>
      <t>幼児のひとり歩き</t>
    </r>
    <rPh sb="0" eb="2">
      <t>ヨウジ</t>
    </rPh>
    <rPh sb="6" eb="7">
      <t>アル</t>
    </rPh>
    <phoneticPr fontId="27"/>
  </si>
  <si>
    <r>
      <rPr>
        <sz val="11"/>
        <rFont val="ＭＳ Ｐゴシック"/>
        <family val="3"/>
        <charset val="128"/>
      </rPr>
      <t>駐停車車両の直前直後横断</t>
    </r>
    <rPh sb="0" eb="3">
      <t>チュウテイシャ</t>
    </rPh>
    <phoneticPr fontId="27"/>
  </si>
  <si>
    <r>
      <rPr>
        <sz val="12"/>
        <rFont val="ＭＳ Ｐゴシック"/>
        <family val="3"/>
        <charset val="128"/>
      </rPr>
      <t>法令違反別発生状況</t>
    </r>
    <r>
      <rPr>
        <sz val="12"/>
        <rFont val="Arial"/>
        <family val="2"/>
      </rPr>
      <t xml:space="preserve"> </t>
    </r>
    <r>
      <rPr>
        <sz val="12"/>
        <rFont val="ＭＳ Ｐゴシック"/>
        <family val="3"/>
        <charset val="128"/>
      </rPr>
      <t>（子ども）</t>
    </r>
    <rPh sb="0" eb="2">
      <t>ホウレイ</t>
    </rPh>
    <rPh sb="2" eb="4">
      <t>イハン</t>
    </rPh>
    <rPh sb="4" eb="5">
      <t>ベツ</t>
    </rPh>
    <rPh sb="5" eb="7">
      <t>ハッセイ</t>
    </rPh>
    <rPh sb="7" eb="9">
      <t>ジョウキョウ</t>
    </rPh>
    <rPh sb="11" eb="12">
      <t>コ</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</si>
  <si>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若年者自身の死傷者数を計上。</t>
    </r>
    <rPh sb="2" eb="3">
      <t>チュウ</t>
    </rPh>
    <phoneticPr fontId="27"/>
  </si>
  <si>
    <r>
      <t xml:space="preserve"> </t>
    </r>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高校生が関連した（１当又は２当になった）件数と高校生自身の死傷者数を計上。</t>
    </r>
    <rPh sb="3" eb="4">
      <t>チュウ</t>
    </rPh>
    <rPh sb="5" eb="8">
      <t>コウコウセイ</t>
    </rPh>
    <rPh sb="9" eb="11">
      <t>カンレン</t>
    </rPh>
    <rPh sb="15" eb="16">
      <t>トウ</t>
    </rPh>
    <rPh sb="16" eb="17">
      <t>マタ</t>
    </rPh>
    <rPh sb="19" eb="20">
      <t>トウ</t>
    </rPh>
    <rPh sb="25" eb="27">
      <t>ケンスウ</t>
    </rPh>
    <rPh sb="28" eb="31">
      <t>コウコウセイ</t>
    </rPh>
    <rPh sb="31" eb="33">
      <t>ジシン</t>
    </rPh>
    <rPh sb="34" eb="37">
      <t>シショウシャ</t>
    </rPh>
    <rPh sb="37" eb="38">
      <t>スウ</t>
    </rPh>
    <rPh sb="39" eb="41">
      <t>ケイジョウ</t>
    </rPh>
    <phoneticPr fontId="27"/>
  </si>
  <si>
    <r>
      <rPr>
        <sz val="11"/>
        <rFont val="ＭＳ Ｐゴシック"/>
        <family val="3"/>
        <charset val="128"/>
      </rPr>
      <t>件数（件）</t>
    </r>
    <rPh sb="0" eb="2">
      <t>ケンスウ</t>
    </rPh>
    <rPh sb="3" eb="4">
      <t>ケン</t>
    </rPh>
    <phoneticPr fontId="27"/>
  </si>
  <si>
    <r>
      <rPr>
        <sz val="12"/>
        <rFont val="ＭＳ Ｐゴシック"/>
        <family val="3"/>
        <charset val="128"/>
      </rPr>
      <t>高校生の交通事故の推移</t>
    </r>
    <rPh sb="0" eb="3">
      <t>コウコウセイ</t>
    </rPh>
    <rPh sb="4" eb="6">
      <t>コウツウ</t>
    </rPh>
    <rPh sb="6" eb="8">
      <t>ジコ</t>
    </rPh>
    <rPh sb="9" eb="11">
      <t>スイイ</t>
    </rPh>
    <phoneticPr fontId="27"/>
  </si>
  <si>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若年者が関連した（１当又は２当になった）件数と若年者自身の死傷者数を計上。</t>
    </r>
    <rPh sb="3" eb="4">
      <t>チュウ</t>
    </rPh>
    <rPh sb="5" eb="7">
      <t>ジャクネン</t>
    </rPh>
    <rPh sb="7" eb="8">
      <t>シャ</t>
    </rPh>
    <rPh sb="9" eb="11">
      <t>カンレン</t>
    </rPh>
    <rPh sb="15" eb="16">
      <t>トウ</t>
    </rPh>
    <rPh sb="16" eb="17">
      <t>マタ</t>
    </rPh>
    <rPh sb="19" eb="20">
      <t>トウ</t>
    </rPh>
    <rPh sb="25" eb="27">
      <t>ケンスウ</t>
    </rPh>
    <rPh sb="28" eb="30">
      <t>ジャクネン</t>
    </rPh>
    <rPh sb="30" eb="31">
      <t>シャ</t>
    </rPh>
    <rPh sb="31" eb="33">
      <t>ジシン</t>
    </rPh>
    <rPh sb="34" eb="37">
      <t>シショウシャ</t>
    </rPh>
    <rPh sb="37" eb="38">
      <t>スウ</t>
    </rPh>
    <rPh sb="39" eb="41">
      <t>ケイジョウ</t>
    </rPh>
    <phoneticPr fontId="27"/>
  </si>
  <si>
    <r>
      <rPr>
        <sz val="11"/>
        <rFont val="ＭＳ Ｐゴシック"/>
        <family val="3"/>
        <charset val="128"/>
      </rPr>
      <t>負傷者</t>
    </r>
    <rPh sb="0" eb="3">
      <t>フショウシャ</t>
    </rPh>
    <phoneticPr fontId="27"/>
  </si>
  <si>
    <r>
      <rPr>
        <sz val="12"/>
        <rFont val="ＭＳ Ｐゴシック"/>
        <family val="3"/>
        <charset val="128"/>
      </rPr>
      <t>若年者の交通事故の推移</t>
    </r>
    <rPh sb="0" eb="2">
      <t>ジャクネン</t>
    </rPh>
    <rPh sb="2" eb="3">
      <t>シャ</t>
    </rPh>
    <rPh sb="4" eb="6">
      <t>コウツウ</t>
    </rPh>
    <rPh sb="6" eb="8">
      <t>ジコ</t>
    </rPh>
    <rPh sb="9" eb="11">
      <t>スイイ</t>
    </rPh>
    <phoneticPr fontId="27"/>
  </si>
  <si>
    <r>
      <rPr>
        <sz val="12"/>
        <rFont val="ＭＳ Ｐゴシック"/>
        <family val="3"/>
        <charset val="128"/>
      </rPr>
      <t>（４）若年者の事故（１６歳以上２４歳以下の者の事故）</t>
    </r>
    <rPh sb="3" eb="5">
      <t>ジャクネン</t>
    </rPh>
    <rPh sb="5" eb="6">
      <t>シャ</t>
    </rPh>
    <rPh sb="7" eb="9">
      <t>ジコ</t>
    </rPh>
    <rPh sb="12" eb="13">
      <t>サイ</t>
    </rPh>
    <rPh sb="13" eb="15">
      <t>イジョウ</t>
    </rPh>
    <rPh sb="17" eb="18">
      <t>サイ</t>
    </rPh>
    <rPh sb="18" eb="20">
      <t>イカ</t>
    </rPh>
    <rPh sb="21" eb="22">
      <t>モノ</t>
    </rPh>
    <rPh sb="23" eb="25">
      <t>ジコ</t>
    </rPh>
    <phoneticPr fontId="27"/>
  </si>
  <si>
    <r>
      <t xml:space="preserve"> </t>
    </r>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若年者自身の死傷者数を計上。</t>
    </r>
    <rPh sb="3" eb="4">
      <t>チュウ</t>
    </rPh>
    <rPh sb="5" eb="7">
      <t>ジャクネン</t>
    </rPh>
    <rPh sb="7" eb="8">
      <t>シャ</t>
    </rPh>
    <rPh sb="8" eb="10">
      <t>ジシン</t>
    </rPh>
    <rPh sb="11" eb="14">
      <t>シショウシャ</t>
    </rPh>
    <rPh sb="14" eb="15">
      <t>スウ</t>
    </rPh>
    <rPh sb="16" eb="18">
      <t>ケイジョウ</t>
    </rPh>
    <phoneticPr fontId="27"/>
  </si>
  <si>
    <r>
      <rPr>
        <sz val="11"/>
        <rFont val="ＭＳ Ｐゴシック"/>
        <family val="3"/>
        <charset val="128"/>
      </rPr>
      <t>２４歳</t>
    </r>
    <rPh sb="2" eb="3">
      <t>サイ</t>
    </rPh>
    <phoneticPr fontId="27"/>
  </si>
  <si>
    <r>
      <rPr>
        <sz val="11"/>
        <rFont val="ＭＳ Ｐゴシック"/>
        <family val="3"/>
        <charset val="128"/>
      </rPr>
      <t>２３歳</t>
    </r>
    <rPh sb="2" eb="3">
      <t>サイ</t>
    </rPh>
    <phoneticPr fontId="27"/>
  </si>
  <si>
    <r>
      <rPr>
        <sz val="11"/>
        <rFont val="ＭＳ Ｐゴシック"/>
        <family val="3"/>
        <charset val="128"/>
      </rPr>
      <t>２２歳</t>
    </r>
    <rPh sb="2" eb="3">
      <t>サイ</t>
    </rPh>
    <phoneticPr fontId="27"/>
  </si>
  <si>
    <r>
      <rPr>
        <sz val="11"/>
        <rFont val="ＭＳ Ｐゴシック"/>
        <family val="3"/>
        <charset val="128"/>
      </rPr>
      <t>２１歳</t>
    </r>
    <rPh sb="2" eb="3">
      <t>サイ</t>
    </rPh>
    <phoneticPr fontId="27"/>
  </si>
  <si>
    <r>
      <rPr>
        <sz val="11"/>
        <rFont val="ＭＳ Ｐゴシック"/>
        <family val="3"/>
        <charset val="128"/>
      </rPr>
      <t>２０歳</t>
    </r>
    <rPh sb="2" eb="3">
      <t>サイ</t>
    </rPh>
    <phoneticPr fontId="27"/>
  </si>
  <si>
    <r>
      <rPr>
        <sz val="11"/>
        <rFont val="ＭＳ Ｐゴシック"/>
        <family val="3"/>
        <charset val="128"/>
      </rPr>
      <t>１９歳</t>
    </r>
    <rPh sb="2" eb="3">
      <t>サイ</t>
    </rPh>
    <phoneticPr fontId="27"/>
  </si>
  <si>
    <r>
      <rPr>
        <sz val="11"/>
        <rFont val="ＭＳ Ｐゴシック"/>
        <family val="3"/>
        <charset val="128"/>
      </rPr>
      <t>１８歳</t>
    </r>
    <rPh sb="2" eb="3">
      <t>サイ</t>
    </rPh>
    <phoneticPr fontId="27"/>
  </si>
  <si>
    <r>
      <rPr>
        <sz val="11"/>
        <rFont val="ＭＳ Ｐゴシック"/>
        <family val="3"/>
        <charset val="128"/>
      </rPr>
      <t>１７歳</t>
    </r>
    <rPh sb="2" eb="3">
      <t>サイ</t>
    </rPh>
    <phoneticPr fontId="27"/>
  </si>
  <si>
    <r>
      <rPr>
        <sz val="11"/>
        <rFont val="ＭＳ Ｐゴシック"/>
        <family val="3"/>
        <charset val="128"/>
      </rPr>
      <t>死者数</t>
    </r>
    <rPh sb="0" eb="3">
      <t>シシャスウ</t>
    </rPh>
    <phoneticPr fontId="27"/>
  </si>
  <si>
    <r>
      <rPr>
        <sz val="11"/>
        <rFont val="ＭＳ Ｐゴシック"/>
        <family val="3"/>
        <charset val="128"/>
      </rPr>
      <t>１６歳</t>
    </r>
    <rPh sb="2" eb="3">
      <t>サイ</t>
    </rPh>
    <phoneticPr fontId="27"/>
  </si>
  <si>
    <r>
      <rPr>
        <sz val="11"/>
        <rFont val="ＭＳ Ｐゴシック"/>
        <family val="3"/>
        <charset val="128"/>
      </rPr>
      <t>年齢別</t>
    </r>
    <rPh sb="0" eb="2">
      <t>ネンレイ</t>
    </rPh>
    <rPh sb="2" eb="3">
      <t>ベツ</t>
    </rPh>
    <phoneticPr fontId="27"/>
  </si>
  <si>
    <r>
      <rPr>
        <sz val="11"/>
        <rFont val="ＭＳ Ｐゴシック"/>
        <family val="3"/>
        <charset val="128"/>
      </rPr>
      <t>月別</t>
    </r>
    <rPh sb="0" eb="1">
      <t>ツキ</t>
    </rPh>
    <rPh sb="1" eb="2">
      <t>ベツ</t>
    </rPh>
    <phoneticPr fontId="27"/>
  </si>
  <si>
    <r>
      <rPr>
        <sz val="12"/>
        <rFont val="ＭＳ Ｐゴシック"/>
        <family val="3"/>
        <charset val="128"/>
      </rPr>
      <t>年齢別・月別　（若年者）</t>
    </r>
    <rPh sb="0" eb="2">
      <t>ネンレイ</t>
    </rPh>
    <rPh sb="2" eb="3">
      <t>ベツ</t>
    </rPh>
    <rPh sb="4" eb="5">
      <t>ツキ</t>
    </rPh>
    <rPh sb="5" eb="6">
      <t>ベツ</t>
    </rPh>
    <rPh sb="8" eb="10">
      <t>ジャクネン</t>
    </rPh>
    <rPh sb="10" eb="11">
      <t>シャ</t>
    </rPh>
    <phoneticPr fontId="27"/>
  </si>
  <si>
    <r>
      <rPr>
        <sz val="11"/>
        <rFont val="ＭＳ Ｐゴシック"/>
        <family val="3"/>
        <charset val="128"/>
      </rPr>
      <t>　</t>
    </r>
    <r>
      <rPr>
        <sz val="11"/>
        <rFont val="Arial"/>
        <family val="2"/>
      </rPr>
      <t xml:space="preserve"> (</t>
    </r>
    <r>
      <rPr>
        <sz val="11"/>
        <rFont val="ＭＳ Ｐゴシック"/>
        <family val="3"/>
        <charset val="128"/>
      </rPr>
      <t>注</t>
    </r>
    <r>
      <rPr>
        <sz val="11"/>
        <rFont val="Arial"/>
        <family val="2"/>
      </rPr>
      <t>)</t>
    </r>
    <r>
      <rPr>
        <sz val="11"/>
        <rFont val="ＭＳ Ｐゴシック"/>
        <family val="3"/>
        <charset val="128"/>
      </rPr>
      <t>若年者自身の死傷者数を計上。</t>
    </r>
    <rPh sb="3" eb="4">
      <t>チュウ</t>
    </rPh>
    <phoneticPr fontId="27"/>
  </si>
  <si>
    <r>
      <rPr>
        <sz val="12"/>
        <rFont val="ＭＳ Ｐゴシック"/>
        <family val="3"/>
        <charset val="128"/>
      </rPr>
      <t>行政区別・状態別（若年者）</t>
    </r>
    <rPh sb="0" eb="2">
      <t>ギョウセイ</t>
    </rPh>
    <rPh sb="2" eb="3">
      <t>ク</t>
    </rPh>
    <rPh sb="3" eb="4">
      <t>ベツ</t>
    </rPh>
    <rPh sb="5" eb="7">
      <t>ジョウタイ</t>
    </rPh>
    <rPh sb="7" eb="8">
      <t>ベツ</t>
    </rPh>
    <rPh sb="9" eb="11">
      <t>ジャクネン</t>
    </rPh>
    <rPh sb="11" eb="12">
      <t>シャ</t>
    </rPh>
    <phoneticPr fontId="27"/>
  </si>
  <si>
    <r>
      <rPr>
        <sz val="11"/>
        <rFont val="ＭＳ Ｐゴシック"/>
        <family val="3"/>
        <charset val="128"/>
      </rPr>
      <t>若年者が１当になったときの違反と、その事故により生じた全死傷者数を計上。</t>
    </r>
    <phoneticPr fontId="27"/>
  </si>
  <si>
    <r>
      <rPr>
        <sz val="12"/>
        <rFont val="ＭＳ Ｐゴシック"/>
        <family val="3"/>
        <charset val="128"/>
      </rPr>
      <t>法令違反別発生状況</t>
    </r>
    <r>
      <rPr>
        <sz val="12"/>
        <rFont val="Arial"/>
        <family val="2"/>
      </rPr>
      <t xml:space="preserve"> </t>
    </r>
    <r>
      <rPr>
        <sz val="12"/>
        <rFont val="ＭＳ Ｐゴシック"/>
        <family val="3"/>
        <charset val="128"/>
      </rPr>
      <t>（若年者）</t>
    </r>
    <rPh sb="0" eb="2">
      <t>ホウレイ</t>
    </rPh>
    <rPh sb="2" eb="4">
      <t>イハン</t>
    </rPh>
    <rPh sb="4" eb="5">
      <t>ベツ</t>
    </rPh>
    <rPh sb="5" eb="7">
      <t>ハッセイ</t>
    </rPh>
    <rPh sb="7" eb="9">
      <t>ジョウキョウ</t>
    </rPh>
    <rPh sb="11" eb="13">
      <t>ジャクネン</t>
    </rPh>
    <rPh sb="13" eb="14">
      <t>シャ</t>
    </rPh>
    <phoneticPr fontId="27"/>
  </si>
  <si>
    <r>
      <rPr>
        <sz val="10.5"/>
        <rFont val="ＭＳ Ｐゴシック"/>
        <family val="3"/>
        <charset val="128"/>
      </rPr>
      <t>　</t>
    </r>
    <r>
      <rPr>
        <sz val="10.5"/>
        <rFont val="Arial"/>
        <family val="2"/>
      </rPr>
      <t>(</t>
    </r>
    <r>
      <rPr>
        <sz val="10.5"/>
        <rFont val="ＭＳ Ｐゴシック"/>
        <family val="3"/>
        <charset val="128"/>
      </rPr>
      <t>注</t>
    </r>
    <r>
      <rPr>
        <sz val="10.5"/>
        <rFont val="Arial"/>
        <family val="2"/>
      </rPr>
      <t>)</t>
    </r>
    <r>
      <rPr>
        <sz val="10.5"/>
        <rFont val="ＭＳ Ｐゴシック"/>
        <family val="3"/>
        <charset val="128"/>
      </rPr>
      <t>歩行者が関連した（１当又は２当となった）件数とその事故により生じた全死傷者数を計上。</t>
    </r>
    <phoneticPr fontId="27"/>
  </si>
  <si>
    <r>
      <rPr>
        <sz val="11"/>
        <rFont val="ＭＳ Ｐゴシック"/>
        <family val="3"/>
        <charset val="128"/>
      </rPr>
      <t>列　　　車</t>
    </r>
    <rPh sb="0" eb="1">
      <t>レツ</t>
    </rPh>
    <rPh sb="4" eb="5">
      <t>クルマ</t>
    </rPh>
    <phoneticPr fontId="27"/>
  </si>
  <si>
    <r>
      <rPr>
        <sz val="11"/>
        <rFont val="ＭＳ Ｐゴシック"/>
        <family val="3"/>
        <charset val="128"/>
      </rPr>
      <t>路上停止中</t>
    </r>
    <rPh sb="0" eb="2">
      <t>ロジョウ</t>
    </rPh>
    <rPh sb="2" eb="5">
      <t>テイシチュウ</t>
    </rPh>
    <phoneticPr fontId="27"/>
  </si>
  <si>
    <r>
      <rPr>
        <sz val="11"/>
        <rFont val="ＭＳ Ｐゴシック"/>
        <family val="3"/>
        <charset val="128"/>
      </rPr>
      <t>横断歩道橋付近</t>
    </r>
    <rPh sb="0" eb="2">
      <t>オウダン</t>
    </rPh>
    <rPh sb="2" eb="4">
      <t>ホドウ</t>
    </rPh>
    <rPh sb="4" eb="5">
      <t>キョウ</t>
    </rPh>
    <rPh sb="5" eb="7">
      <t>フキン</t>
    </rPh>
    <phoneticPr fontId="27"/>
  </si>
  <si>
    <r>
      <rPr>
        <sz val="11"/>
        <rFont val="ＭＳ Ｐゴシック"/>
        <family val="3"/>
        <charset val="128"/>
      </rPr>
      <t>中</t>
    </r>
    <rPh sb="0" eb="1">
      <t>チュウ</t>
    </rPh>
    <phoneticPr fontId="27"/>
  </si>
  <si>
    <r>
      <rPr>
        <sz val="11"/>
        <rFont val="ＭＳ Ｐゴシック"/>
        <family val="3"/>
        <charset val="128"/>
      </rPr>
      <t>断</t>
    </r>
    <rPh sb="0" eb="1">
      <t>ダン</t>
    </rPh>
    <phoneticPr fontId="27"/>
  </si>
  <si>
    <r>
      <rPr>
        <sz val="11"/>
        <rFont val="ＭＳ Ｐゴシック"/>
        <family val="3"/>
        <charset val="128"/>
      </rPr>
      <t>横</t>
    </r>
    <rPh sb="0" eb="1">
      <t>ヨコ</t>
    </rPh>
    <phoneticPr fontId="27"/>
  </si>
  <si>
    <r>
      <rPr>
        <sz val="11"/>
        <rFont val="ＭＳ Ｐゴシック"/>
        <family val="3"/>
        <charset val="128"/>
      </rPr>
      <t>人</t>
    </r>
    <rPh sb="0" eb="1">
      <t>ジン</t>
    </rPh>
    <phoneticPr fontId="27"/>
  </si>
  <si>
    <r>
      <rPr>
        <sz val="11"/>
        <rFont val="ＭＳ Ｐゴシック"/>
        <family val="3"/>
        <charset val="128"/>
      </rPr>
      <t>総　　　数</t>
    </r>
    <rPh sb="0" eb="1">
      <t>フサ</t>
    </rPh>
    <rPh sb="4" eb="5">
      <t>カズ</t>
    </rPh>
    <phoneticPr fontId="27"/>
  </si>
  <si>
    <r>
      <rPr>
        <sz val="11"/>
        <rFont val="ＭＳ Ｐゴシック"/>
        <family val="3"/>
        <charset val="128"/>
      </rPr>
      <t>負傷者数（人）</t>
    </r>
    <rPh sb="0" eb="1">
      <t>フ</t>
    </rPh>
    <rPh sb="1" eb="3">
      <t>ショウシャ</t>
    </rPh>
    <rPh sb="3" eb="4">
      <t>スウ</t>
    </rPh>
    <rPh sb="5" eb="6">
      <t>ヒト</t>
    </rPh>
    <phoneticPr fontId="27"/>
  </si>
  <si>
    <r>
      <rPr>
        <sz val="11"/>
        <rFont val="ＭＳ Ｐゴシック"/>
        <family val="3"/>
        <charset val="128"/>
      </rPr>
      <t>死者数（人）</t>
    </r>
    <rPh sb="0" eb="2">
      <t>シシャ</t>
    </rPh>
    <rPh sb="2" eb="3">
      <t>スウ</t>
    </rPh>
    <rPh sb="4" eb="5">
      <t>ヒト</t>
    </rPh>
    <phoneticPr fontId="27"/>
  </si>
  <si>
    <r>
      <rPr>
        <sz val="10"/>
        <rFont val="ＭＳ Ｐゴシック"/>
        <family val="3"/>
        <charset val="128"/>
      </rPr>
      <t>類型別</t>
    </r>
    <rPh sb="0" eb="2">
      <t>ルイケイ</t>
    </rPh>
    <rPh sb="2" eb="3">
      <t>ベツ</t>
    </rPh>
    <phoneticPr fontId="27"/>
  </si>
  <si>
    <r>
      <rPr>
        <sz val="12"/>
        <rFont val="ＭＳ Ｐゴシック"/>
        <family val="3"/>
        <charset val="128"/>
      </rPr>
      <t>事故類型別（歩行者）</t>
    </r>
    <rPh sb="0" eb="2">
      <t>ジコ</t>
    </rPh>
    <rPh sb="2" eb="4">
      <t>ルイケイ</t>
    </rPh>
    <rPh sb="4" eb="5">
      <t>ベツ</t>
    </rPh>
    <rPh sb="6" eb="9">
      <t>ホコウシャ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</si>
  <si>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歩行者が関連した（１当又は２当となった）件数とその事故により生じた全死傷者数を計上。</t>
    </r>
    <rPh sb="2" eb="3">
      <t>チュウ</t>
    </rPh>
    <rPh sb="4" eb="7">
      <t>ホコウシャ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7"/>
  </si>
  <si>
    <r>
      <rPr>
        <sz val="12"/>
        <rFont val="ＭＳ Ｐゴシック"/>
        <family val="3"/>
        <charset val="128"/>
      </rPr>
      <t>歩行者の交通事故の推移</t>
    </r>
    <rPh sb="0" eb="3">
      <t>ホコウシャ</t>
    </rPh>
    <rPh sb="4" eb="6">
      <t>コウツウ</t>
    </rPh>
    <rPh sb="6" eb="8">
      <t>ジコ</t>
    </rPh>
    <rPh sb="9" eb="11">
      <t>スイイ</t>
    </rPh>
    <phoneticPr fontId="27"/>
  </si>
  <si>
    <r>
      <t xml:space="preserve"> </t>
    </r>
    <r>
      <rPr>
        <sz val="12"/>
        <rFont val="ＭＳ Ｐゴシック"/>
        <family val="3"/>
        <charset val="128"/>
      </rPr>
      <t>（５）歩行者の事故</t>
    </r>
    <rPh sb="4" eb="6">
      <t>ホコウ</t>
    </rPh>
    <rPh sb="6" eb="7">
      <t>シャ</t>
    </rPh>
    <rPh sb="8" eb="10">
      <t>ジコ</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</si>
  <si>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歩行者が関連した（１当又は２当となった）件数とその事故により生じた全死傷者数を計上。</t>
    </r>
    <phoneticPr fontId="27"/>
  </si>
  <si>
    <r>
      <rPr>
        <sz val="11"/>
        <rFont val="ＭＳ Ｐゴシック"/>
        <family val="3"/>
        <charset val="128"/>
      </rPr>
      <t>負　傷　者　数（人）</t>
    </r>
    <rPh sb="0" eb="1">
      <t>フ</t>
    </rPh>
    <rPh sb="2" eb="3">
      <t>キズ</t>
    </rPh>
    <rPh sb="4" eb="5">
      <t>モノ</t>
    </rPh>
    <rPh sb="6" eb="7">
      <t>スウ</t>
    </rPh>
    <rPh sb="8" eb="9">
      <t>ヒト</t>
    </rPh>
    <phoneticPr fontId="27"/>
  </si>
  <si>
    <r>
      <rPr>
        <sz val="11"/>
        <rFont val="ＭＳ Ｐゴシック"/>
        <family val="3"/>
        <charset val="128"/>
      </rPr>
      <t>死　者　数（人）</t>
    </r>
    <rPh sb="0" eb="1">
      <t>シ</t>
    </rPh>
    <rPh sb="2" eb="3">
      <t>モノ</t>
    </rPh>
    <rPh sb="4" eb="5">
      <t>スウ</t>
    </rPh>
    <rPh sb="6" eb="7">
      <t>ヒト</t>
    </rPh>
    <phoneticPr fontId="27"/>
  </si>
  <si>
    <r>
      <rPr>
        <sz val="11"/>
        <rFont val="ＭＳ Ｐゴシック"/>
        <family val="3"/>
        <charset val="128"/>
      </rPr>
      <t>件　数（件）</t>
    </r>
    <rPh sb="0" eb="1">
      <t>ケン</t>
    </rPh>
    <rPh sb="2" eb="3">
      <t>カズ</t>
    </rPh>
    <rPh sb="4" eb="5">
      <t>ケン</t>
    </rPh>
    <phoneticPr fontId="27"/>
  </si>
  <si>
    <r>
      <rPr>
        <sz val="11"/>
        <rFont val="ＭＳ Ｐゴシック"/>
        <family val="3"/>
        <charset val="128"/>
      </rPr>
      <t>区分　　　　　　　</t>
    </r>
    <rPh sb="0" eb="2">
      <t>クブン</t>
    </rPh>
    <phoneticPr fontId="27"/>
  </si>
  <si>
    <r>
      <rPr>
        <sz val="11"/>
        <rFont val="ＭＳ Ｐゴシック"/>
        <family val="3"/>
        <charset val="128"/>
      </rPr>
      <t>月別</t>
    </r>
    <rPh sb="0" eb="2">
      <t>ツキベツ</t>
    </rPh>
    <phoneticPr fontId="27"/>
  </si>
  <si>
    <r>
      <rPr>
        <sz val="12"/>
        <rFont val="ＭＳ Ｐゴシック"/>
        <family val="3"/>
        <charset val="128"/>
      </rPr>
      <t>月別発生状況（歩行者）</t>
    </r>
    <rPh sb="0" eb="2">
      <t>ツキベツ</t>
    </rPh>
    <rPh sb="2" eb="4">
      <t>ハッセイ</t>
    </rPh>
    <rPh sb="4" eb="6">
      <t>ジョウキョウ</t>
    </rPh>
    <rPh sb="7" eb="10">
      <t>ホコウシャ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</si>
  <si>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歩行者が１当又は２当となった事故の件数及びその事故により生じた死傷者数を計上。</t>
    </r>
    <rPh sb="2" eb="3">
      <t>チュウ</t>
    </rPh>
    <rPh sb="4" eb="7">
      <t>ホコウシャ</t>
    </rPh>
    <rPh sb="9" eb="10">
      <t>トウ</t>
    </rPh>
    <rPh sb="10" eb="11">
      <t>マタ</t>
    </rPh>
    <rPh sb="13" eb="14">
      <t>トウ</t>
    </rPh>
    <rPh sb="18" eb="20">
      <t>ジコ</t>
    </rPh>
    <rPh sb="21" eb="23">
      <t>ケンスウ</t>
    </rPh>
    <rPh sb="23" eb="24">
      <t>オヨ</t>
    </rPh>
    <rPh sb="27" eb="29">
      <t>ジコ</t>
    </rPh>
    <rPh sb="32" eb="33">
      <t>ショウ</t>
    </rPh>
    <rPh sb="35" eb="38">
      <t>シショウシャ</t>
    </rPh>
    <rPh sb="38" eb="39">
      <t>スウ</t>
    </rPh>
    <rPh sb="40" eb="42">
      <t>ケイジョウ</t>
    </rPh>
    <phoneticPr fontId="63"/>
  </si>
  <si>
    <r>
      <rPr>
        <sz val="9"/>
        <rFont val="ＭＳ Ｐゴシック"/>
        <family val="3"/>
        <charset val="128"/>
      </rPr>
      <t>横断中</t>
    </r>
    <rPh sb="0" eb="3">
      <t>オウダンチュウ</t>
    </rPh>
    <phoneticPr fontId="27"/>
  </si>
  <si>
    <r>
      <rPr>
        <sz val="9"/>
        <rFont val="ＭＳ Ｐゴシック"/>
        <family val="3"/>
        <charset val="128"/>
      </rPr>
      <t>通行中</t>
    </r>
    <rPh sb="0" eb="2">
      <t>ツウコウ</t>
    </rPh>
    <rPh sb="2" eb="3">
      <t>チュウ</t>
    </rPh>
    <phoneticPr fontId="27"/>
  </si>
  <si>
    <r>
      <rPr>
        <sz val="10"/>
        <rFont val="ＭＳ Ｐゴシック"/>
        <family val="3"/>
        <charset val="128"/>
      </rPr>
      <t>横断中</t>
    </r>
    <rPh sb="0" eb="3">
      <t>オウダンチュウ</t>
    </rPh>
    <phoneticPr fontId="27"/>
  </si>
  <si>
    <r>
      <rPr>
        <sz val="10"/>
        <rFont val="ＭＳ Ｐゴシック"/>
        <family val="3"/>
        <charset val="128"/>
      </rPr>
      <t>通行中</t>
    </r>
    <rPh sb="0" eb="2">
      <t>ツウコウ</t>
    </rPh>
    <rPh sb="2" eb="3">
      <t>チュウ</t>
    </rPh>
    <phoneticPr fontId="27"/>
  </si>
  <si>
    <r>
      <rPr>
        <sz val="9"/>
        <rFont val="ＭＳ Ｐゴシック"/>
        <family val="3"/>
        <charset val="128"/>
      </rPr>
      <t>行政区分</t>
    </r>
    <rPh sb="0" eb="2">
      <t>ギョウセイ</t>
    </rPh>
    <rPh sb="2" eb="4">
      <t>クブン</t>
    </rPh>
    <phoneticPr fontId="27"/>
  </si>
  <si>
    <r>
      <rPr>
        <sz val="11"/>
        <rFont val="ＭＳ Ｐゴシック"/>
        <family val="3"/>
        <charset val="128"/>
      </rPr>
      <t>死　　者　　数</t>
    </r>
    <rPh sb="0" eb="1">
      <t>シ</t>
    </rPh>
    <rPh sb="3" eb="4">
      <t>モノ</t>
    </rPh>
    <rPh sb="6" eb="7">
      <t>スウ</t>
    </rPh>
    <phoneticPr fontId="27"/>
  </si>
  <si>
    <r>
      <rPr>
        <sz val="12"/>
        <rFont val="ＭＳ Ｐゴシック"/>
        <family val="3"/>
        <charset val="128"/>
      </rPr>
      <t>　　（行政区、状態別）</t>
    </r>
    <rPh sb="3" eb="6">
      <t>ギョウセイク</t>
    </rPh>
    <rPh sb="7" eb="9">
      <t>ジョウタイ</t>
    </rPh>
    <rPh sb="9" eb="10">
      <t>ベツ</t>
    </rPh>
    <phoneticPr fontId="27"/>
  </si>
  <si>
    <r>
      <rPr>
        <sz val="12"/>
        <rFont val="ＭＳ Ｐゴシック"/>
        <family val="3"/>
        <charset val="128"/>
      </rPr>
      <t>歩行者関連事故発生状況</t>
    </r>
    <rPh sb="0" eb="3">
      <t>ホコウシャ</t>
    </rPh>
    <rPh sb="3" eb="5">
      <t>カンレン</t>
    </rPh>
    <rPh sb="5" eb="7">
      <t>ジコ</t>
    </rPh>
    <rPh sb="7" eb="9">
      <t>ハッセイ</t>
    </rPh>
    <rPh sb="9" eb="11">
      <t>ジョウキョウ</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</si>
  <si>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歩行者が１当又は２当となった事故の件数及びその事故により生じた死傷者数を計上。</t>
    </r>
    <phoneticPr fontId="27"/>
  </si>
  <si>
    <r>
      <rPr>
        <sz val="9"/>
        <rFont val="ＭＳ Ｐゴシック"/>
        <family val="3"/>
        <charset val="128"/>
      </rPr>
      <t>その他</t>
    </r>
  </si>
  <si>
    <r>
      <rPr>
        <sz val="9"/>
        <rFont val="ＭＳ Ｐゴシック"/>
        <family val="3"/>
        <charset val="128"/>
      </rPr>
      <t>横断中</t>
    </r>
  </si>
  <si>
    <r>
      <rPr>
        <sz val="9"/>
        <rFont val="ＭＳ Ｐゴシック"/>
        <family val="3"/>
        <charset val="128"/>
      </rPr>
      <t>通行中</t>
    </r>
    <rPh sb="0" eb="2">
      <t>ツウコウ</t>
    </rPh>
    <phoneticPr fontId="27"/>
  </si>
  <si>
    <r>
      <rPr>
        <sz val="8"/>
        <rFont val="ＭＳ Ｐゴシック"/>
        <family val="3"/>
        <charset val="128"/>
      </rPr>
      <t>時間</t>
    </r>
    <rPh sb="0" eb="2">
      <t>ジカン</t>
    </rPh>
    <phoneticPr fontId="27"/>
  </si>
  <si>
    <r>
      <rPr>
        <sz val="8"/>
        <rFont val="ＭＳ Ｐゴシック"/>
        <family val="3"/>
        <charset val="128"/>
      </rPr>
      <t>区分</t>
    </r>
    <rPh sb="0" eb="2">
      <t>クブン</t>
    </rPh>
    <phoneticPr fontId="27"/>
  </si>
  <si>
    <r>
      <rPr>
        <sz val="11"/>
        <rFont val="ＭＳ Ｐゴシック"/>
        <family val="3"/>
        <charset val="128"/>
      </rPr>
      <t>　　（時間別、状態別）</t>
    </r>
    <rPh sb="3" eb="5">
      <t>ジカン</t>
    </rPh>
    <rPh sb="5" eb="6">
      <t>ベツ</t>
    </rPh>
    <rPh sb="7" eb="9">
      <t>ジョウタイ</t>
    </rPh>
    <rPh sb="9" eb="10">
      <t>ベツ</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</si>
  <si>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rPh sb="2" eb="3">
      <t>チュウ</t>
    </rPh>
    <rPh sb="4" eb="7">
      <t>ジテンシャ</t>
    </rPh>
    <rPh sb="8" eb="10">
      <t>カンレン</t>
    </rPh>
    <rPh sb="14" eb="15">
      <t>トウ</t>
    </rPh>
    <rPh sb="15" eb="16">
      <t>マタ</t>
    </rPh>
    <rPh sb="18" eb="19">
      <t>トウ</t>
    </rPh>
    <rPh sb="24" eb="26">
      <t>ケンスウ</t>
    </rPh>
    <rPh sb="29" eb="31">
      <t>ジコ</t>
    </rPh>
    <rPh sb="34" eb="35">
      <t>ショウ</t>
    </rPh>
    <rPh sb="37" eb="38">
      <t>ゼン</t>
    </rPh>
    <rPh sb="38" eb="40">
      <t>シショウ</t>
    </rPh>
    <rPh sb="40" eb="41">
      <t>シャ</t>
    </rPh>
    <rPh sb="41" eb="42">
      <t>スウ</t>
    </rPh>
    <rPh sb="43" eb="45">
      <t>ケイジョウ</t>
    </rPh>
    <phoneticPr fontId="27"/>
  </si>
  <si>
    <r>
      <rPr>
        <sz val="10"/>
        <rFont val="ＭＳ Ｐゴシック"/>
        <family val="3"/>
        <charset val="128"/>
      </rPr>
      <t>負傷者数（人）</t>
    </r>
    <rPh sb="0" eb="3">
      <t>フショウシャ</t>
    </rPh>
    <rPh sb="3" eb="4">
      <t>スウ</t>
    </rPh>
    <rPh sb="5" eb="6">
      <t>ヒト</t>
    </rPh>
    <phoneticPr fontId="27"/>
  </si>
  <si>
    <r>
      <rPr>
        <sz val="10"/>
        <rFont val="ＭＳ Ｐゴシック"/>
        <family val="3"/>
        <charset val="128"/>
      </rPr>
      <t>死者数（人）</t>
    </r>
    <rPh sb="0" eb="1">
      <t>シ</t>
    </rPh>
    <rPh sb="1" eb="2">
      <t>モノ</t>
    </rPh>
    <rPh sb="2" eb="3">
      <t>スウ</t>
    </rPh>
    <rPh sb="4" eb="5">
      <t>ヒト</t>
    </rPh>
    <phoneticPr fontId="27"/>
  </si>
  <si>
    <r>
      <rPr>
        <sz val="10"/>
        <rFont val="ＭＳ Ｐゴシック"/>
        <family val="3"/>
        <charset val="128"/>
      </rPr>
      <t>件数（件）</t>
    </r>
    <rPh sb="0" eb="1">
      <t>ケン</t>
    </rPh>
    <rPh sb="1" eb="2">
      <t>カズ</t>
    </rPh>
    <rPh sb="3" eb="4">
      <t>ケン</t>
    </rPh>
    <phoneticPr fontId="27"/>
  </si>
  <si>
    <r>
      <rPr>
        <sz val="11"/>
        <rFont val="ＭＳ Ｐゴシック"/>
        <family val="3"/>
        <charset val="128"/>
      </rPr>
      <t>月</t>
    </r>
    <rPh sb="0" eb="1">
      <t>ツキ</t>
    </rPh>
    <phoneticPr fontId="27"/>
  </si>
  <si>
    <r>
      <rPr>
        <sz val="12"/>
        <rFont val="ＭＳ Ｐゴシック"/>
        <family val="3"/>
        <charset val="128"/>
      </rPr>
      <t>　月別発生状況（自転車）</t>
    </r>
    <rPh sb="1" eb="2">
      <t>ツキ</t>
    </rPh>
    <rPh sb="2" eb="3">
      <t>ベツ</t>
    </rPh>
    <rPh sb="3" eb="5">
      <t>ハッセイ</t>
    </rPh>
    <rPh sb="5" eb="7">
      <t>ジョウキョウ</t>
    </rPh>
    <rPh sb="8" eb="11">
      <t>ジテンシャ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</si>
  <si>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phoneticPr fontId="27"/>
  </si>
  <si>
    <r>
      <rPr>
        <sz val="10"/>
        <rFont val="ＭＳ Ｐゴシック"/>
        <family val="3"/>
        <charset val="128"/>
      </rPr>
      <t>①</t>
    </r>
    <r>
      <rPr>
        <sz val="10"/>
        <rFont val="Arial"/>
        <family val="2"/>
      </rPr>
      <t>/</t>
    </r>
    <r>
      <rPr>
        <sz val="10"/>
        <rFont val="ＭＳ Ｐゴシック"/>
        <family val="3"/>
        <charset val="128"/>
      </rPr>
      <t xml:space="preserve">②
</t>
    </r>
    <r>
      <rPr>
        <sz val="10"/>
        <rFont val="Arial"/>
        <family val="2"/>
      </rPr>
      <t>×</t>
    </r>
    <r>
      <rPr>
        <sz val="10"/>
        <rFont val="ＭＳ Ｐゴシック"/>
        <family val="3"/>
        <charset val="128"/>
      </rPr>
      <t>１００（％）</t>
    </r>
    <phoneticPr fontId="27"/>
  </si>
  <si>
    <r>
      <rPr>
        <sz val="10"/>
        <rFont val="ＭＳ Ｐゴシック"/>
        <family val="3"/>
        <charset val="128"/>
      </rPr>
      <t>全死者数②（人）</t>
    </r>
    <rPh sb="0" eb="1">
      <t>ゼン</t>
    </rPh>
    <rPh sb="1" eb="3">
      <t>シシャ</t>
    </rPh>
    <rPh sb="3" eb="4">
      <t>スウ</t>
    </rPh>
    <rPh sb="6" eb="7">
      <t>ヒト</t>
    </rPh>
    <phoneticPr fontId="27"/>
  </si>
  <si>
    <r>
      <rPr>
        <sz val="10"/>
        <rFont val="ＭＳ Ｐゴシック"/>
        <family val="3"/>
        <charset val="128"/>
      </rPr>
      <t>負傷者数
（人）</t>
    </r>
    <rPh sb="0" eb="1">
      <t>フ</t>
    </rPh>
    <rPh sb="1" eb="2">
      <t>キズ</t>
    </rPh>
    <rPh sb="2" eb="3">
      <t>モノ</t>
    </rPh>
    <rPh sb="3" eb="4">
      <t>スウ</t>
    </rPh>
    <rPh sb="6" eb="7">
      <t>ヒト</t>
    </rPh>
    <phoneticPr fontId="27"/>
  </si>
  <si>
    <r>
      <rPr>
        <sz val="10"/>
        <rFont val="ＭＳ Ｐゴシック"/>
        <family val="3"/>
        <charset val="128"/>
      </rPr>
      <t>死者数①
（人）</t>
    </r>
    <rPh sb="0" eb="2">
      <t>シシャ</t>
    </rPh>
    <rPh sb="2" eb="3">
      <t>スウ</t>
    </rPh>
    <rPh sb="6" eb="7">
      <t>ヒト</t>
    </rPh>
    <phoneticPr fontId="27"/>
  </si>
  <si>
    <r>
      <rPr>
        <sz val="10"/>
        <rFont val="ＭＳ Ｐゴシック"/>
        <family val="3"/>
        <charset val="128"/>
      </rPr>
      <t>件数（件）</t>
    </r>
    <rPh sb="0" eb="2">
      <t>ケンスウ</t>
    </rPh>
    <rPh sb="3" eb="4">
      <t>ケン</t>
    </rPh>
    <phoneticPr fontId="27"/>
  </si>
  <si>
    <r>
      <rPr>
        <sz val="12"/>
        <rFont val="ＭＳ Ｐゴシック"/>
        <family val="3"/>
        <charset val="128"/>
      </rPr>
      <t>区分</t>
    </r>
    <rPh sb="0" eb="2">
      <t>クブン</t>
    </rPh>
    <phoneticPr fontId="27"/>
  </si>
  <si>
    <r>
      <rPr>
        <sz val="11"/>
        <rFont val="ＭＳ Ｐゴシック"/>
        <family val="3"/>
        <charset val="128"/>
      </rPr>
      <t>令和元</t>
    </r>
    <rPh sb="0" eb="2">
      <t>レイワ</t>
    </rPh>
    <rPh sb="2" eb="3">
      <t>ゲン</t>
    </rPh>
    <phoneticPr fontId="27"/>
  </si>
  <si>
    <r>
      <rPr>
        <sz val="12"/>
        <rFont val="ＭＳ Ｐゴシック"/>
        <family val="3"/>
        <charset val="128"/>
      </rPr>
      <t>年別</t>
    </r>
    <rPh sb="0" eb="2">
      <t>ネンベツ</t>
    </rPh>
    <phoneticPr fontId="27"/>
  </si>
  <si>
    <r>
      <rPr>
        <sz val="12"/>
        <rFont val="ＭＳ Ｐゴシック"/>
        <family val="3"/>
        <charset val="128"/>
      </rPr>
      <t>　自転車の交通事故の推移</t>
    </r>
    <rPh sb="1" eb="4">
      <t>ジテンシャ</t>
    </rPh>
    <rPh sb="5" eb="7">
      <t>コウツウ</t>
    </rPh>
    <rPh sb="7" eb="9">
      <t>ジコ</t>
    </rPh>
    <rPh sb="10" eb="12">
      <t>スイイ</t>
    </rPh>
    <phoneticPr fontId="27"/>
  </si>
  <si>
    <r>
      <t xml:space="preserve"> </t>
    </r>
    <r>
      <rPr>
        <sz val="12"/>
        <rFont val="ＭＳ Ｐゴシック"/>
        <family val="3"/>
        <charset val="128"/>
      </rPr>
      <t>（６）自転車の事故</t>
    </r>
    <rPh sb="4" eb="7">
      <t>ジテンシャ</t>
    </rPh>
    <rPh sb="8" eb="10">
      <t>ジコ</t>
    </rPh>
    <phoneticPr fontId="27"/>
  </si>
  <si>
    <r>
      <rPr>
        <sz val="11"/>
        <rFont val="ＭＳ Ｐゴシック"/>
        <family val="3"/>
        <charset val="128"/>
      </rPr>
      <t>件数は自転車と歩行者が１当・２当（又は２当・１当）となった事故を計上、死傷者数はその事故によって生じた死傷者数を計上した。
高速隊は除く。
発生場所が大阪市内の事故を集計対象とした。</t>
    </r>
    <phoneticPr fontId="27"/>
  </si>
  <si>
    <r>
      <rPr>
        <sz val="11"/>
        <rFont val="ＭＳ Ｐゴシック"/>
        <family val="3"/>
        <charset val="128"/>
      </rPr>
      <t>（注）</t>
    </r>
    <phoneticPr fontId="27"/>
  </si>
  <si>
    <r>
      <rPr>
        <sz val="11"/>
        <rFont val="ＭＳ Ｐゴシック"/>
        <family val="3"/>
        <charset val="128"/>
      </rPr>
      <t>（注）</t>
    </r>
    <rPh sb="1" eb="2">
      <t>チュウ</t>
    </rPh>
    <phoneticPr fontId="27"/>
  </si>
  <si>
    <r>
      <t>R</t>
    </r>
    <r>
      <rPr>
        <sz val="11"/>
        <rFont val="ＭＳ Ｐゴシック"/>
        <family val="3"/>
        <charset val="128"/>
      </rPr>
      <t>元</t>
    </r>
    <rPh sb="1" eb="2">
      <t>ゲン</t>
    </rPh>
    <phoneticPr fontId="27"/>
  </si>
  <si>
    <r>
      <t>　</t>
    </r>
    <r>
      <rPr>
        <sz val="10"/>
        <color theme="1"/>
        <rFont val="ＭＳ Ｐゴシック"/>
        <family val="3"/>
        <charset val="128"/>
      </rPr>
      <t>　　区分
年別　</t>
    </r>
    <rPh sb="3" eb="5">
      <t>クブン</t>
    </rPh>
    <rPh sb="6" eb="8">
      <t>ネンベツ</t>
    </rPh>
    <phoneticPr fontId="27"/>
  </si>
  <si>
    <r>
      <rPr>
        <sz val="12"/>
        <rFont val="ＭＳ Ｐゴシック"/>
        <family val="3"/>
        <charset val="128"/>
      </rPr>
      <t>自転車対歩行者</t>
    </r>
    <phoneticPr fontId="27"/>
  </si>
  <si>
    <r>
      <rPr>
        <sz val="12"/>
        <color theme="1"/>
        <rFont val="ＭＳ Ｐゴシック"/>
        <family val="3"/>
        <charset val="128"/>
      </rPr>
      <t>自転車対自転車</t>
    </r>
    <rPh sb="0" eb="3">
      <t>ジテンシャ</t>
    </rPh>
    <rPh sb="3" eb="4">
      <t>タイ</t>
    </rPh>
    <rPh sb="4" eb="7">
      <t>ジテンシャ</t>
    </rPh>
    <phoneticPr fontId="72"/>
  </si>
  <si>
    <t>自転車対自転車・自転車対歩行者関連事故の推移</t>
    <phoneticPr fontId="27"/>
  </si>
  <si>
    <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rPh sb="1" eb="2">
      <t>チュウ</t>
    </rPh>
    <phoneticPr fontId="27"/>
  </si>
  <si>
    <r>
      <rPr>
        <sz val="11"/>
        <rFont val="ＭＳ Ｐゴシック"/>
        <family val="3"/>
        <charset val="128"/>
      </rPr>
      <t>追越追抜時</t>
    </r>
    <rPh sb="0" eb="2">
      <t>オイコシ</t>
    </rPh>
    <rPh sb="2" eb="4">
      <t>オイヌ</t>
    </rPh>
    <rPh sb="4" eb="5">
      <t>ジ</t>
    </rPh>
    <phoneticPr fontId="27"/>
  </si>
  <si>
    <r>
      <rPr>
        <sz val="11"/>
        <rFont val="ＭＳ Ｐゴシック"/>
        <family val="3"/>
        <charset val="128"/>
      </rPr>
      <t>横断歩道橋付近</t>
    </r>
    <phoneticPr fontId="27"/>
  </si>
  <si>
    <r>
      <rPr>
        <sz val="11"/>
        <rFont val="ＭＳ Ｐゴシック"/>
        <family val="3"/>
        <charset val="128"/>
      </rPr>
      <t>類型別</t>
    </r>
    <rPh sb="0" eb="2">
      <t>ルイケイ</t>
    </rPh>
    <rPh sb="2" eb="3">
      <t>ベツ</t>
    </rPh>
    <phoneticPr fontId="27"/>
  </si>
  <si>
    <r>
      <rPr>
        <sz val="12"/>
        <rFont val="ＭＳ Ｐゴシック"/>
        <family val="3"/>
        <charset val="128"/>
      </rPr>
      <t>事故類型別（自転車）</t>
    </r>
    <rPh sb="0" eb="2">
      <t>ジコ</t>
    </rPh>
    <rPh sb="2" eb="4">
      <t>ルイケイ</t>
    </rPh>
    <rPh sb="4" eb="5">
      <t>ベツ</t>
    </rPh>
    <rPh sb="6" eb="9">
      <t>ジテンシャ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</si>
  <si>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自転車が関連した（１当又は２当となった）件数とその事故により生じた全死傷者数を計上。</t>
    </r>
    <phoneticPr fontId="27"/>
  </si>
  <si>
    <r>
      <rPr>
        <sz val="9"/>
        <rFont val="ＭＳ Ｐゴシック"/>
        <family val="3"/>
        <charset val="128"/>
      </rPr>
      <t>車両相互</t>
    </r>
    <rPh sb="0" eb="2">
      <t>シャリョウ</t>
    </rPh>
    <rPh sb="2" eb="4">
      <t>ソウゴ</t>
    </rPh>
    <phoneticPr fontId="27"/>
  </si>
  <si>
    <r>
      <rPr>
        <sz val="9"/>
        <rFont val="ＭＳ Ｐゴシック"/>
        <family val="3"/>
        <charset val="128"/>
      </rPr>
      <t>人対車両</t>
    </r>
    <rPh sb="0" eb="1">
      <t>ヒト</t>
    </rPh>
    <rPh sb="1" eb="2">
      <t>タイ</t>
    </rPh>
    <rPh sb="2" eb="4">
      <t>シャリョウ</t>
    </rPh>
    <phoneticPr fontId="27"/>
  </si>
  <si>
    <r>
      <rPr>
        <sz val="12"/>
        <rFont val="ＭＳ Ｐゴシック"/>
        <family val="3"/>
        <charset val="128"/>
      </rPr>
      <t>　　（行政区、類型別）</t>
    </r>
    <rPh sb="3" eb="6">
      <t>ギョウセイク</t>
    </rPh>
    <rPh sb="7" eb="9">
      <t>ルイケイ</t>
    </rPh>
    <rPh sb="9" eb="10">
      <t>ベツ</t>
    </rPh>
    <phoneticPr fontId="27"/>
  </si>
  <si>
    <r>
      <rPr>
        <sz val="12"/>
        <rFont val="ＭＳ Ｐゴシック"/>
        <family val="3"/>
        <charset val="128"/>
      </rPr>
      <t>自転車関連事故発生状況</t>
    </r>
    <rPh sb="0" eb="3">
      <t>ジテンシャ</t>
    </rPh>
    <rPh sb="3" eb="5">
      <t>カンレン</t>
    </rPh>
    <rPh sb="5" eb="7">
      <t>ジコ</t>
    </rPh>
    <rPh sb="7" eb="9">
      <t>ハッセイ</t>
    </rPh>
    <rPh sb="9" eb="11">
      <t>ジョウキョウ</t>
    </rPh>
    <phoneticPr fontId="27"/>
  </si>
  <si>
    <r>
      <rPr>
        <sz val="11"/>
        <color indexed="8"/>
        <rFont val="ＭＳ Ｐゴシック"/>
        <family val="3"/>
        <charset val="128"/>
      </rPr>
      <t>総数</t>
    </r>
    <rPh sb="0" eb="2">
      <t>ソウスウ</t>
    </rPh>
    <phoneticPr fontId="27"/>
  </si>
  <si>
    <r>
      <rPr>
        <sz val="11"/>
        <color indexed="8"/>
        <rFont val="ＭＳ Ｐゴシック"/>
        <family val="3"/>
        <charset val="128"/>
      </rPr>
      <t>夜間計</t>
    </r>
    <rPh sb="0" eb="2">
      <t>ヤカン</t>
    </rPh>
    <rPh sb="2" eb="3">
      <t>ケイ</t>
    </rPh>
    <phoneticPr fontId="27"/>
  </si>
  <si>
    <r>
      <rPr>
        <sz val="11"/>
        <color indexed="8"/>
        <rFont val="ＭＳ Ｐゴシック"/>
        <family val="3"/>
        <charset val="128"/>
      </rPr>
      <t>昼間計</t>
    </r>
    <rPh sb="0" eb="2">
      <t>チュウカン</t>
    </rPh>
    <rPh sb="2" eb="3">
      <t>ケイ</t>
    </rPh>
    <phoneticPr fontId="27"/>
  </si>
  <si>
    <r>
      <rPr>
        <sz val="11"/>
        <color indexed="8"/>
        <rFont val="ＭＳ Ｐゴシック"/>
        <family val="3"/>
        <charset val="128"/>
      </rPr>
      <t>間</t>
    </r>
    <rPh sb="0" eb="1">
      <t>アイダ</t>
    </rPh>
    <phoneticPr fontId="27"/>
  </si>
  <si>
    <r>
      <rPr>
        <sz val="11"/>
        <color indexed="8"/>
        <rFont val="ＭＳ Ｐゴシック"/>
        <family val="3"/>
        <charset val="128"/>
      </rPr>
      <t>夜</t>
    </r>
    <rPh sb="0" eb="1">
      <t>ヨル</t>
    </rPh>
    <phoneticPr fontId="27"/>
  </si>
  <si>
    <r>
      <rPr>
        <sz val="8"/>
        <color indexed="8"/>
        <rFont val="ＭＳ Ｐゴシック"/>
        <family val="3"/>
        <charset val="128"/>
      </rPr>
      <t>時間</t>
    </r>
    <rPh sb="0" eb="2">
      <t>ジカン</t>
    </rPh>
    <phoneticPr fontId="27"/>
  </si>
  <si>
    <r>
      <rPr>
        <sz val="11"/>
        <color indexed="8"/>
        <rFont val="ＭＳ Ｐゴシック"/>
        <family val="3"/>
        <charset val="128"/>
      </rPr>
      <t>総数</t>
    </r>
    <rPh sb="0" eb="1">
      <t>フサ</t>
    </rPh>
    <rPh sb="1" eb="2">
      <t>カズ</t>
    </rPh>
    <phoneticPr fontId="27"/>
  </si>
  <si>
    <r>
      <rPr>
        <sz val="11"/>
        <color indexed="8"/>
        <rFont val="ＭＳ Ｐゴシック"/>
        <family val="3"/>
        <charset val="128"/>
      </rPr>
      <t>負　　傷　　者　　数</t>
    </r>
    <rPh sb="0" eb="1">
      <t>フ</t>
    </rPh>
    <rPh sb="3" eb="4">
      <t>キズ</t>
    </rPh>
    <rPh sb="6" eb="7">
      <t>シャ</t>
    </rPh>
    <rPh sb="9" eb="10">
      <t>スウ</t>
    </rPh>
    <phoneticPr fontId="27"/>
  </si>
  <si>
    <r>
      <rPr>
        <sz val="11"/>
        <color indexed="8"/>
        <rFont val="ＭＳ Ｐゴシック"/>
        <family val="3"/>
        <charset val="128"/>
      </rPr>
      <t>死　　者　　数</t>
    </r>
    <rPh sb="0" eb="1">
      <t>シ</t>
    </rPh>
    <rPh sb="3" eb="4">
      <t>モノ</t>
    </rPh>
    <rPh sb="6" eb="7">
      <t>スウ</t>
    </rPh>
    <phoneticPr fontId="27"/>
  </si>
  <si>
    <r>
      <rPr>
        <sz val="11"/>
        <color indexed="8"/>
        <rFont val="ＭＳ Ｐゴシック"/>
        <family val="3"/>
        <charset val="128"/>
      </rPr>
      <t>件　　数</t>
    </r>
    <rPh sb="0" eb="1">
      <t>ケン</t>
    </rPh>
    <rPh sb="3" eb="4">
      <t>カズ</t>
    </rPh>
    <phoneticPr fontId="27"/>
  </si>
  <si>
    <r>
      <rPr>
        <sz val="8"/>
        <color indexed="8"/>
        <rFont val="ＭＳ Ｐゴシック"/>
        <family val="3"/>
        <charset val="128"/>
      </rPr>
      <t>区分</t>
    </r>
    <rPh sb="0" eb="2">
      <t>クブン</t>
    </rPh>
    <phoneticPr fontId="27"/>
  </si>
  <si>
    <r>
      <rPr>
        <sz val="12"/>
        <rFont val="ＭＳ Ｐゴシック"/>
        <family val="3"/>
        <charset val="128"/>
      </rPr>
      <t>　（時間別、類型別）</t>
    </r>
    <phoneticPr fontId="27"/>
  </si>
  <si>
    <r>
      <rPr>
        <sz val="12"/>
        <rFont val="ＭＳ Ｐゴシック"/>
        <family val="3"/>
        <charset val="128"/>
      </rPr>
      <t>自転車関連事故発生状況</t>
    </r>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</si>
  <si>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自動二輪車が関連した（１当又は２当となった</t>
    </r>
    <r>
      <rPr>
        <sz val="11"/>
        <rFont val="Arial"/>
        <family val="2"/>
      </rPr>
      <t>)</t>
    </r>
    <r>
      <rPr>
        <sz val="11"/>
        <rFont val="ＭＳ Ｐゴシック"/>
        <family val="3"/>
        <charset val="128"/>
      </rPr>
      <t>件数とその事故により生じた全死傷者数を計上。</t>
    </r>
    <rPh sb="2" eb="3">
      <t>チュウ</t>
    </rPh>
    <rPh sb="4" eb="6">
      <t>ジドウ</t>
    </rPh>
    <rPh sb="6" eb="9">
      <t>ニリンシャ</t>
    </rPh>
    <phoneticPr fontId="27"/>
  </si>
  <si>
    <r>
      <rPr>
        <sz val="10"/>
        <rFont val="ＭＳ Ｐゴシック"/>
        <family val="3"/>
        <charset val="128"/>
      </rPr>
      <t>負傷者数（人）</t>
    </r>
    <rPh sb="0" eb="1">
      <t>フ</t>
    </rPh>
    <rPh sb="1" eb="2">
      <t>キズ</t>
    </rPh>
    <rPh sb="2" eb="3">
      <t>モノ</t>
    </rPh>
    <rPh sb="3" eb="4">
      <t>スウ</t>
    </rPh>
    <rPh sb="5" eb="6">
      <t>ヒト</t>
    </rPh>
    <phoneticPr fontId="27"/>
  </si>
  <si>
    <r>
      <rPr>
        <sz val="11"/>
        <rFont val="ＭＳ Ｐゴシック"/>
        <family val="3"/>
        <charset val="128"/>
      </rPr>
      <t>計</t>
    </r>
    <rPh sb="0" eb="1">
      <t>ケイ</t>
    </rPh>
    <phoneticPr fontId="27"/>
  </si>
  <si>
    <r>
      <rPr>
        <sz val="11"/>
        <rFont val="ＭＳ Ｐゴシック"/>
        <family val="3"/>
        <charset val="128"/>
      </rPr>
      <t>月</t>
    </r>
    <rPh sb="0" eb="1">
      <t>ツキ</t>
    </rPh>
    <phoneticPr fontId="27"/>
  </si>
  <si>
    <r>
      <rPr>
        <sz val="11"/>
        <rFont val="ＭＳ Ｐゴシック"/>
        <family val="3"/>
        <charset val="128"/>
      </rPr>
      <t>　月別発生状況　（自動二輪車）</t>
    </r>
    <rPh sb="1" eb="2">
      <t>ツキ</t>
    </rPh>
    <rPh sb="2" eb="3">
      <t>ベツ</t>
    </rPh>
    <rPh sb="3" eb="5">
      <t>ハッセイ</t>
    </rPh>
    <rPh sb="5" eb="7">
      <t>ジョウキョウ</t>
    </rPh>
    <rPh sb="9" eb="11">
      <t>ジドウ</t>
    </rPh>
    <rPh sb="11" eb="14">
      <t>ニリンシャ</t>
    </rPh>
    <phoneticPr fontId="27"/>
  </si>
  <si>
    <r>
      <rPr>
        <sz val="11"/>
        <rFont val="ＭＳ Ｐゴシック"/>
        <family val="3"/>
        <charset val="128"/>
      </rPr>
      <t>①</t>
    </r>
    <r>
      <rPr>
        <sz val="11"/>
        <rFont val="Arial"/>
        <family val="2"/>
      </rPr>
      <t>/</t>
    </r>
    <r>
      <rPr>
        <sz val="11"/>
        <rFont val="ＭＳ Ｐゴシック"/>
        <family val="3"/>
        <charset val="128"/>
      </rPr>
      <t>②</t>
    </r>
    <r>
      <rPr>
        <sz val="11"/>
        <rFont val="Arial"/>
        <family val="2"/>
      </rPr>
      <t>×</t>
    </r>
    <r>
      <rPr>
        <sz val="11"/>
        <rFont val="ＭＳ Ｐゴシック"/>
        <family val="3"/>
        <charset val="128"/>
      </rPr>
      <t>１００（％）</t>
    </r>
    <phoneticPr fontId="27"/>
  </si>
  <si>
    <r>
      <rPr>
        <sz val="11"/>
        <rFont val="ＭＳ Ｐゴシック"/>
        <family val="3"/>
        <charset val="128"/>
      </rPr>
      <t>全死者数②（人）</t>
    </r>
    <rPh sb="0" eb="1">
      <t>ゼン</t>
    </rPh>
    <rPh sb="1" eb="3">
      <t>シシャ</t>
    </rPh>
    <rPh sb="3" eb="4">
      <t>スウ</t>
    </rPh>
    <rPh sb="6" eb="7">
      <t>ヒト</t>
    </rPh>
    <phoneticPr fontId="27"/>
  </si>
  <si>
    <r>
      <rPr>
        <sz val="11"/>
        <rFont val="ＭＳ Ｐゴシック"/>
        <family val="3"/>
        <charset val="128"/>
      </rPr>
      <t>負傷者数（人）</t>
    </r>
    <rPh sb="0" eb="1">
      <t>フ</t>
    </rPh>
    <rPh sb="1" eb="2">
      <t>キズ</t>
    </rPh>
    <rPh sb="2" eb="3">
      <t>モノ</t>
    </rPh>
    <rPh sb="3" eb="4">
      <t>スウ</t>
    </rPh>
    <rPh sb="5" eb="6">
      <t>ヒト</t>
    </rPh>
    <phoneticPr fontId="27"/>
  </si>
  <si>
    <r>
      <rPr>
        <sz val="11"/>
        <rFont val="ＭＳ Ｐゴシック"/>
        <family val="3"/>
        <charset val="128"/>
      </rPr>
      <t>死者数①（人）</t>
    </r>
    <rPh sb="0" eb="2">
      <t>シシャ</t>
    </rPh>
    <rPh sb="2" eb="3">
      <t>スウ</t>
    </rPh>
    <rPh sb="5" eb="6">
      <t>ヒト</t>
    </rPh>
    <phoneticPr fontId="27"/>
  </si>
  <si>
    <r>
      <rPr>
        <sz val="11"/>
        <rFont val="ＭＳ Ｐゴシック"/>
        <family val="3"/>
        <charset val="128"/>
      </rPr>
      <t>件数（件）</t>
    </r>
    <rPh sb="0" eb="2">
      <t>ケンスウ</t>
    </rPh>
    <rPh sb="3" eb="4">
      <t>ケン</t>
    </rPh>
    <phoneticPr fontId="27"/>
  </si>
  <si>
    <r>
      <rPr>
        <sz val="11"/>
        <rFont val="ＭＳ Ｐゴシック"/>
        <family val="3"/>
        <charset val="128"/>
      </rPr>
      <t>区分</t>
    </r>
    <rPh sb="0" eb="2">
      <t>クブン</t>
    </rPh>
    <phoneticPr fontId="27"/>
  </si>
  <si>
    <r>
      <rPr>
        <sz val="11"/>
        <rFont val="ＭＳ Ｐゴシック"/>
        <family val="3"/>
        <charset val="128"/>
      </rPr>
      <t>令和２</t>
    </r>
    <rPh sb="0" eb="2">
      <t>レイワ</t>
    </rPh>
    <phoneticPr fontId="27"/>
  </si>
  <si>
    <r>
      <rPr>
        <sz val="11"/>
        <rFont val="ＭＳ Ｐゴシック"/>
        <family val="3"/>
        <charset val="128"/>
      </rPr>
      <t>令和元</t>
    </r>
    <rPh sb="0" eb="2">
      <t>レイワ</t>
    </rPh>
    <rPh sb="2" eb="3">
      <t>モト</t>
    </rPh>
    <phoneticPr fontId="27"/>
  </si>
  <si>
    <r>
      <rPr>
        <sz val="11"/>
        <rFont val="ＭＳ Ｐゴシック"/>
        <family val="3"/>
        <charset val="128"/>
      </rPr>
      <t>平成</t>
    </r>
    <r>
      <rPr>
        <sz val="11"/>
        <rFont val="Arial"/>
        <family val="2"/>
      </rPr>
      <t>30</t>
    </r>
    <phoneticPr fontId="27"/>
  </si>
  <si>
    <r>
      <rPr>
        <sz val="11"/>
        <rFont val="ＭＳ Ｐゴシック"/>
        <family val="3"/>
        <charset val="128"/>
      </rPr>
      <t>平成</t>
    </r>
    <r>
      <rPr>
        <sz val="11"/>
        <rFont val="Arial"/>
        <family val="2"/>
      </rPr>
      <t>29</t>
    </r>
    <phoneticPr fontId="27"/>
  </si>
  <si>
    <r>
      <rPr>
        <sz val="11"/>
        <rFont val="ＭＳ Ｐゴシック"/>
        <family val="3"/>
        <charset val="128"/>
      </rPr>
      <t>平成</t>
    </r>
    <r>
      <rPr>
        <sz val="11"/>
        <rFont val="Arial"/>
        <family val="2"/>
      </rPr>
      <t>28</t>
    </r>
    <phoneticPr fontId="27"/>
  </si>
  <si>
    <r>
      <rPr>
        <sz val="11"/>
        <rFont val="ＭＳ Ｐゴシック"/>
        <family val="3"/>
        <charset val="128"/>
      </rPr>
      <t>平成</t>
    </r>
    <r>
      <rPr>
        <sz val="11"/>
        <rFont val="Arial"/>
        <family val="2"/>
      </rPr>
      <t>27</t>
    </r>
    <phoneticPr fontId="27"/>
  </si>
  <si>
    <r>
      <rPr>
        <sz val="11"/>
        <rFont val="ＭＳ Ｐゴシック"/>
        <family val="3"/>
        <charset val="128"/>
      </rPr>
      <t>平成</t>
    </r>
    <r>
      <rPr>
        <sz val="11"/>
        <rFont val="Arial"/>
        <family val="2"/>
      </rPr>
      <t>26</t>
    </r>
    <phoneticPr fontId="27"/>
  </si>
  <si>
    <r>
      <rPr>
        <sz val="11"/>
        <rFont val="ＭＳ Ｐゴシック"/>
        <family val="3"/>
        <charset val="128"/>
      </rPr>
      <t>平成</t>
    </r>
    <r>
      <rPr>
        <sz val="11"/>
        <rFont val="Arial"/>
        <family val="2"/>
      </rPr>
      <t>25</t>
    </r>
    <phoneticPr fontId="27"/>
  </si>
  <si>
    <r>
      <rPr>
        <sz val="11"/>
        <rFont val="ＭＳ Ｐゴシック"/>
        <family val="3"/>
        <charset val="128"/>
      </rPr>
      <t>平成</t>
    </r>
    <r>
      <rPr>
        <sz val="11"/>
        <rFont val="Arial"/>
        <family val="2"/>
      </rPr>
      <t>24</t>
    </r>
    <phoneticPr fontId="27"/>
  </si>
  <si>
    <r>
      <rPr>
        <sz val="11"/>
        <rFont val="ＭＳ Ｐゴシック"/>
        <family val="3"/>
        <charset val="128"/>
      </rPr>
      <t>平成</t>
    </r>
    <r>
      <rPr>
        <sz val="11"/>
        <rFont val="Arial"/>
        <family val="2"/>
      </rPr>
      <t>23</t>
    </r>
    <rPh sb="0" eb="2">
      <t>ヘイセイ</t>
    </rPh>
    <phoneticPr fontId="27"/>
  </si>
  <si>
    <r>
      <rPr>
        <sz val="11"/>
        <rFont val="ＭＳ Ｐゴシック"/>
        <family val="3"/>
        <charset val="128"/>
      </rPr>
      <t>平成</t>
    </r>
    <r>
      <rPr>
        <sz val="11"/>
        <rFont val="Arial"/>
        <family val="2"/>
      </rPr>
      <t>22</t>
    </r>
    <rPh sb="0" eb="2">
      <t>ヘイセイ</t>
    </rPh>
    <phoneticPr fontId="27"/>
  </si>
  <si>
    <r>
      <rPr>
        <sz val="11"/>
        <rFont val="ＭＳ Ｐゴシック"/>
        <family val="3"/>
        <charset val="128"/>
      </rPr>
      <t>平成</t>
    </r>
    <r>
      <rPr>
        <sz val="11"/>
        <rFont val="Arial"/>
        <family val="2"/>
      </rPr>
      <t>21</t>
    </r>
    <rPh sb="0" eb="2">
      <t>ヘイセイ</t>
    </rPh>
    <phoneticPr fontId="27"/>
  </si>
  <si>
    <r>
      <rPr>
        <sz val="11"/>
        <rFont val="ＭＳ Ｐゴシック"/>
        <family val="3"/>
        <charset val="128"/>
      </rPr>
      <t>昭和</t>
    </r>
    <r>
      <rPr>
        <sz val="11"/>
        <rFont val="Arial"/>
        <family val="2"/>
      </rPr>
      <t>61</t>
    </r>
    <rPh sb="0" eb="2">
      <t>ショウワ</t>
    </rPh>
    <phoneticPr fontId="27"/>
  </si>
  <si>
    <r>
      <rPr>
        <sz val="11"/>
        <rFont val="ＭＳ Ｐゴシック"/>
        <family val="3"/>
        <charset val="128"/>
      </rPr>
      <t>年別</t>
    </r>
    <rPh sb="0" eb="2">
      <t>ネンベツ</t>
    </rPh>
    <phoneticPr fontId="27"/>
  </si>
  <si>
    <r>
      <rPr>
        <sz val="11"/>
        <rFont val="ＭＳ Ｐゴシック"/>
        <family val="3"/>
        <charset val="128"/>
      </rPr>
      <t>　自動二輪車の交通事故の推移</t>
    </r>
    <rPh sb="1" eb="3">
      <t>ジドウ</t>
    </rPh>
    <rPh sb="3" eb="6">
      <t>ニリンシャ</t>
    </rPh>
    <rPh sb="7" eb="9">
      <t>コウツウ</t>
    </rPh>
    <rPh sb="9" eb="11">
      <t>ジコ</t>
    </rPh>
    <rPh sb="12" eb="14">
      <t>スイイ</t>
    </rPh>
    <phoneticPr fontId="27"/>
  </si>
  <si>
    <r>
      <t xml:space="preserve">   </t>
    </r>
    <r>
      <rPr>
        <sz val="12"/>
        <rFont val="ＭＳ Ｐゴシック"/>
        <family val="3"/>
        <charset val="128"/>
      </rPr>
      <t>①自動二輪車の交通事故発生状況</t>
    </r>
    <rPh sb="4" eb="6">
      <t>ジドウ</t>
    </rPh>
    <rPh sb="6" eb="9">
      <t>ニリンシャ</t>
    </rPh>
    <rPh sb="10" eb="12">
      <t>コウツウ</t>
    </rPh>
    <rPh sb="12" eb="14">
      <t>ジコ</t>
    </rPh>
    <rPh sb="14" eb="16">
      <t>ハッセイ</t>
    </rPh>
    <rPh sb="16" eb="18">
      <t>ジョウキョウ</t>
    </rPh>
    <phoneticPr fontId="27"/>
  </si>
  <si>
    <r>
      <rPr>
        <sz val="12"/>
        <rFont val="ＭＳ Ｐゴシック"/>
        <family val="3"/>
        <charset val="128"/>
      </rPr>
      <t>（</t>
    </r>
    <r>
      <rPr>
        <sz val="12"/>
        <rFont val="Arial"/>
        <family val="2"/>
      </rPr>
      <t>7</t>
    </r>
    <r>
      <rPr>
        <sz val="12"/>
        <rFont val="ＭＳ Ｐゴシック"/>
        <family val="3"/>
        <charset val="128"/>
      </rPr>
      <t>）二輪車の事故</t>
    </r>
    <rPh sb="3" eb="6">
      <t>ニリンシャ</t>
    </rPh>
    <rPh sb="7" eb="9">
      <t>ジコ</t>
    </rPh>
    <phoneticPr fontId="27"/>
  </si>
  <si>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自動二輪車が関連した（１当又は２当となった）件数とその事故により生じた全死傷者数を計上。</t>
    </r>
    <rPh sb="2" eb="3">
      <t>チュウ</t>
    </rPh>
    <rPh sb="4" eb="6">
      <t>ジドウ</t>
    </rPh>
    <rPh sb="6" eb="9">
      <t>ニリンシャ</t>
    </rPh>
    <rPh sb="39" eb="40">
      <t>ゼン</t>
    </rPh>
    <rPh sb="40" eb="43">
      <t>シショウシャ</t>
    </rPh>
    <rPh sb="43" eb="44">
      <t>スウ</t>
    </rPh>
    <rPh sb="45" eb="47">
      <t>ケイジョウ</t>
    </rPh>
    <phoneticPr fontId="27"/>
  </si>
  <si>
    <r>
      <rPr>
        <sz val="11"/>
        <rFont val="ＭＳ Ｐゴシック"/>
        <family val="3"/>
        <charset val="128"/>
      </rPr>
      <t>列車</t>
    </r>
    <rPh sb="0" eb="2">
      <t>レッシャ</t>
    </rPh>
    <phoneticPr fontId="27"/>
  </si>
  <si>
    <r>
      <rPr>
        <sz val="11"/>
        <rFont val="ＭＳ Ｐゴシック"/>
        <family val="3"/>
        <charset val="128"/>
      </rPr>
      <t>車両単独</t>
    </r>
    <rPh sb="0" eb="2">
      <t>シャリョウ</t>
    </rPh>
    <rPh sb="2" eb="4">
      <t>タンドク</t>
    </rPh>
    <phoneticPr fontId="27"/>
  </si>
  <si>
    <r>
      <rPr>
        <sz val="11"/>
        <rFont val="ＭＳ Ｐゴシック"/>
        <family val="3"/>
        <charset val="128"/>
      </rPr>
      <t>その他</t>
    </r>
    <rPh sb="2" eb="3">
      <t>タ</t>
    </rPh>
    <phoneticPr fontId="27"/>
  </si>
  <si>
    <r>
      <rPr>
        <sz val="11"/>
        <rFont val="ＭＳ Ｐゴシック"/>
        <family val="3"/>
        <charset val="128"/>
      </rPr>
      <t>右折時</t>
    </r>
    <rPh sb="0" eb="2">
      <t>ウセツ</t>
    </rPh>
    <rPh sb="2" eb="3">
      <t>ジ</t>
    </rPh>
    <phoneticPr fontId="27"/>
  </si>
  <si>
    <r>
      <rPr>
        <sz val="11"/>
        <rFont val="ＭＳ Ｐゴシック"/>
        <family val="3"/>
        <charset val="128"/>
      </rPr>
      <t>互</t>
    </r>
    <rPh sb="0" eb="1">
      <t>ゴ</t>
    </rPh>
    <phoneticPr fontId="27"/>
  </si>
  <si>
    <r>
      <rPr>
        <sz val="11"/>
        <rFont val="ＭＳ Ｐゴシック"/>
        <family val="3"/>
        <charset val="128"/>
      </rPr>
      <t>左折時</t>
    </r>
    <rPh sb="0" eb="2">
      <t>サセツ</t>
    </rPh>
    <rPh sb="2" eb="3">
      <t>ジ</t>
    </rPh>
    <phoneticPr fontId="27"/>
  </si>
  <si>
    <r>
      <rPr>
        <sz val="11"/>
        <rFont val="ＭＳ Ｐゴシック"/>
        <family val="3"/>
        <charset val="128"/>
      </rPr>
      <t>　</t>
    </r>
    <phoneticPr fontId="27"/>
  </si>
  <si>
    <r>
      <rPr>
        <sz val="11"/>
        <rFont val="ＭＳ Ｐゴシック"/>
        <family val="3"/>
        <charset val="128"/>
      </rPr>
      <t>すれ違い時</t>
    </r>
    <rPh sb="2" eb="3">
      <t>チガ</t>
    </rPh>
    <rPh sb="4" eb="5">
      <t>ジ</t>
    </rPh>
    <phoneticPr fontId="27"/>
  </si>
  <si>
    <r>
      <rPr>
        <sz val="11"/>
        <rFont val="ＭＳ Ｐゴシック"/>
        <family val="3"/>
        <charset val="128"/>
      </rPr>
      <t>相</t>
    </r>
    <rPh sb="0" eb="1">
      <t>ソウ</t>
    </rPh>
    <phoneticPr fontId="27"/>
  </si>
  <si>
    <r>
      <rPr>
        <sz val="11"/>
        <rFont val="ＭＳ Ｐゴシック"/>
        <family val="3"/>
        <charset val="128"/>
      </rPr>
      <t>追越追抜時</t>
    </r>
    <rPh sb="0" eb="2">
      <t>オイコシ</t>
    </rPh>
    <rPh sb="2" eb="4">
      <t>オイヌ</t>
    </rPh>
    <rPh sb="4" eb="5">
      <t>ジ</t>
    </rPh>
    <phoneticPr fontId="27"/>
  </si>
  <si>
    <r>
      <rPr>
        <sz val="11"/>
        <rFont val="ＭＳ Ｐゴシック"/>
        <family val="3"/>
        <charset val="128"/>
      </rPr>
      <t>出合頭</t>
    </r>
    <rPh sb="0" eb="2">
      <t>デアイ</t>
    </rPh>
    <rPh sb="2" eb="3">
      <t>ガシラ</t>
    </rPh>
    <phoneticPr fontId="27"/>
  </si>
  <si>
    <r>
      <rPr>
        <sz val="11"/>
        <rFont val="ＭＳ Ｐゴシック"/>
        <family val="3"/>
        <charset val="128"/>
      </rPr>
      <t>両</t>
    </r>
    <rPh sb="0" eb="1">
      <t>リョウ</t>
    </rPh>
    <phoneticPr fontId="27"/>
  </si>
  <si>
    <r>
      <rPr>
        <sz val="11"/>
        <rFont val="ＭＳ Ｐゴシック"/>
        <family val="3"/>
        <charset val="128"/>
      </rPr>
      <t>進行中</t>
    </r>
    <rPh sb="0" eb="3">
      <t>シンコウチュウ</t>
    </rPh>
    <phoneticPr fontId="27"/>
  </si>
  <si>
    <r>
      <rPr>
        <sz val="11"/>
        <rFont val="ＭＳ Ｐゴシック"/>
        <family val="3"/>
        <charset val="128"/>
      </rPr>
      <t>追
突</t>
    </r>
    <rPh sb="0" eb="1">
      <t>ツイ</t>
    </rPh>
    <rPh sb="2" eb="3">
      <t>ヅキ</t>
    </rPh>
    <phoneticPr fontId="27"/>
  </si>
  <si>
    <r>
      <rPr>
        <sz val="11"/>
        <rFont val="ＭＳ Ｐゴシック"/>
        <family val="3"/>
        <charset val="128"/>
      </rPr>
      <t>車</t>
    </r>
    <rPh sb="0" eb="1">
      <t>シャ</t>
    </rPh>
    <phoneticPr fontId="27"/>
  </si>
  <si>
    <r>
      <rPr>
        <sz val="11"/>
        <rFont val="ＭＳ Ｐゴシック"/>
        <family val="3"/>
        <charset val="128"/>
      </rPr>
      <t>正面衝突</t>
    </r>
    <rPh sb="0" eb="2">
      <t>ショウメン</t>
    </rPh>
    <rPh sb="2" eb="4">
      <t>ショウトツ</t>
    </rPh>
    <phoneticPr fontId="27"/>
  </si>
  <si>
    <r>
      <rPr>
        <sz val="11"/>
        <rFont val="ＭＳ Ｐゴシック"/>
        <family val="3"/>
        <charset val="128"/>
      </rPr>
      <t>路上停止中</t>
    </r>
    <rPh sb="0" eb="2">
      <t>ロジョウ</t>
    </rPh>
    <rPh sb="2" eb="5">
      <t>テイシチュウ</t>
    </rPh>
    <phoneticPr fontId="27"/>
  </si>
  <si>
    <r>
      <rPr>
        <sz val="11"/>
        <rFont val="ＭＳ Ｐゴシック"/>
        <family val="3"/>
        <charset val="128"/>
      </rPr>
      <t>路上作業中</t>
    </r>
    <rPh sb="0" eb="2">
      <t>ロジョウ</t>
    </rPh>
    <rPh sb="2" eb="4">
      <t>サギョウ</t>
    </rPh>
    <rPh sb="4" eb="5">
      <t>チュウ</t>
    </rPh>
    <phoneticPr fontId="27"/>
  </si>
  <si>
    <r>
      <rPr>
        <sz val="11"/>
        <rFont val="ＭＳ Ｐゴシック"/>
        <family val="3"/>
        <charset val="128"/>
      </rPr>
      <t>路上遊戯中</t>
    </r>
    <rPh sb="0" eb="2">
      <t>ロジョウ</t>
    </rPh>
    <rPh sb="2" eb="5">
      <t>ユウギチュウ</t>
    </rPh>
    <phoneticPr fontId="27"/>
  </si>
  <si>
    <r>
      <rPr>
        <sz val="11"/>
        <rFont val="ＭＳ Ｐゴシック"/>
        <family val="3"/>
        <charset val="128"/>
      </rPr>
      <t>横断歩道橋付近</t>
    </r>
    <rPh sb="0" eb="2">
      <t>オウダン</t>
    </rPh>
    <rPh sb="2" eb="4">
      <t>ホドウ</t>
    </rPh>
    <rPh sb="4" eb="5">
      <t>キョウ</t>
    </rPh>
    <rPh sb="5" eb="7">
      <t>フキン</t>
    </rPh>
    <phoneticPr fontId="27"/>
  </si>
  <si>
    <r>
      <rPr>
        <sz val="11"/>
        <rFont val="ＭＳ Ｐゴシック"/>
        <family val="3"/>
        <charset val="128"/>
      </rPr>
      <t>横断歩道付近</t>
    </r>
    <rPh sb="0" eb="2">
      <t>オウダン</t>
    </rPh>
    <rPh sb="2" eb="4">
      <t>ホドウ</t>
    </rPh>
    <rPh sb="4" eb="6">
      <t>フキン</t>
    </rPh>
    <phoneticPr fontId="27"/>
  </si>
  <si>
    <r>
      <rPr>
        <sz val="11"/>
        <rFont val="ＭＳ Ｐゴシック"/>
        <family val="3"/>
        <charset val="128"/>
      </rPr>
      <t>対</t>
    </r>
    <rPh sb="0" eb="1">
      <t>タイ</t>
    </rPh>
    <phoneticPr fontId="27"/>
  </si>
  <si>
    <r>
      <rPr>
        <sz val="11"/>
        <rFont val="ＭＳ Ｐゴシック"/>
        <family val="3"/>
        <charset val="128"/>
      </rPr>
      <t>横断歩道</t>
    </r>
    <rPh sb="0" eb="2">
      <t>オウダン</t>
    </rPh>
    <rPh sb="2" eb="4">
      <t>ホドウ</t>
    </rPh>
    <phoneticPr fontId="27"/>
  </si>
  <si>
    <r>
      <rPr>
        <sz val="11"/>
        <rFont val="ＭＳ Ｐゴシック"/>
        <family val="3"/>
        <charset val="128"/>
      </rPr>
      <t>横
断
中</t>
    </r>
    <rPh sb="0" eb="1">
      <t>ヨコ</t>
    </rPh>
    <rPh sb="2" eb="3">
      <t>ダン</t>
    </rPh>
    <rPh sb="4" eb="5">
      <t>ナカ</t>
    </rPh>
    <phoneticPr fontId="27"/>
  </si>
  <si>
    <r>
      <rPr>
        <sz val="11"/>
        <rFont val="ＭＳ Ｐゴシック"/>
        <family val="3"/>
        <charset val="128"/>
      </rPr>
      <t>背面通行中</t>
    </r>
    <rPh sb="0" eb="2">
      <t>ハイメン</t>
    </rPh>
    <rPh sb="2" eb="5">
      <t>ツウコウチュウ</t>
    </rPh>
    <phoneticPr fontId="27"/>
  </si>
  <si>
    <r>
      <rPr>
        <sz val="11"/>
        <rFont val="ＭＳ Ｐゴシック"/>
        <family val="3"/>
        <charset val="128"/>
      </rPr>
      <t>人</t>
    </r>
    <rPh sb="0" eb="1">
      <t>ジン</t>
    </rPh>
    <phoneticPr fontId="27"/>
  </si>
  <si>
    <r>
      <rPr>
        <sz val="11"/>
        <rFont val="ＭＳ Ｐゴシック"/>
        <family val="3"/>
        <charset val="128"/>
      </rPr>
      <t>対面通行中</t>
    </r>
    <rPh sb="0" eb="2">
      <t>タイメン</t>
    </rPh>
    <rPh sb="2" eb="5">
      <t>ツウコウチュウ</t>
    </rPh>
    <phoneticPr fontId="27"/>
  </si>
  <si>
    <r>
      <rPr>
        <sz val="11"/>
        <rFont val="ＭＳ Ｐゴシック"/>
        <family val="3"/>
        <charset val="128"/>
      </rPr>
      <t>総　　　数</t>
    </r>
    <rPh sb="0" eb="1">
      <t>フサ</t>
    </rPh>
    <rPh sb="4" eb="5">
      <t>カズ</t>
    </rPh>
    <phoneticPr fontId="27"/>
  </si>
  <si>
    <r>
      <rPr>
        <sz val="11"/>
        <rFont val="ＭＳ Ｐゴシック"/>
        <family val="3"/>
        <charset val="128"/>
      </rPr>
      <t>類型別</t>
    </r>
    <rPh sb="0" eb="2">
      <t>ルイケイ</t>
    </rPh>
    <rPh sb="2" eb="3">
      <t>ベツ</t>
    </rPh>
    <phoneticPr fontId="27"/>
  </si>
  <si>
    <r>
      <rPr>
        <sz val="11"/>
        <rFont val="ＭＳ Ｐゴシック"/>
        <family val="3"/>
        <charset val="128"/>
      </rPr>
      <t>負傷者数（人）</t>
    </r>
    <rPh sb="0" eb="1">
      <t>フ</t>
    </rPh>
    <rPh sb="1" eb="3">
      <t>ショウシャ</t>
    </rPh>
    <rPh sb="3" eb="4">
      <t>スウ</t>
    </rPh>
    <phoneticPr fontId="27"/>
  </si>
  <si>
    <r>
      <rPr>
        <sz val="11"/>
        <rFont val="ＭＳ Ｐゴシック"/>
        <family val="3"/>
        <charset val="128"/>
      </rPr>
      <t>死者数（人）</t>
    </r>
    <rPh sb="0" eb="2">
      <t>シシャ</t>
    </rPh>
    <rPh sb="2" eb="3">
      <t>スウ</t>
    </rPh>
    <phoneticPr fontId="27"/>
  </si>
  <si>
    <r>
      <rPr>
        <sz val="11"/>
        <rFont val="ＭＳ Ｐゴシック"/>
        <family val="3"/>
        <charset val="128"/>
      </rPr>
      <t>件数（件）</t>
    </r>
    <rPh sb="0" eb="2">
      <t>ケンスウ</t>
    </rPh>
    <phoneticPr fontId="27"/>
  </si>
  <si>
    <r>
      <rPr>
        <sz val="12"/>
        <rFont val="ＭＳ Ｐゴシック"/>
        <family val="3"/>
        <charset val="128"/>
      </rPr>
      <t>事故類型別（自動二輪車）</t>
    </r>
    <rPh sb="0" eb="2">
      <t>ジコ</t>
    </rPh>
    <rPh sb="2" eb="4">
      <t>ルイケイ</t>
    </rPh>
    <rPh sb="4" eb="5">
      <t>ベツ</t>
    </rPh>
    <rPh sb="6" eb="8">
      <t>ジドウ</t>
    </rPh>
    <rPh sb="8" eb="11">
      <t>ニリンシャ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</si>
  <si>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自動二輪車が関連した（１当又は２当となった）件数とその事故により生じた全死傷者数を計上。</t>
    </r>
    <rPh sb="2" eb="3">
      <t>チュウ</t>
    </rPh>
    <rPh sb="4" eb="6">
      <t>ジドウ</t>
    </rPh>
    <rPh sb="6" eb="9">
      <t>ニリンシャ</t>
    </rPh>
    <phoneticPr fontId="27"/>
  </si>
  <si>
    <r>
      <rPr>
        <sz val="11"/>
        <rFont val="ＭＳ Ｐゴシック"/>
        <family val="3"/>
        <charset val="128"/>
      </rPr>
      <t>西成</t>
    </r>
    <rPh sb="0" eb="2">
      <t>ニシナリ</t>
    </rPh>
    <phoneticPr fontId="27"/>
  </si>
  <si>
    <r>
      <rPr>
        <sz val="11"/>
        <rFont val="ＭＳ Ｐゴシック"/>
        <family val="3"/>
        <charset val="128"/>
      </rPr>
      <t>平野</t>
    </r>
    <rPh sb="0" eb="2">
      <t>ヒラノ</t>
    </rPh>
    <phoneticPr fontId="27"/>
  </si>
  <si>
    <r>
      <rPr>
        <sz val="11"/>
        <rFont val="ＭＳ Ｐゴシック"/>
        <family val="3"/>
        <charset val="128"/>
      </rPr>
      <t>東住吉</t>
    </r>
    <rPh sb="0" eb="1">
      <t>ヒガシ</t>
    </rPh>
    <rPh sb="1" eb="3">
      <t>スミヨシ</t>
    </rPh>
    <phoneticPr fontId="27"/>
  </si>
  <si>
    <r>
      <rPr>
        <sz val="11"/>
        <rFont val="ＭＳ Ｐゴシック"/>
        <family val="3"/>
        <charset val="128"/>
      </rPr>
      <t>住吉</t>
    </r>
    <rPh sb="0" eb="2">
      <t>スミヨシ</t>
    </rPh>
    <phoneticPr fontId="27"/>
  </si>
  <si>
    <r>
      <rPr>
        <sz val="11"/>
        <rFont val="ＭＳ Ｐゴシック"/>
        <family val="3"/>
        <charset val="128"/>
      </rPr>
      <t>住之江</t>
    </r>
    <rPh sb="0" eb="3">
      <t>スミノエ</t>
    </rPh>
    <phoneticPr fontId="27"/>
  </si>
  <si>
    <r>
      <rPr>
        <sz val="11"/>
        <rFont val="ＭＳ Ｐゴシック"/>
        <family val="3"/>
        <charset val="128"/>
      </rPr>
      <t>阿倍野</t>
    </r>
    <rPh sb="0" eb="3">
      <t>アベノ</t>
    </rPh>
    <phoneticPr fontId="27"/>
  </si>
  <si>
    <r>
      <rPr>
        <sz val="11"/>
        <rFont val="ＭＳ Ｐゴシック"/>
        <family val="3"/>
        <charset val="128"/>
      </rPr>
      <t>鶴見</t>
    </r>
    <rPh sb="0" eb="2">
      <t>ツルミ</t>
    </rPh>
    <phoneticPr fontId="27"/>
  </si>
  <si>
    <r>
      <rPr>
        <sz val="11"/>
        <rFont val="ＭＳ Ｐゴシック"/>
        <family val="3"/>
        <charset val="128"/>
      </rPr>
      <t>城東</t>
    </r>
    <rPh sb="0" eb="2">
      <t>ジョウトウ</t>
    </rPh>
    <phoneticPr fontId="27"/>
  </si>
  <si>
    <r>
      <rPr>
        <sz val="11"/>
        <rFont val="ＭＳ Ｐゴシック"/>
        <family val="3"/>
        <charset val="128"/>
      </rPr>
      <t>旭</t>
    </r>
    <rPh sb="0" eb="1">
      <t>アサヒ</t>
    </rPh>
    <phoneticPr fontId="27"/>
  </si>
  <si>
    <r>
      <rPr>
        <sz val="11"/>
        <rFont val="ＭＳ Ｐゴシック"/>
        <family val="3"/>
        <charset val="128"/>
      </rPr>
      <t>生野</t>
    </r>
    <rPh sb="0" eb="2">
      <t>イクノ</t>
    </rPh>
    <phoneticPr fontId="27"/>
  </si>
  <si>
    <r>
      <rPr>
        <sz val="11"/>
        <rFont val="ＭＳ Ｐゴシック"/>
        <family val="3"/>
        <charset val="128"/>
      </rPr>
      <t>東成</t>
    </r>
    <rPh sb="0" eb="2">
      <t>ヒガシナリ</t>
    </rPh>
    <phoneticPr fontId="27"/>
  </si>
  <si>
    <r>
      <rPr>
        <sz val="11"/>
        <rFont val="ＭＳ Ｐゴシック"/>
        <family val="3"/>
        <charset val="128"/>
      </rPr>
      <t>東淀川</t>
    </r>
    <rPh sb="0" eb="1">
      <t>ヒガシ</t>
    </rPh>
    <rPh sb="1" eb="3">
      <t>ヨドガワ</t>
    </rPh>
    <phoneticPr fontId="27"/>
  </si>
  <si>
    <r>
      <rPr>
        <sz val="11"/>
        <rFont val="ＭＳ Ｐゴシック"/>
        <family val="3"/>
        <charset val="128"/>
      </rPr>
      <t>淀川</t>
    </r>
    <rPh sb="0" eb="2">
      <t>ヨドガワ</t>
    </rPh>
    <phoneticPr fontId="27"/>
  </si>
  <si>
    <r>
      <rPr>
        <sz val="11"/>
        <rFont val="ＭＳ Ｐゴシック"/>
        <family val="3"/>
        <charset val="128"/>
      </rPr>
      <t>西淀川</t>
    </r>
    <rPh sb="0" eb="1">
      <t>ニシ</t>
    </rPh>
    <rPh sb="1" eb="3">
      <t>ヨドガワ</t>
    </rPh>
    <phoneticPr fontId="27"/>
  </si>
  <si>
    <r>
      <rPr>
        <sz val="11"/>
        <rFont val="ＭＳ Ｐゴシック"/>
        <family val="3"/>
        <charset val="128"/>
      </rPr>
      <t>浪速</t>
    </r>
    <rPh sb="0" eb="2">
      <t>ナニワ</t>
    </rPh>
    <phoneticPr fontId="27"/>
  </si>
  <si>
    <r>
      <rPr>
        <sz val="11"/>
        <rFont val="ＭＳ Ｐゴシック"/>
        <family val="3"/>
        <charset val="128"/>
      </rPr>
      <t>天王寺</t>
    </r>
    <rPh sb="0" eb="3">
      <t>テンノウジ</t>
    </rPh>
    <phoneticPr fontId="27"/>
  </si>
  <si>
    <r>
      <rPr>
        <sz val="11"/>
        <rFont val="ＭＳ Ｐゴシック"/>
        <family val="3"/>
        <charset val="128"/>
      </rPr>
      <t>大正</t>
    </r>
    <rPh sb="0" eb="2">
      <t>タイショウ</t>
    </rPh>
    <phoneticPr fontId="27"/>
  </si>
  <si>
    <r>
      <rPr>
        <sz val="11"/>
        <rFont val="ＭＳ Ｐゴシック"/>
        <family val="3"/>
        <charset val="128"/>
      </rPr>
      <t>港</t>
    </r>
    <rPh sb="0" eb="1">
      <t>ミナト</t>
    </rPh>
    <phoneticPr fontId="27"/>
  </si>
  <si>
    <r>
      <rPr>
        <sz val="11"/>
        <rFont val="ＭＳ Ｐゴシック"/>
        <family val="3"/>
        <charset val="128"/>
      </rPr>
      <t>西</t>
    </r>
    <rPh sb="0" eb="1">
      <t>ニシ</t>
    </rPh>
    <phoneticPr fontId="27"/>
  </si>
  <si>
    <r>
      <rPr>
        <sz val="11"/>
        <rFont val="ＭＳ Ｐゴシック"/>
        <family val="3"/>
        <charset val="128"/>
      </rPr>
      <t>中央</t>
    </r>
    <rPh sb="0" eb="2">
      <t>チュウオウ</t>
    </rPh>
    <phoneticPr fontId="27"/>
  </si>
  <si>
    <r>
      <rPr>
        <sz val="11"/>
        <rFont val="ＭＳ Ｐゴシック"/>
        <family val="3"/>
        <charset val="128"/>
      </rPr>
      <t>此花</t>
    </r>
    <rPh sb="0" eb="2">
      <t>コノハナ</t>
    </rPh>
    <phoneticPr fontId="27"/>
  </si>
  <si>
    <r>
      <rPr>
        <sz val="11"/>
        <rFont val="ＭＳ Ｐゴシック"/>
        <family val="3"/>
        <charset val="128"/>
      </rPr>
      <t>福島</t>
    </r>
    <rPh sb="0" eb="2">
      <t>フクシマ</t>
    </rPh>
    <phoneticPr fontId="27"/>
  </si>
  <si>
    <r>
      <rPr>
        <sz val="11"/>
        <rFont val="ＭＳ Ｐゴシック"/>
        <family val="3"/>
        <charset val="128"/>
      </rPr>
      <t>都島</t>
    </r>
    <rPh sb="0" eb="2">
      <t>ミヤコジマ</t>
    </rPh>
    <phoneticPr fontId="27"/>
  </si>
  <si>
    <r>
      <rPr>
        <sz val="11"/>
        <rFont val="ＭＳ Ｐゴシック"/>
        <family val="3"/>
        <charset val="128"/>
      </rPr>
      <t>北</t>
    </r>
    <rPh sb="0" eb="1">
      <t>キタ</t>
    </rPh>
    <phoneticPr fontId="27"/>
  </si>
  <si>
    <r>
      <rPr>
        <sz val="8"/>
        <rFont val="ＭＳ Ｐゴシック"/>
        <family val="3"/>
        <charset val="128"/>
      </rPr>
      <t>行政区分</t>
    </r>
    <rPh sb="0" eb="2">
      <t>ギョウセイ</t>
    </rPh>
    <rPh sb="2" eb="4">
      <t>クブン</t>
    </rPh>
    <phoneticPr fontId="27"/>
  </si>
  <si>
    <r>
      <rPr>
        <sz val="11"/>
        <rFont val="ＭＳ Ｐゴシック"/>
        <family val="3"/>
        <charset val="128"/>
      </rPr>
      <t>（人）</t>
    </r>
    <rPh sb="1" eb="2">
      <t>ヒト</t>
    </rPh>
    <phoneticPr fontId="27"/>
  </si>
  <si>
    <r>
      <rPr>
        <sz val="11"/>
        <rFont val="ＭＳ Ｐゴシック"/>
        <family val="3"/>
        <charset val="128"/>
      </rPr>
      <t>（件）</t>
    </r>
    <rPh sb="1" eb="2">
      <t>ケン</t>
    </rPh>
    <phoneticPr fontId="27"/>
  </si>
  <si>
    <r>
      <rPr>
        <sz val="12"/>
        <rFont val="ＭＳ Ｐゴシック"/>
        <family val="3"/>
        <charset val="128"/>
      </rPr>
      <t>自動二輪車関連事故発生状況</t>
    </r>
    <rPh sb="0" eb="2">
      <t>ジドウ</t>
    </rPh>
    <rPh sb="2" eb="5">
      <t>ニリンシャ</t>
    </rPh>
    <rPh sb="5" eb="7">
      <t>カンレン</t>
    </rPh>
    <rPh sb="7" eb="9">
      <t>ジコ</t>
    </rPh>
    <rPh sb="9" eb="11">
      <t>ハッセイ</t>
    </rPh>
    <rPh sb="11" eb="13">
      <t>ジョウキョウ</t>
    </rPh>
    <phoneticPr fontId="27"/>
  </si>
  <si>
    <r>
      <rPr>
        <sz val="11"/>
        <rFont val="ＭＳ Ｐゴシック"/>
        <family val="3"/>
        <charset val="128"/>
      </rPr>
      <t>総数</t>
    </r>
    <rPh sb="0" eb="2">
      <t>ソウスウ</t>
    </rPh>
    <phoneticPr fontId="27"/>
  </si>
  <si>
    <r>
      <rPr>
        <sz val="11"/>
        <rFont val="ＭＳ Ｐゴシック"/>
        <family val="3"/>
        <charset val="128"/>
      </rPr>
      <t>夜間計</t>
    </r>
    <rPh sb="0" eb="2">
      <t>ヤカン</t>
    </rPh>
    <rPh sb="2" eb="3">
      <t>ケイ</t>
    </rPh>
    <phoneticPr fontId="27"/>
  </si>
  <si>
    <r>
      <rPr>
        <sz val="11"/>
        <rFont val="ＭＳ Ｐゴシック"/>
        <family val="3"/>
        <charset val="128"/>
      </rPr>
      <t>昼間計</t>
    </r>
    <rPh sb="0" eb="2">
      <t>チュウカン</t>
    </rPh>
    <rPh sb="2" eb="3">
      <t>ケイ</t>
    </rPh>
    <phoneticPr fontId="27"/>
  </si>
  <si>
    <r>
      <rPr>
        <sz val="11"/>
        <rFont val="ＭＳ Ｐゴシック"/>
        <family val="3"/>
        <charset val="128"/>
      </rPr>
      <t>間</t>
    </r>
    <rPh sb="0" eb="1">
      <t>アイダ</t>
    </rPh>
    <phoneticPr fontId="27"/>
  </si>
  <si>
    <r>
      <rPr>
        <sz val="11"/>
        <rFont val="ＭＳ Ｐゴシック"/>
        <family val="3"/>
        <charset val="128"/>
      </rPr>
      <t>夜</t>
    </r>
    <rPh sb="0" eb="1">
      <t>ヨル</t>
    </rPh>
    <phoneticPr fontId="27"/>
  </si>
  <si>
    <r>
      <rPr>
        <sz val="12"/>
        <rFont val="ＭＳ Ｐゴシック"/>
        <family val="3"/>
        <charset val="128"/>
      </rPr>
      <t>　　（時間別、類型別）</t>
    </r>
    <rPh sb="3" eb="5">
      <t>ジカン</t>
    </rPh>
    <rPh sb="5" eb="6">
      <t>ベツ</t>
    </rPh>
    <rPh sb="7" eb="9">
      <t>ルイケイ</t>
    </rPh>
    <rPh sb="9" eb="10">
      <t>ベツ</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</si>
  <si>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原動機付自転車が関連した（１当又は２当となった</t>
    </r>
    <r>
      <rPr>
        <sz val="11"/>
        <rFont val="Arial"/>
        <family val="2"/>
      </rPr>
      <t>)</t>
    </r>
    <r>
      <rPr>
        <sz val="11"/>
        <rFont val="ＭＳ Ｐゴシック"/>
        <family val="3"/>
        <charset val="128"/>
      </rPr>
      <t>件数とその事故により生じた全死傷者数を計上。</t>
    </r>
    <rPh sb="2" eb="3">
      <t>チュウ</t>
    </rPh>
    <rPh sb="4" eb="7">
      <t>ゲンドウキ</t>
    </rPh>
    <rPh sb="7" eb="8">
      <t>ツキ</t>
    </rPh>
    <rPh sb="8" eb="11">
      <t>ジテンシャ</t>
    </rPh>
    <phoneticPr fontId="27"/>
  </si>
  <si>
    <r>
      <rPr>
        <sz val="11"/>
        <rFont val="ＭＳ Ｐゴシック"/>
        <family val="3"/>
        <charset val="128"/>
      </rPr>
      <t>死者数（人）</t>
    </r>
    <rPh sb="0" eb="1">
      <t>シ</t>
    </rPh>
    <rPh sb="1" eb="2">
      <t>モノ</t>
    </rPh>
    <rPh sb="2" eb="3">
      <t>スウ</t>
    </rPh>
    <rPh sb="4" eb="5">
      <t>ヒト</t>
    </rPh>
    <phoneticPr fontId="27"/>
  </si>
  <si>
    <r>
      <rPr>
        <sz val="11"/>
        <rFont val="ＭＳ Ｐゴシック"/>
        <family val="3"/>
        <charset val="128"/>
      </rPr>
      <t>件　数（件）</t>
    </r>
    <rPh sb="0" eb="1">
      <t>ケン</t>
    </rPh>
    <rPh sb="2" eb="3">
      <t>カズ</t>
    </rPh>
    <rPh sb="4" eb="5">
      <t>ケン</t>
    </rPh>
    <phoneticPr fontId="27"/>
  </si>
  <si>
    <r>
      <rPr>
        <sz val="11"/>
        <rFont val="ＭＳ Ｐゴシック"/>
        <family val="3"/>
        <charset val="128"/>
      </rPr>
      <t>　月別発生状況　（原動機付自転車）</t>
    </r>
    <rPh sb="1" eb="2">
      <t>ツキ</t>
    </rPh>
    <rPh sb="2" eb="3">
      <t>ベツ</t>
    </rPh>
    <rPh sb="3" eb="5">
      <t>ハッセイ</t>
    </rPh>
    <rPh sb="5" eb="7">
      <t>ジョウキョウ</t>
    </rPh>
    <rPh sb="9" eb="12">
      <t>ゲンドウキ</t>
    </rPh>
    <rPh sb="12" eb="13">
      <t>ツキ</t>
    </rPh>
    <rPh sb="13" eb="16">
      <t>ジテンシャ</t>
    </rPh>
    <phoneticPr fontId="27"/>
  </si>
  <si>
    <r>
      <rPr>
        <sz val="11"/>
        <rFont val="ＭＳ Ｐゴシック"/>
        <family val="3"/>
        <charset val="128"/>
      </rPr>
      <t>　</t>
    </r>
    <r>
      <rPr>
        <sz val="11"/>
        <rFont val="Arial"/>
        <family val="2"/>
      </rPr>
      <t>(</t>
    </r>
    <r>
      <rPr>
        <sz val="11"/>
        <rFont val="ＭＳ Ｐゴシック"/>
        <family val="3"/>
        <charset val="128"/>
      </rPr>
      <t>注</t>
    </r>
    <r>
      <rPr>
        <sz val="11"/>
        <rFont val="Arial"/>
        <family val="2"/>
      </rPr>
      <t>)</t>
    </r>
    <r>
      <rPr>
        <sz val="11"/>
        <rFont val="ＭＳ Ｐゴシック"/>
        <family val="3"/>
        <charset val="128"/>
      </rPr>
      <t>原動機付自転車が関連した（１当又は２当となった</t>
    </r>
    <r>
      <rPr>
        <sz val="11"/>
        <rFont val="Arial"/>
        <family val="2"/>
      </rPr>
      <t>)</t>
    </r>
    <r>
      <rPr>
        <sz val="11"/>
        <rFont val="ＭＳ Ｐゴシック"/>
        <family val="3"/>
        <charset val="128"/>
      </rPr>
      <t>件数とその事故により生じた全死傷者数を計上。</t>
    </r>
    <phoneticPr fontId="27"/>
  </si>
  <si>
    <r>
      <rPr>
        <sz val="10"/>
        <rFont val="ＭＳ Ｐゴシック"/>
        <family val="3"/>
        <charset val="128"/>
      </rPr>
      <t>令和２</t>
    </r>
    <rPh sb="0" eb="2">
      <t>レイワ</t>
    </rPh>
    <phoneticPr fontId="27"/>
  </si>
  <si>
    <r>
      <rPr>
        <sz val="10"/>
        <rFont val="ＭＳ Ｐゴシック"/>
        <family val="3"/>
        <charset val="128"/>
      </rPr>
      <t>令和元</t>
    </r>
    <rPh sb="0" eb="2">
      <t>レイワ</t>
    </rPh>
    <rPh sb="2" eb="3">
      <t>モト</t>
    </rPh>
    <phoneticPr fontId="27"/>
  </si>
  <si>
    <r>
      <rPr>
        <sz val="10"/>
        <rFont val="ＭＳ Ｐゴシック"/>
        <family val="3"/>
        <charset val="128"/>
      </rPr>
      <t>平成</t>
    </r>
    <r>
      <rPr>
        <sz val="10"/>
        <rFont val="Arial"/>
        <family val="2"/>
      </rPr>
      <t>30</t>
    </r>
    <phoneticPr fontId="27"/>
  </si>
  <si>
    <r>
      <rPr>
        <sz val="10"/>
        <rFont val="ＭＳ Ｐゴシック"/>
        <family val="3"/>
        <charset val="128"/>
      </rPr>
      <t>平成</t>
    </r>
    <r>
      <rPr>
        <sz val="10"/>
        <rFont val="Arial"/>
        <family val="2"/>
      </rPr>
      <t>29</t>
    </r>
    <phoneticPr fontId="27"/>
  </si>
  <si>
    <r>
      <rPr>
        <sz val="10"/>
        <rFont val="ＭＳ Ｐゴシック"/>
        <family val="3"/>
        <charset val="128"/>
      </rPr>
      <t>平成</t>
    </r>
    <r>
      <rPr>
        <sz val="10"/>
        <rFont val="Arial"/>
        <family val="2"/>
      </rPr>
      <t>28</t>
    </r>
    <phoneticPr fontId="27"/>
  </si>
  <si>
    <r>
      <rPr>
        <sz val="10"/>
        <rFont val="ＭＳ Ｐゴシック"/>
        <family val="3"/>
        <charset val="128"/>
      </rPr>
      <t>平成</t>
    </r>
    <r>
      <rPr>
        <sz val="10"/>
        <rFont val="Arial"/>
        <family val="2"/>
      </rPr>
      <t>27</t>
    </r>
    <phoneticPr fontId="27"/>
  </si>
  <si>
    <r>
      <rPr>
        <sz val="10"/>
        <rFont val="ＭＳ Ｐゴシック"/>
        <family val="3"/>
        <charset val="128"/>
      </rPr>
      <t>平成</t>
    </r>
    <r>
      <rPr>
        <sz val="10"/>
        <rFont val="Arial"/>
        <family val="2"/>
      </rPr>
      <t>26</t>
    </r>
    <phoneticPr fontId="27"/>
  </si>
  <si>
    <r>
      <rPr>
        <sz val="10"/>
        <rFont val="ＭＳ Ｐゴシック"/>
        <family val="3"/>
        <charset val="128"/>
      </rPr>
      <t>平成</t>
    </r>
    <r>
      <rPr>
        <sz val="10"/>
        <rFont val="Arial"/>
        <family val="2"/>
      </rPr>
      <t>25</t>
    </r>
    <phoneticPr fontId="27"/>
  </si>
  <si>
    <r>
      <rPr>
        <sz val="10"/>
        <rFont val="ＭＳ Ｐゴシック"/>
        <family val="3"/>
        <charset val="128"/>
      </rPr>
      <t>平成</t>
    </r>
    <r>
      <rPr>
        <sz val="10"/>
        <rFont val="Arial"/>
        <family val="2"/>
      </rPr>
      <t>24</t>
    </r>
    <phoneticPr fontId="27"/>
  </si>
  <si>
    <r>
      <rPr>
        <sz val="10"/>
        <rFont val="ＭＳ Ｐゴシック"/>
        <family val="3"/>
        <charset val="128"/>
      </rPr>
      <t>平成</t>
    </r>
    <r>
      <rPr>
        <sz val="10"/>
        <rFont val="Arial"/>
        <family val="2"/>
      </rPr>
      <t>23</t>
    </r>
    <phoneticPr fontId="27"/>
  </si>
  <si>
    <r>
      <rPr>
        <sz val="10"/>
        <rFont val="ＭＳ Ｐゴシック"/>
        <family val="3"/>
        <charset val="128"/>
      </rPr>
      <t>平成</t>
    </r>
    <r>
      <rPr>
        <sz val="10"/>
        <rFont val="Arial"/>
        <family val="2"/>
      </rPr>
      <t>22</t>
    </r>
    <phoneticPr fontId="27"/>
  </si>
  <si>
    <r>
      <rPr>
        <sz val="10"/>
        <rFont val="ＭＳ Ｐゴシック"/>
        <family val="3"/>
        <charset val="128"/>
      </rPr>
      <t>平成</t>
    </r>
    <r>
      <rPr>
        <sz val="10"/>
        <rFont val="Arial"/>
        <family val="2"/>
      </rPr>
      <t>21</t>
    </r>
    <rPh sb="0" eb="2">
      <t>ヘイセイ</t>
    </rPh>
    <phoneticPr fontId="27"/>
  </si>
  <si>
    <r>
      <rPr>
        <sz val="10"/>
        <rFont val="ＭＳ Ｐゴシック"/>
        <family val="3"/>
        <charset val="128"/>
      </rPr>
      <t>昭和</t>
    </r>
    <r>
      <rPr>
        <sz val="10"/>
        <rFont val="Arial"/>
        <family val="2"/>
      </rPr>
      <t>61</t>
    </r>
    <rPh sb="0" eb="2">
      <t>ショウワ</t>
    </rPh>
    <phoneticPr fontId="27"/>
  </si>
  <si>
    <r>
      <rPr>
        <sz val="11"/>
        <rFont val="ＭＳ Ｐゴシック"/>
        <family val="3"/>
        <charset val="128"/>
      </rPr>
      <t>　原動機付自転車の交通事故の推移</t>
    </r>
    <rPh sb="1" eb="4">
      <t>ゲンドウキ</t>
    </rPh>
    <rPh sb="4" eb="5">
      <t>ツキ</t>
    </rPh>
    <rPh sb="5" eb="8">
      <t>ジテンシャ</t>
    </rPh>
    <rPh sb="9" eb="11">
      <t>コウツウ</t>
    </rPh>
    <rPh sb="11" eb="13">
      <t>ジコ</t>
    </rPh>
    <rPh sb="14" eb="16">
      <t>スイイ</t>
    </rPh>
    <phoneticPr fontId="27"/>
  </si>
  <si>
    <r>
      <t xml:space="preserve"> </t>
    </r>
    <r>
      <rPr>
        <sz val="12"/>
        <rFont val="ＭＳ Ｐゴシック"/>
        <family val="3"/>
        <charset val="128"/>
      </rPr>
      <t>②原動機付自転車（排気量５０ｃｃ以下の二輪車）の交通事故発生状況</t>
    </r>
    <rPh sb="2" eb="5">
      <t>ゲンドウキ</t>
    </rPh>
    <rPh sb="5" eb="6">
      <t>ツキ</t>
    </rPh>
    <rPh sb="6" eb="9">
      <t>ジテンシャ</t>
    </rPh>
    <rPh sb="25" eb="27">
      <t>コウツウ</t>
    </rPh>
    <rPh sb="27" eb="29">
      <t>ジコ</t>
    </rPh>
    <rPh sb="29" eb="31">
      <t>ハッセイ</t>
    </rPh>
    <rPh sb="31" eb="33">
      <t>ジョウキョウ</t>
    </rPh>
    <phoneticPr fontId="27"/>
  </si>
  <si>
    <r>
      <rPr>
        <sz val="10"/>
        <rFont val="ＭＳ Ｐゴシック"/>
        <family val="3"/>
        <charset val="128"/>
      </rPr>
      <t>　</t>
    </r>
    <r>
      <rPr>
        <sz val="10"/>
        <rFont val="Arial"/>
        <family val="2"/>
      </rPr>
      <t>(</t>
    </r>
    <r>
      <rPr>
        <sz val="10"/>
        <rFont val="ＭＳ Ｐゴシック"/>
        <family val="3"/>
        <charset val="128"/>
      </rPr>
      <t>注</t>
    </r>
    <r>
      <rPr>
        <sz val="10"/>
        <rFont val="Arial"/>
        <family val="2"/>
      </rPr>
      <t>)</t>
    </r>
    <r>
      <rPr>
        <sz val="10"/>
        <rFont val="ＭＳ Ｐゴシック"/>
        <family val="3"/>
        <charset val="128"/>
      </rPr>
      <t>原動機付自転車が関連した（１当又は２当となった</t>
    </r>
    <r>
      <rPr>
        <sz val="10"/>
        <rFont val="Arial"/>
        <family val="2"/>
      </rPr>
      <t>)</t>
    </r>
    <r>
      <rPr>
        <sz val="10"/>
        <rFont val="ＭＳ Ｐゴシック"/>
        <family val="3"/>
        <charset val="128"/>
      </rPr>
      <t>件数とその事故により生じた全死傷者数を計上。</t>
    </r>
    <rPh sb="2" eb="3">
      <t>チュウ</t>
    </rPh>
    <rPh sb="4" eb="7">
      <t>ゲンドウキ</t>
    </rPh>
    <rPh sb="7" eb="8">
      <t>ツキ</t>
    </rPh>
    <rPh sb="8" eb="11">
      <t>ジテンシャ</t>
    </rPh>
    <rPh sb="41" eb="42">
      <t>ゼン</t>
    </rPh>
    <rPh sb="42" eb="45">
      <t>シショウシャ</t>
    </rPh>
    <rPh sb="45" eb="46">
      <t>スウ</t>
    </rPh>
    <rPh sb="47" eb="49">
      <t>ケイジョウ</t>
    </rPh>
    <phoneticPr fontId="27"/>
  </si>
  <si>
    <r>
      <rPr>
        <sz val="11"/>
        <color indexed="8"/>
        <rFont val="ＭＳ Ｐゴシック"/>
        <family val="3"/>
        <charset val="128"/>
      </rPr>
      <t>列車</t>
    </r>
    <rPh sb="0" eb="2">
      <t>レッシャ</t>
    </rPh>
    <phoneticPr fontId="27"/>
  </si>
  <si>
    <r>
      <rPr>
        <sz val="11"/>
        <color indexed="8"/>
        <rFont val="ＭＳ Ｐゴシック"/>
        <family val="3"/>
        <charset val="128"/>
      </rPr>
      <t>車両単独</t>
    </r>
    <rPh sb="0" eb="2">
      <t>シャリョウ</t>
    </rPh>
    <rPh sb="2" eb="4">
      <t>タンドク</t>
    </rPh>
    <phoneticPr fontId="27"/>
  </si>
  <si>
    <r>
      <rPr>
        <sz val="11"/>
        <color indexed="8"/>
        <rFont val="ＭＳ Ｐゴシック"/>
        <family val="3"/>
        <charset val="128"/>
      </rPr>
      <t>その他</t>
    </r>
    <rPh sb="2" eb="3">
      <t>タ</t>
    </rPh>
    <phoneticPr fontId="27"/>
  </si>
  <si>
    <r>
      <rPr>
        <sz val="11"/>
        <color indexed="8"/>
        <rFont val="ＭＳ Ｐゴシック"/>
        <family val="3"/>
        <charset val="128"/>
      </rPr>
      <t>右折時</t>
    </r>
    <rPh sb="0" eb="2">
      <t>ウセツ</t>
    </rPh>
    <rPh sb="2" eb="3">
      <t>ジ</t>
    </rPh>
    <phoneticPr fontId="27"/>
  </si>
  <si>
    <r>
      <rPr>
        <sz val="11"/>
        <color indexed="8"/>
        <rFont val="ＭＳ Ｐゴシック"/>
        <family val="3"/>
        <charset val="128"/>
      </rPr>
      <t>互</t>
    </r>
    <rPh sb="0" eb="1">
      <t>ゴ</t>
    </rPh>
    <phoneticPr fontId="27"/>
  </si>
  <si>
    <r>
      <rPr>
        <sz val="11"/>
        <color indexed="8"/>
        <rFont val="ＭＳ Ｐゴシック"/>
        <family val="3"/>
        <charset val="128"/>
      </rPr>
      <t>左折時</t>
    </r>
    <rPh sb="0" eb="2">
      <t>サセツ</t>
    </rPh>
    <rPh sb="2" eb="3">
      <t>ジ</t>
    </rPh>
    <phoneticPr fontId="27"/>
  </si>
  <si>
    <r>
      <rPr>
        <sz val="11"/>
        <color indexed="8"/>
        <rFont val="ＭＳ Ｐゴシック"/>
        <family val="3"/>
        <charset val="128"/>
      </rPr>
      <t>　</t>
    </r>
    <phoneticPr fontId="27"/>
  </si>
  <si>
    <r>
      <rPr>
        <sz val="11"/>
        <color indexed="8"/>
        <rFont val="ＭＳ Ｐゴシック"/>
        <family val="3"/>
        <charset val="128"/>
      </rPr>
      <t>すれ違い時</t>
    </r>
    <rPh sb="2" eb="3">
      <t>チガ</t>
    </rPh>
    <rPh sb="4" eb="5">
      <t>ジ</t>
    </rPh>
    <phoneticPr fontId="27"/>
  </si>
  <si>
    <r>
      <rPr>
        <sz val="11"/>
        <color indexed="8"/>
        <rFont val="ＭＳ Ｐゴシック"/>
        <family val="3"/>
        <charset val="128"/>
      </rPr>
      <t>相</t>
    </r>
    <rPh sb="0" eb="1">
      <t>ソウ</t>
    </rPh>
    <phoneticPr fontId="27"/>
  </si>
  <si>
    <r>
      <rPr>
        <sz val="11"/>
        <color indexed="8"/>
        <rFont val="ＭＳ Ｐゴシック"/>
        <family val="3"/>
        <charset val="128"/>
      </rPr>
      <t>追越追抜時</t>
    </r>
    <rPh sb="0" eb="2">
      <t>オイコシ</t>
    </rPh>
    <rPh sb="2" eb="4">
      <t>オイヌ</t>
    </rPh>
    <rPh sb="4" eb="5">
      <t>ジ</t>
    </rPh>
    <phoneticPr fontId="27"/>
  </si>
  <si>
    <r>
      <rPr>
        <sz val="11"/>
        <color indexed="8"/>
        <rFont val="ＭＳ Ｐゴシック"/>
        <family val="3"/>
        <charset val="128"/>
      </rPr>
      <t>出合頭</t>
    </r>
    <rPh sb="0" eb="2">
      <t>デアイ</t>
    </rPh>
    <rPh sb="2" eb="3">
      <t>ガシラ</t>
    </rPh>
    <phoneticPr fontId="27"/>
  </si>
  <si>
    <r>
      <rPr>
        <sz val="11"/>
        <color indexed="8"/>
        <rFont val="ＭＳ Ｐゴシック"/>
        <family val="3"/>
        <charset val="128"/>
      </rPr>
      <t>両</t>
    </r>
    <rPh sb="0" eb="1">
      <t>リョウ</t>
    </rPh>
    <phoneticPr fontId="27"/>
  </si>
  <si>
    <r>
      <rPr>
        <sz val="11"/>
        <color indexed="8"/>
        <rFont val="ＭＳ Ｐゴシック"/>
        <family val="3"/>
        <charset val="128"/>
      </rPr>
      <t>進行中</t>
    </r>
    <rPh sb="0" eb="3">
      <t>シンコウチュウ</t>
    </rPh>
    <phoneticPr fontId="27"/>
  </si>
  <si>
    <r>
      <rPr>
        <sz val="11"/>
        <color indexed="8"/>
        <rFont val="ＭＳ Ｐゴシック"/>
        <family val="3"/>
        <charset val="128"/>
      </rPr>
      <t>車</t>
    </r>
    <rPh sb="0" eb="1">
      <t>シャ</t>
    </rPh>
    <phoneticPr fontId="27"/>
  </si>
  <si>
    <r>
      <rPr>
        <sz val="11"/>
        <color indexed="8"/>
        <rFont val="ＭＳ Ｐゴシック"/>
        <family val="3"/>
        <charset val="128"/>
      </rPr>
      <t>正面衝突</t>
    </r>
    <rPh sb="0" eb="2">
      <t>ショウメン</t>
    </rPh>
    <rPh sb="2" eb="4">
      <t>ショウトツ</t>
    </rPh>
    <phoneticPr fontId="27"/>
  </si>
  <si>
    <r>
      <rPr>
        <sz val="11"/>
        <color indexed="8"/>
        <rFont val="ＭＳ Ｐゴシック"/>
        <family val="3"/>
        <charset val="128"/>
      </rPr>
      <t>路上停止中</t>
    </r>
    <rPh sb="0" eb="2">
      <t>ロジョウ</t>
    </rPh>
    <rPh sb="2" eb="5">
      <t>テイシチュウ</t>
    </rPh>
    <phoneticPr fontId="27"/>
  </si>
  <si>
    <r>
      <rPr>
        <sz val="11"/>
        <color indexed="8"/>
        <rFont val="ＭＳ Ｐゴシック"/>
        <family val="3"/>
        <charset val="128"/>
      </rPr>
      <t>路上作業中</t>
    </r>
    <rPh sb="0" eb="2">
      <t>ロジョウ</t>
    </rPh>
    <rPh sb="2" eb="4">
      <t>サギョウ</t>
    </rPh>
    <rPh sb="4" eb="5">
      <t>チュウ</t>
    </rPh>
    <phoneticPr fontId="27"/>
  </si>
  <si>
    <r>
      <rPr>
        <sz val="11"/>
        <color indexed="8"/>
        <rFont val="ＭＳ Ｐゴシック"/>
        <family val="3"/>
        <charset val="128"/>
      </rPr>
      <t>路上遊戯中</t>
    </r>
    <rPh sb="0" eb="2">
      <t>ロジョウ</t>
    </rPh>
    <rPh sb="2" eb="5">
      <t>ユウギチュウ</t>
    </rPh>
    <phoneticPr fontId="27"/>
  </si>
  <si>
    <r>
      <rPr>
        <sz val="11"/>
        <color indexed="8"/>
        <rFont val="ＭＳ Ｐゴシック"/>
        <family val="3"/>
        <charset val="128"/>
      </rPr>
      <t>横断歩道橋付近</t>
    </r>
    <rPh sb="0" eb="2">
      <t>オウダン</t>
    </rPh>
    <rPh sb="2" eb="4">
      <t>ホドウ</t>
    </rPh>
    <rPh sb="4" eb="5">
      <t>キョウ</t>
    </rPh>
    <rPh sb="5" eb="7">
      <t>フキン</t>
    </rPh>
    <phoneticPr fontId="27"/>
  </si>
  <si>
    <r>
      <rPr>
        <sz val="11"/>
        <color indexed="8"/>
        <rFont val="ＭＳ Ｐゴシック"/>
        <family val="3"/>
        <charset val="128"/>
      </rPr>
      <t>横断歩道付近</t>
    </r>
    <rPh sb="0" eb="2">
      <t>オウダン</t>
    </rPh>
    <rPh sb="2" eb="4">
      <t>ホドウ</t>
    </rPh>
    <rPh sb="4" eb="6">
      <t>フキン</t>
    </rPh>
    <phoneticPr fontId="27"/>
  </si>
  <si>
    <r>
      <rPr>
        <sz val="11"/>
        <color indexed="8"/>
        <rFont val="ＭＳ Ｐゴシック"/>
        <family val="3"/>
        <charset val="128"/>
      </rPr>
      <t>対</t>
    </r>
    <rPh sb="0" eb="1">
      <t>タイ</t>
    </rPh>
    <phoneticPr fontId="27"/>
  </si>
  <si>
    <r>
      <rPr>
        <sz val="11"/>
        <color indexed="8"/>
        <rFont val="ＭＳ Ｐゴシック"/>
        <family val="3"/>
        <charset val="128"/>
      </rPr>
      <t>横断歩道</t>
    </r>
    <rPh sb="0" eb="2">
      <t>オウダン</t>
    </rPh>
    <rPh sb="2" eb="4">
      <t>ホドウ</t>
    </rPh>
    <phoneticPr fontId="27"/>
  </si>
  <si>
    <r>
      <rPr>
        <sz val="11"/>
        <color indexed="8"/>
        <rFont val="ＭＳ Ｐゴシック"/>
        <family val="3"/>
        <charset val="128"/>
      </rPr>
      <t>背面通行中</t>
    </r>
    <rPh sb="0" eb="2">
      <t>ハイメン</t>
    </rPh>
    <rPh sb="2" eb="5">
      <t>ツウコウチュウ</t>
    </rPh>
    <phoneticPr fontId="27"/>
  </si>
  <si>
    <r>
      <rPr>
        <sz val="11"/>
        <color indexed="8"/>
        <rFont val="ＭＳ Ｐゴシック"/>
        <family val="3"/>
        <charset val="128"/>
      </rPr>
      <t>人</t>
    </r>
    <rPh sb="0" eb="1">
      <t>ジン</t>
    </rPh>
    <phoneticPr fontId="27"/>
  </si>
  <si>
    <r>
      <rPr>
        <sz val="11"/>
        <color indexed="8"/>
        <rFont val="ＭＳ Ｐゴシック"/>
        <family val="3"/>
        <charset val="128"/>
      </rPr>
      <t>対面通行中</t>
    </r>
    <rPh sb="0" eb="2">
      <t>タイメン</t>
    </rPh>
    <rPh sb="2" eb="5">
      <t>ツウコウチュウ</t>
    </rPh>
    <phoneticPr fontId="27"/>
  </si>
  <si>
    <r>
      <rPr>
        <sz val="11"/>
        <color indexed="8"/>
        <rFont val="ＭＳ Ｐゴシック"/>
        <family val="3"/>
        <charset val="128"/>
      </rPr>
      <t>総　　　数</t>
    </r>
    <rPh sb="0" eb="1">
      <t>フサ</t>
    </rPh>
    <rPh sb="4" eb="5">
      <t>カズ</t>
    </rPh>
    <phoneticPr fontId="27"/>
  </si>
  <si>
    <r>
      <rPr>
        <sz val="11"/>
        <rFont val="ＭＳ Ｐゴシック"/>
        <family val="3"/>
        <charset val="128"/>
      </rPr>
      <t>負傷者数（人）</t>
    </r>
    <rPh sb="0" eb="1">
      <t>フ</t>
    </rPh>
    <rPh sb="1" eb="3">
      <t>ショウシャ</t>
    </rPh>
    <rPh sb="3" eb="4">
      <t>スウ</t>
    </rPh>
    <rPh sb="5" eb="6">
      <t>ヒト</t>
    </rPh>
    <phoneticPr fontId="27"/>
  </si>
  <si>
    <r>
      <rPr>
        <sz val="11"/>
        <rFont val="ＭＳ Ｐゴシック"/>
        <family val="3"/>
        <charset val="128"/>
      </rPr>
      <t>死者数（人）</t>
    </r>
    <rPh sb="0" eb="2">
      <t>シシャ</t>
    </rPh>
    <rPh sb="2" eb="3">
      <t>スウ</t>
    </rPh>
    <rPh sb="4" eb="5">
      <t>ヒト</t>
    </rPh>
    <phoneticPr fontId="27"/>
  </si>
  <si>
    <r>
      <rPr>
        <sz val="12"/>
        <rFont val="ＭＳ Ｐゴシック"/>
        <family val="3"/>
        <charset val="128"/>
      </rPr>
      <t>事故類型別（原動機付自転車）</t>
    </r>
    <rPh sb="0" eb="2">
      <t>ジコ</t>
    </rPh>
    <rPh sb="2" eb="4">
      <t>ルイケイ</t>
    </rPh>
    <rPh sb="4" eb="5">
      <t>ベツ</t>
    </rPh>
    <rPh sb="6" eb="9">
      <t>ゲンドウキ</t>
    </rPh>
    <rPh sb="9" eb="10">
      <t>ツキ</t>
    </rPh>
    <rPh sb="10" eb="13">
      <t>ジテンシャ</t>
    </rPh>
    <phoneticPr fontId="27"/>
  </si>
  <si>
    <r>
      <rPr>
        <sz val="11"/>
        <color indexed="8"/>
        <rFont val="ＭＳ Ｐゴシック"/>
        <family val="3"/>
        <charset val="128"/>
      </rPr>
      <t>件</t>
    </r>
    <rPh sb="0" eb="1">
      <t>ケン</t>
    </rPh>
    <phoneticPr fontId="27"/>
  </si>
  <si>
    <r>
      <rPr>
        <sz val="12"/>
        <rFont val="ＭＳ Ｐゴシック"/>
        <family val="3"/>
        <charset val="128"/>
      </rPr>
      <t>原動機付自転車関連事故発生状況</t>
    </r>
    <rPh sb="0" eb="3">
      <t>ゲンドウキ</t>
    </rPh>
    <rPh sb="3" eb="4">
      <t>ヅケ</t>
    </rPh>
    <rPh sb="4" eb="7">
      <t>ジテンシャ</t>
    </rPh>
    <rPh sb="7" eb="9">
      <t>カンレン</t>
    </rPh>
    <rPh sb="9" eb="11">
      <t>ジコ</t>
    </rPh>
    <rPh sb="11" eb="13">
      <t>ハッセイ</t>
    </rPh>
    <rPh sb="13" eb="15">
      <t>ジョウキョウ</t>
    </rPh>
    <phoneticPr fontId="27"/>
  </si>
  <si>
    <r>
      <rPr>
        <sz val="11"/>
        <rFont val="ＭＳ Ｐゴシック"/>
        <family val="3"/>
        <charset val="128"/>
      </rPr>
      <t>負傷者数</t>
    </r>
    <rPh sb="0" eb="1">
      <t>フ</t>
    </rPh>
    <rPh sb="1" eb="2">
      <t>キズ</t>
    </rPh>
    <rPh sb="2" eb="3">
      <t>モノ</t>
    </rPh>
    <rPh sb="3" eb="4">
      <t>スウ</t>
    </rPh>
    <phoneticPr fontId="27"/>
  </si>
  <si>
    <r>
      <rPr>
        <sz val="11"/>
        <rFont val="ＭＳ Ｐゴシック"/>
        <family val="3"/>
        <charset val="128"/>
      </rPr>
      <t>死者数</t>
    </r>
    <rPh sb="0" eb="1">
      <t>シ</t>
    </rPh>
    <rPh sb="1" eb="2">
      <t>モノ</t>
    </rPh>
    <rPh sb="2" eb="3">
      <t>スウ</t>
    </rPh>
    <phoneticPr fontId="27"/>
  </si>
  <si>
    <r>
      <rPr>
        <sz val="11"/>
        <rFont val="ＭＳ Ｐゴシック"/>
        <family val="3"/>
        <charset val="128"/>
      </rPr>
      <t>件数</t>
    </r>
    <rPh sb="0" eb="1">
      <t>ケン</t>
    </rPh>
    <rPh sb="1" eb="2">
      <t>カズ</t>
    </rPh>
    <phoneticPr fontId="27"/>
  </si>
  <si>
    <r>
      <rPr>
        <sz val="11"/>
        <rFont val="ＭＳ Ｐゴシック"/>
        <family val="3"/>
        <charset val="128"/>
      </rPr>
      <t>　飲酒運転事故時間別状況</t>
    </r>
    <rPh sb="1" eb="3">
      <t>インシュ</t>
    </rPh>
    <rPh sb="3" eb="5">
      <t>ウンテン</t>
    </rPh>
    <rPh sb="5" eb="7">
      <t>ジコ</t>
    </rPh>
    <rPh sb="7" eb="9">
      <t>ジカン</t>
    </rPh>
    <rPh sb="9" eb="10">
      <t>ベツ</t>
    </rPh>
    <rPh sb="10" eb="12">
      <t>ジョウキョウ</t>
    </rPh>
    <phoneticPr fontId="27"/>
  </si>
  <si>
    <r>
      <rPr>
        <sz val="11"/>
        <color indexed="8"/>
        <rFont val="ＭＳ Ｐゴシック"/>
        <family val="3"/>
        <charset val="128"/>
      </rPr>
      <t>計</t>
    </r>
    <rPh sb="0" eb="1">
      <t>ケイ</t>
    </rPh>
    <phoneticPr fontId="27"/>
  </si>
  <si>
    <r>
      <rPr>
        <sz val="11"/>
        <rFont val="ＭＳ Ｐゴシック"/>
        <family val="3"/>
        <charset val="128"/>
      </rPr>
      <t>月別</t>
    </r>
    <rPh sb="0" eb="2">
      <t>ツキベツ</t>
    </rPh>
    <phoneticPr fontId="27"/>
  </si>
  <si>
    <r>
      <rPr>
        <sz val="11"/>
        <rFont val="ＭＳ Ｐゴシック"/>
        <family val="3"/>
        <charset val="128"/>
      </rPr>
      <t>　月別発生状況　（飲酒運転事故）</t>
    </r>
    <rPh sb="1" eb="2">
      <t>ツキ</t>
    </rPh>
    <rPh sb="2" eb="3">
      <t>ベツ</t>
    </rPh>
    <rPh sb="3" eb="5">
      <t>ハッセイ</t>
    </rPh>
    <rPh sb="5" eb="7">
      <t>ジョウキョウ</t>
    </rPh>
    <rPh sb="9" eb="11">
      <t>インシュ</t>
    </rPh>
    <rPh sb="11" eb="13">
      <t>ウンテン</t>
    </rPh>
    <rPh sb="13" eb="15">
      <t>ジコ</t>
    </rPh>
    <phoneticPr fontId="27"/>
  </si>
  <si>
    <r>
      <rPr>
        <sz val="11"/>
        <color indexed="8"/>
        <rFont val="ＭＳ Ｐゴシック"/>
        <family val="3"/>
        <charset val="128"/>
      </rPr>
      <t>　</t>
    </r>
    <r>
      <rPr>
        <sz val="11"/>
        <color indexed="8"/>
        <rFont val="Arial"/>
        <family val="2"/>
      </rPr>
      <t>(</t>
    </r>
    <r>
      <rPr>
        <sz val="11"/>
        <color indexed="8"/>
        <rFont val="ＭＳ Ｐゴシック"/>
        <family val="3"/>
        <charset val="128"/>
      </rPr>
      <t>注</t>
    </r>
    <r>
      <rPr>
        <sz val="11"/>
        <color indexed="8"/>
        <rFont val="Arial"/>
        <family val="2"/>
      </rPr>
      <t>)</t>
    </r>
    <r>
      <rPr>
        <sz val="11"/>
        <color indexed="8"/>
        <rFont val="ＭＳ Ｐゴシック"/>
        <family val="3"/>
        <charset val="128"/>
      </rPr>
      <t xml:space="preserve">　件数は、原付以上（自動車・自動二輪・原付自転車）の１当による飲酒運転（酒酔い・酒気帯び・
</t>
    </r>
    <r>
      <rPr>
        <sz val="11"/>
        <color indexed="8"/>
        <rFont val="Arial"/>
        <family val="2"/>
      </rPr>
      <t xml:space="preserve">         </t>
    </r>
    <r>
      <rPr>
        <sz val="11"/>
        <color indexed="8"/>
        <rFont val="ＭＳ Ｐゴシック"/>
        <family val="3"/>
        <charset val="128"/>
      </rPr>
      <t>基準以下・検知不能）の事故件数とその事故により生じた全死傷者数を計上。</t>
    </r>
    <rPh sb="2" eb="3">
      <t>チュウ</t>
    </rPh>
    <rPh sb="5" eb="7">
      <t>ケンスウ</t>
    </rPh>
    <rPh sb="9" eb="11">
      <t>ゲンツキ</t>
    </rPh>
    <rPh sb="11" eb="13">
      <t>イジョウ</t>
    </rPh>
    <rPh sb="14" eb="17">
      <t>ジドウシャ</t>
    </rPh>
    <rPh sb="18" eb="20">
      <t>ジドウ</t>
    </rPh>
    <rPh sb="20" eb="22">
      <t>ニリン</t>
    </rPh>
    <rPh sb="23" eb="25">
      <t>ゲンツキ</t>
    </rPh>
    <rPh sb="25" eb="28">
      <t>ジテンシャ</t>
    </rPh>
    <rPh sb="31" eb="32">
      <t>ア</t>
    </rPh>
    <rPh sb="35" eb="37">
      <t>インシュ</t>
    </rPh>
    <rPh sb="37" eb="39">
      <t>ウンテン</t>
    </rPh>
    <rPh sb="40" eb="42">
      <t>サケヨ</t>
    </rPh>
    <rPh sb="44" eb="47">
      <t>シュキオ</t>
    </rPh>
    <rPh sb="59" eb="61">
      <t>キジュン</t>
    </rPh>
    <rPh sb="61" eb="63">
      <t>イカ</t>
    </rPh>
    <rPh sb="64" eb="66">
      <t>ケンチ</t>
    </rPh>
    <rPh sb="66" eb="68">
      <t>フノウ</t>
    </rPh>
    <rPh sb="70" eb="72">
      <t>ジコ</t>
    </rPh>
    <rPh sb="72" eb="74">
      <t>ケンスウ</t>
    </rPh>
    <rPh sb="77" eb="79">
      <t>ジコ</t>
    </rPh>
    <rPh sb="82" eb="83">
      <t>ショウ</t>
    </rPh>
    <rPh sb="85" eb="86">
      <t>ゼン</t>
    </rPh>
    <rPh sb="86" eb="90">
      <t>シショウシャスウ</t>
    </rPh>
    <rPh sb="91" eb="93">
      <t>ケイジョウ</t>
    </rPh>
    <phoneticPr fontId="27"/>
  </si>
  <si>
    <r>
      <rPr>
        <sz val="11"/>
        <rFont val="ＭＳ Ｐゴシック"/>
        <family val="3"/>
        <charset val="128"/>
      </rPr>
      <t>全死数者②（人）</t>
    </r>
    <rPh sb="0" eb="1">
      <t>ゼン</t>
    </rPh>
    <rPh sb="1" eb="2">
      <t>シ</t>
    </rPh>
    <rPh sb="2" eb="3">
      <t>スウ</t>
    </rPh>
    <rPh sb="3" eb="4">
      <t>シャ</t>
    </rPh>
    <rPh sb="6" eb="7">
      <t>ヒト</t>
    </rPh>
    <phoneticPr fontId="27"/>
  </si>
  <si>
    <r>
      <rPr>
        <sz val="12"/>
        <rFont val="ＭＳ Ｐゴシック"/>
        <family val="3"/>
        <charset val="128"/>
      </rPr>
      <t>（８）飲酒運転による事故</t>
    </r>
    <rPh sb="3" eb="5">
      <t>インシュ</t>
    </rPh>
    <rPh sb="5" eb="7">
      <t>ウンテン</t>
    </rPh>
    <rPh sb="10" eb="12">
      <t>ジコ</t>
    </rPh>
    <phoneticPr fontId="27"/>
  </si>
  <si>
    <r>
      <rPr>
        <sz val="11"/>
        <rFont val="ＭＳ Ｐゴシック"/>
        <family val="3"/>
        <charset val="128"/>
      </rPr>
      <t>負傷者（人）</t>
    </r>
    <rPh sb="4" eb="5">
      <t>ヒト</t>
    </rPh>
    <phoneticPr fontId="27"/>
  </si>
  <si>
    <r>
      <rPr>
        <sz val="11"/>
        <rFont val="ＭＳ Ｐゴシック"/>
        <family val="3"/>
        <charset val="128"/>
      </rPr>
      <t>死者（人）</t>
    </r>
    <rPh sb="0" eb="2">
      <t>シシャ</t>
    </rPh>
    <rPh sb="3" eb="4">
      <t>ヒト</t>
    </rPh>
    <phoneticPr fontId="27"/>
  </si>
  <si>
    <r>
      <rPr>
        <sz val="11"/>
        <rFont val="ＭＳ Ｐゴシック"/>
        <family val="3"/>
        <charset val="128"/>
      </rPr>
      <t>熊本</t>
    </r>
    <rPh sb="0" eb="2">
      <t>クマモト</t>
    </rPh>
    <phoneticPr fontId="27"/>
  </si>
  <si>
    <r>
      <rPr>
        <sz val="11"/>
        <rFont val="ＭＳ Ｐゴシック"/>
        <family val="3"/>
        <charset val="128"/>
      </rPr>
      <t>福岡</t>
    </r>
    <rPh sb="0" eb="2">
      <t>フクオカ</t>
    </rPh>
    <phoneticPr fontId="27"/>
  </si>
  <si>
    <r>
      <rPr>
        <sz val="11"/>
        <rFont val="ＭＳ Ｐゴシック"/>
        <family val="3"/>
        <charset val="128"/>
      </rPr>
      <t>北九州</t>
    </r>
    <rPh sb="0" eb="3">
      <t>キタキュウシュウ</t>
    </rPh>
    <phoneticPr fontId="27"/>
  </si>
  <si>
    <r>
      <rPr>
        <sz val="11"/>
        <rFont val="ＭＳ Ｐゴシック"/>
        <family val="3"/>
        <charset val="128"/>
      </rPr>
      <t>広島</t>
    </r>
    <rPh sb="0" eb="2">
      <t>ヒロシマ</t>
    </rPh>
    <phoneticPr fontId="27"/>
  </si>
  <si>
    <r>
      <rPr>
        <sz val="11"/>
        <rFont val="ＭＳ Ｐゴシック"/>
        <family val="3"/>
        <charset val="128"/>
      </rPr>
      <t>岡山</t>
    </r>
    <rPh sb="0" eb="2">
      <t>オカヤマ</t>
    </rPh>
    <phoneticPr fontId="27"/>
  </si>
  <si>
    <r>
      <rPr>
        <sz val="11"/>
        <rFont val="ＭＳ Ｐゴシック"/>
        <family val="3"/>
        <charset val="128"/>
      </rPr>
      <t>神戸</t>
    </r>
    <rPh sb="0" eb="2">
      <t>コウベ</t>
    </rPh>
    <phoneticPr fontId="27"/>
  </si>
  <si>
    <r>
      <rPr>
        <sz val="11"/>
        <rFont val="ＭＳ Ｐゴシック"/>
        <family val="3"/>
        <charset val="128"/>
      </rPr>
      <t>京都</t>
    </r>
    <rPh sb="0" eb="2">
      <t>キョウト</t>
    </rPh>
    <phoneticPr fontId="27"/>
  </si>
  <si>
    <r>
      <rPr>
        <sz val="11"/>
        <rFont val="ＭＳ Ｐゴシック"/>
        <family val="3"/>
        <charset val="128"/>
      </rPr>
      <t>名古屋</t>
    </r>
    <rPh sb="0" eb="3">
      <t>ナゴヤ</t>
    </rPh>
    <phoneticPr fontId="27"/>
  </si>
  <si>
    <r>
      <rPr>
        <sz val="11"/>
        <rFont val="ＭＳ Ｐゴシック"/>
        <family val="3"/>
        <charset val="128"/>
      </rPr>
      <t>浜松</t>
    </r>
    <rPh sb="0" eb="2">
      <t>ハママツ</t>
    </rPh>
    <phoneticPr fontId="27"/>
  </si>
  <si>
    <r>
      <rPr>
        <sz val="11"/>
        <rFont val="ＭＳ Ｐゴシック"/>
        <family val="3"/>
        <charset val="128"/>
      </rPr>
      <t>負傷者（人）</t>
    </r>
  </si>
  <si>
    <r>
      <rPr>
        <sz val="11"/>
        <rFont val="ＭＳ Ｐゴシック"/>
        <family val="3"/>
        <charset val="128"/>
      </rPr>
      <t>死者（人）</t>
    </r>
  </si>
  <si>
    <r>
      <rPr>
        <sz val="11"/>
        <rFont val="ＭＳ Ｐゴシック"/>
        <family val="3"/>
        <charset val="128"/>
      </rPr>
      <t>静岡</t>
    </r>
    <rPh sb="0" eb="2">
      <t>シズオカ</t>
    </rPh>
    <phoneticPr fontId="27"/>
  </si>
  <si>
    <r>
      <rPr>
        <sz val="11"/>
        <rFont val="ＭＳ Ｐゴシック"/>
        <family val="3"/>
        <charset val="128"/>
      </rPr>
      <t>件数（件）</t>
    </r>
  </si>
  <si>
    <r>
      <rPr>
        <sz val="11"/>
        <rFont val="ＭＳ Ｐゴシック"/>
        <family val="3"/>
        <charset val="128"/>
      </rPr>
      <t>新潟</t>
    </r>
    <rPh sb="0" eb="2">
      <t>ニイガタ</t>
    </rPh>
    <phoneticPr fontId="27"/>
  </si>
  <si>
    <r>
      <rPr>
        <sz val="11"/>
        <rFont val="ＭＳ Ｐゴシック"/>
        <family val="3"/>
        <charset val="128"/>
      </rPr>
      <t>相模原</t>
    </r>
    <rPh sb="0" eb="3">
      <t>サガミハラ</t>
    </rPh>
    <phoneticPr fontId="27"/>
  </si>
  <si>
    <r>
      <rPr>
        <sz val="11"/>
        <rFont val="ＭＳ Ｐゴシック"/>
        <family val="3"/>
        <charset val="128"/>
      </rPr>
      <t>横浜</t>
    </r>
    <rPh sb="0" eb="2">
      <t>ヨコハマ</t>
    </rPh>
    <phoneticPr fontId="27"/>
  </si>
  <si>
    <r>
      <rPr>
        <sz val="11"/>
        <rFont val="ＭＳ Ｐゴシック"/>
        <family val="3"/>
        <charset val="128"/>
      </rPr>
      <t>川崎</t>
    </r>
    <rPh sb="0" eb="2">
      <t>カワサキ</t>
    </rPh>
    <phoneticPr fontId="27"/>
  </si>
  <si>
    <r>
      <rPr>
        <sz val="11"/>
        <rFont val="ＭＳ Ｐゴシック"/>
        <family val="3"/>
        <charset val="128"/>
      </rPr>
      <t>千葉</t>
    </r>
    <rPh sb="0" eb="2">
      <t>チバ</t>
    </rPh>
    <phoneticPr fontId="27"/>
  </si>
  <si>
    <r>
      <rPr>
        <sz val="11"/>
        <rFont val="ＭＳ Ｐゴシック"/>
        <family val="3"/>
        <charset val="128"/>
      </rPr>
      <t>さいたま</t>
    </r>
    <phoneticPr fontId="27"/>
  </si>
  <si>
    <r>
      <rPr>
        <sz val="11"/>
        <rFont val="ＭＳ Ｐゴシック"/>
        <family val="3"/>
        <charset val="128"/>
      </rPr>
      <t>仙台</t>
    </r>
    <rPh sb="0" eb="2">
      <t>センダイ</t>
    </rPh>
    <phoneticPr fontId="27"/>
  </si>
  <si>
    <r>
      <rPr>
        <sz val="11"/>
        <rFont val="ＭＳ Ｐゴシック"/>
        <family val="3"/>
        <charset val="128"/>
      </rPr>
      <t>札幌</t>
    </r>
    <rPh sb="0" eb="2">
      <t>サッポロ</t>
    </rPh>
    <phoneticPr fontId="27"/>
  </si>
  <si>
    <r>
      <rPr>
        <sz val="11"/>
        <rFont val="ＭＳ Ｐゴシック"/>
        <family val="3"/>
        <charset val="128"/>
      </rPr>
      <t>堺</t>
    </r>
    <rPh sb="0" eb="1">
      <t>サカイ</t>
    </rPh>
    <phoneticPr fontId="27"/>
  </si>
  <si>
    <r>
      <rPr>
        <sz val="11"/>
        <rFont val="ＭＳ Ｐゴシック"/>
        <family val="3"/>
        <charset val="128"/>
      </rPr>
      <t>大阪</t>
    </r>
    <rPh sb="0" eb="2">
      <t>オオサカ</t>
    </rPh>
    <phoneticPr fontId="27"/>
  </si>
  <si>
    <t>令和３年１月１日現在</t>
    <rPh sb="0" eb="2">
      <t>レイワ</t>
    </rPh>
    <rPh sb="3" eb="4">
      <t>ネン</t>
    </rPh>
    <rPh sb="5" eb="6">
      <t>ガツ</t>
    </rPh>
    <rPh sb="7" eb="8">
      <t>ニチ</t>
    </rPh>
    <rPh sb="8" eb="10">
      <t>ゲンザイ</t>
    </rPh>
    <phoneticPr fontId="27"/>
  </si>
  <si>
    <r>
      <rPr>
        <sz val="11"/>
        <rFont val="ＭＳ Ｐゴシック"/>
        <family val="3"/>
        <charset val="128"/>
      </rPr>
      <t>あたりの状況</t>
    </r>
    <rPh sb="4" eb="6">
      <t>ジョウキョウ</t>
    </rPh>
    <phoneticPr fontId="27"/>
  </si>
  <si>
    <r>
      <rPr>
        <sz val="11"/>
        <rFont val="ＭＳ Ｐゴシック"/>
        <family val="3"/>
        <charset val="128"/>
      </rPr>
      <t>率（％）</t>
    </r>
    <rPh sb="0" eb="1">
      <t>リツ</t>
    </rPh>
    <phoneticPr fontId="27"/>
  </si>
  <si>
    <r>
      <rPr>
        <sz val="11"/>
        <rFont val="ＭＳ Ｐゴシック"/>
        <family val="3"/>
        <charset val="128"/>
      </rPr>
      <t>増▲減</t>
    </r>
    <rPh sb="0" eb="1">
      <t>ゾウ</t>
    </rPh>
    <rPh sb="2" eb="3">
      <t>ゲン</t>
    </rPh>
    <phoneticPr fontId="27"/>
  </si>
  <si>
    <t>（2019年）</t>
    <rPh sb="5" eb="6">
      <t>ネン</t>
    </rPh>
    <phoneticPr fontId="27"/>
  </si>
  <si>
    <t>（2020年）</t>
    <rPh sb="5" eb="6">
      <t>ネン</t>
    </rPh>
    <phoneticPr fontId="27"/>
  </si>
  <si>
    <r>
      <rPr>
        <sz val="11"/>
        <rFont val="ＭＳ Ｐゴシック"/>
        <family val="3"/>
        <charset val="128"/>
      </rPr>
      <t>推計人口</t>
    </r>
    <rPh sb="0" eb="2">
      <t>スイケイ</t>
    </rPh>
    <rPh sb="2" eb="3">
      <t>ヒト</t>
    </rPh>
    <rPh sb="3" eb="4">
      <t>クチ</t>
    </rPh>
    <phoneticPr fontId="27"/>
  </si>
  <si>
    <r>
      <rPr>
        <sz val="11"/>
        <rFont val="ＭＳ Ｐゴシック"/>
        <family val="3"/>
        <charset val="128"/>
      </rPr>
      <t>人口１０万人</t>
    </r>
    <rPh sb="0" eb="2">
      <t>ジンコウ</t>
    </rPh>
    <rPh sb="4" eb="6">
      <t>マンニン</t>
    </rPh>
    <phoneticPr fontId="27"/>
  </si>
  <si>
    <r>
      <rPr>
        <sz val="11"/>
        <rFont val="ＭＳ Ｐゴシック"/>
        <family val="3"/>
        <charset val="128"/>
      </rPr>
      <t>前年対比</t>
    </r>
    <rPh sb="0" eb="2">
      <t>ゼンネン</t>
    </rPh>
    <rPh sb="2" eb="4">
      <t>タイヒ</t>
    </rPh>
    <phoneticPr fontId="27"/>
  </si>
  <si>
    <r>
      <rPr>
        <sz val="11"/>
        <rFont val="ＭＳ Ｐゴシック"/>
        <family val="3"/>
        <charset val="128"/>
      </rPr>
      <t>令和元年</t>
    </r>
    <rPh sb="0" eb="2">
      <t>レイワ</t>
    </rPh>
    <rPh sb="2" eb="4">
      <t>ガンネン</t>
    </rPh>
    <phoneticPr fontId="27"/>
  </si>
  <si>
    <r>
      <rPr>
        <sz val="11"/>
        <rFont val="ＭＳ Ｐゴシック"/>
        <family val="3"/>
        <charset val="128"/>
      </rPr>
      <t>年</t>
    </r>
    <rPh sb="0" eb="1">
      <t>ネン</t>
    </rPh>
    <phoneticPr fontId="27"/>
  </si>
  <si>
    <r>
      <rPr>
        <sz val="11"/>
        <color indexed="8"/>
        <rFont val="ＭＳ Ｐゴシック"/>
        <family val="3"/>
        <charset val="128"/>
      </rPr>
      <t>都市名</t>
    </r>
    <rPh sb="0" eb="3">
      <t>トシメイ</t>
    </rPh>
    <phoneticPr fontId="27"/>
  </si>
  <si>
    <r>
      <rPr>
        <sz val="12"/>
        <rFont val="ＭＳ Ｐゴシック"/>
        <family val="3"/>
        <charset val="128"/>
      </rPr>
      <t>付表　　大都市の交通事故発生状況の比較</t>
    </r>
    <rPh sb="0" eb="2">
      <t>フヒョウ</t>
    </rPh>
    <rPh sb="4" eb="7">
      <t>ダイトシ</t>
    </rPh>
    <rPh sb="8" eb="10">
      <t>コウツウ</t>
    </rPh>
    <rPh sb="10" eb="12">
      <t>ジコ</t>
    </rPh>
    <rPh sb="12" eb="14">
      <t>ハッセイ</t>
    </rPh>
    <rPh sb="14" eb="16">
      <t>ジョウキョウ</t>
    </rPh>
    <rPh sb="17" eb="19">
      <t>ヒカク</t>
    </rPh>
    <phoneticPr fontId="27"/>
  </si>
  <si>
    <r>
      <rPr>
        <sz val="11"/>
        <rFont val="ＭＳ Ｐゴシック"/>
        <family val="3"/>
        <charset val="128"/>
      </rPr>
      <t>令和２</t>
    </r>
    <rPh sb="0" eb="2">
      <t>レイワ</t>
    </rPh>
    <phoneticPr fontId="27"/>
  </si>
  <si>
    <r>
      <rPr>
        <sz val="11"/>
        <rFont val="ＭＳ Ｐゴシック"/>
        <family val="3"/>
        <charset val="128"/>
      </rPr>
      <t>昭和</t>
    </r>
    <r>
      <rPr>
        <sz val="11"/>
        <rFont val="Arial"/>
        <family val="2"/>
      </rPr>
      <t>45</t>
    </r>
    <rPh sb="0" eb="2">
      <t>ショウワ</t>
    </rPh>
    <phoneticPr fontId="27"/>
  </si>
  <si>
    <r>
      <rPr>
        <sz val="11"/>
        <rFont val="ＭＳ Ｐゴシック"/>
        <family val="3"/>
        <charset val="128"/>
      </rPr>
      <t>平成</t>
    </r>
    <r>
      <rPr>
        <sz val="11"/>
        <rFont val="Arial"/>
        <family val="2"/>
      </rPr>
      <t>21</t>
    </r>
    <rPh sb="0" eb="2">
      <t>ヘイセイ</t>
    </rPh>
    <phoneticPr fontId="27"/>
  </si>
  <si>
    <r>
      <rPr>
        <sz val="11"/>
        <rFont val="ＭＳ Ｐゴシック"/>
        <family val="3"/>
        <charset val="128"/>
      </rPr>
      <t>平成</t>
    </r>
    <r>
      <rPr>
        <sz val="11"/>
        <rFont val="Arial"/>
        <family val="2"/>
      </rPr>
      <t>22</t>
    </r>
    <rPh sb="0" eb="2">
      <t>ヘイセイ</t>
    </rPh>
    <phoneticPr fontId="27"/>
  </si>
  <si>
    <r>
      <rPr>
        <sz val="11"/>
        <rFont val="ＭＳ Ｐゴシック"/>
        <family val="3"/>
        <charset val="128"/>
      </rPr>
      <t>平成</t>
    </r>
    <r>
      <rPr>
        <sz val="11"/>
        <rFont val="Arial"/>
        <family val="2"/>
      </rPr>
      <t>23</t>
    </r>
    <rPh sb="0" eb="2">
      <t>ヘイセイ</t>
    </rPh>
    <phoneticPr fontId="27"/>
  </si>
  <si>
    <r>
      <rPr>
        <sz val="11"/>
        <rFont val="ＭＳ Ｐゴシック"/>
        <family val="3"/>
        <charset val="128"/>
      </rPr>
      <t>平成</t>
    </r>
    <r>
      <rPr>
        <sz val="11"/>
        <rFont val="Arial"/>
        <family val="2"/>
      </rPr>
      <t>24</t>
    </r>
    <rPh sb="0" eb="2">
      <t>ヘイセイ</t>
    </rPh>
    <phoneticPr fontId="27"/>
  </si>
  <si>
    <r>
      <rPr>
        <sz val="11"/>
        <rFont val="ＭＳ Ｐゴシック"/>
        <family val="3"/>
        <charset val="128"/>
      </rPr>
      <t>平成</t>
    </r>
    <r>
      <rPr>
        <sz val="11"/>
        <rFont val="Arial"/>
        <family val="2"/>
      </rPr>
      <t>25</t>
    </r>
    <rPh sb="0" eb="2">
      <t>ヘイセイ</t>
    </rPh>
    <phoneticPr fontId="27"/>
  </si>
  <si>
    <r>
      <rPr>
        <sz val="11"/>
        <rFont val="ＭＳ Ｐゴシック"/>
        <family val="3"/>
        <charset val="128"/>
      </rPr>
      <t>平成</t>
    </r>
    <r>
      <rPr>
        <sz val="11"/>
        <rFont val="Arial"/>
        <family val="2"/>
      </rPr>
      <t>26</t>
    </r>
    <rPh sb="0" eb="2">
      <t>ヘイセイ</t>
    </rPh>
    <phoneticPr fontId="27"/>
  </si>
  <si>
    <r>
      <rPr>
        <sz val="11"/>
        <rFont val="ＭＳ Ｐゴシック"/>
        <family val="3"/>
        <charset val="128"/>
      </rPr>
      <t>平成</t>
    </r>
    <r>
      <rPr>
        <sz val="11"/>
        <rFont val="Arial"/>
        <family val="2"/>
      </rPr>
      <t>27</t>
    </r>
    <rPh sb="0" eb="2">
      <t>ヘイセイ</t>
    </rPh>
    <phoneticPr fontId="27"/>
  </si>
  <si>
    <r>
      <rPr>
        <sz val="11"/>
        <rFont val="ＭＳ Ｐゴシック"/>
        <family val="3"/>
        <charset val="128"/>
      </rPr>
      <t>平成</t>
    </r>
    <r>
      <rPr>
        <sz val="11"/>
        <rFont val="Arial"/>
        <family val="2"/>
      </rPr>
      <t>28</t>
    </r>
    <rPh sb="0" eb="2">
      <t>ヘイセイ</t>
    </rPh>
    <phoneticPr fontId="27"/>
  </si>
  <si>
    <r>
      <rPr>
        <sz val="11"/>
        <rFont val="ＭＳ Ｐゴシック"/>
        <family val="3"/>
        <charset val="128"/>
      </rPr>
      <t>平成</t>
    </r>
    <r>
      <rPr>
        <sz val="11"/>
        <rFont val="Arial"/>
        <family val="2"/>
      </rPr>
      <t>29</t>
    </r>
    <rPh sb="0" eb="2">
      <t>ヘイセイ</t>
    </rPh>
    <phoneticPr fontId="27"/>
  </si>
  <si>
    <r>
      <rPr>
        <sz val="11"/>
        <rFont val="ＭＳ Ｐゴシック"/>
        <family val="3"/>
        <charset val="128"/>
      </rPr>
      <t>平成</t>
    </r>
    <r>
      <rPr>
        <sz val="11"/>
        <rFont val="Arial"/>
        <family val="2"/>
      </rPr>
      <t>30</t>
    </r>
    <rPh sb="0" eb="2">
      <t>ヘイセイ</t>
    </rPh>
    <phoneticPr fontId="27"/>
  </si>
  <si>
    <r>
      <rPr>
        <sz val="11"/>
        <rFont val="ＭＳ Ｐゴシック"/>
        <family val="3"/>
        <charset val="128"/>
      </rPr>
      <t>令和元</t>
    </r>
    <rPh sb="0" eb="2">
      <t>レイワ</t>
    </rPh>
    <rPh sb="2" eb="3">
      <t>ガン</t>
    </rPh>
    <phoneticPr fontId="27"/>
  </si>
  <si>
    <r>
      <rPr>
        <sz val="11"/>
        <rFont val="ＭＳ Ｐゴシック"/>
        <family val="3"/>
        <charset val="128"/>
      </rPr>
      <t>令和２</t>
    </r>
    <rPh sb="0" eb="2">
      <t>レイワ</t>
    </rPh>
    <phoneticPr fontId="27"/>
  </si>
  <si>
    <r>
      <rPr>
        <sz val="11"/>
        <rFont val="ＭＳ Ｐゴシック"/>
        <family val="3"/>
        <charset val="128"/>
      </rPr>
      <t>平成</t>
    </r>
    <r>
      <rPr>
        <sz val="11"/>
        <rFont val="Arial"/>
        <family val="2"/>
      </rPr>
      <t>20</t>
    </r>
    <rPh sb="0" eb="2">
      <t>ヘイセイ</t>
    </rPh>
    <phoneticPr fontId="27"/>
  </si>
  <si>
    <r>
      <rPr>
        <sz val="11"/>
        <rFont val="ＭＳ Ｐゴシック"/>
        <family val="3"/>
        <charset val="128"/>
      </rPr>
      <t>平成</t>
    </r>
    <r>
      <rPr>
        <sz val="11"/>
        <rFont val="Arial"/>
        <family val="2"/>
      </rPr>
      <t>21</t>
    </r>
    <phoneticPr fontId="27"/>
  </si>
  <si>
    <r>
      <rPr>
        <sz val="11"/>
        <rFont val="ＭＳ Ｐゴシック"/>
        <family val="3"/>
        <charset val="128"/>
      </rPr>
      <t>平成</t>
    </r>
    <r>
      <rPr>
        <sz val="11"/>
        <rFont val="Arial"/>
        <family val="2"/>
      </rPr>
      <t>22</t>
    </r>
    <phoneticPr fontId="27"/>
  </si>
  <si>
    <r>
      <rPr>
        <sz val="11"/>
        <rFont val="ＭＳ Ｐゴシック"/>
        <family val="3"/>
        <charset val="128"/>
      </rPr>
      <t>平成</t>
    </r>
    <r>
      <rPr>
        <sz val="11"/>
        <rFont val="Arial"/>
        <family val="2"/>
      </rPr>
      <t>23</t>
    </r>
    <phoneticPr fontId="27"/>
  </si>
  <si>
    <r>
      <rPr>
        <sz val="11"/>
        <rFont val="ＭＳ Ｐゴシック"/>
        <family val="3"/>
        <charset val="128"/>
      </rPr>
      <t>平成</t>
    </r>
    <r>
      <rPr>
        <sz val="11"/>
        <rFont val="Arial"/>
        <family val="2"/>
      </rPr>
      <t>24</t>
    </r>
    <phoneticPr fontId="27"/>
  </si>
  <si>
    <r>
      <rPr>
        <sz val="11"/>
        <rFont val="ＭＳ Ｐゴシック"/>
        <family val="3"/>
        <charset val="128"/>
      </rPr>
      <t>平成</t>
    </r>
    <r>
      <rPr>
        <sz val="11"/>
        <rFont val="Arial"/>
        <family val="2"/>
      </rPr>
      <t>25</t>
    </r>
    <phoneticPr fontId="27"/>
  </si>
  <si>
    <r>
      <rPr>
        <sz val="11"/>
        <rFont val="ＭＳ Ｐゴシック"/>
        <family val="3"/>
        <charset val="128"/>
      </rPr>
      <t>平成</t>
    </r>
    <r>
      <rPr>
        <sz val="11"/>
        <rFont val="Arial"/>
        <family val="2"/>
      </rPr>
      <t>26</t>
    </r>
    <phoneticPr fontId="27"/>
  </si>
  <si>
    <r>
      <rPr>
        <sz val="11"/>
        <rFont val="ＭＳ Ｐゴシック"/>
        <family val="3"/>
        <charset val="128"/>
      </rPr>
      <t>平成</t>
    </r>
    <r>
      <rPr>
        <sz val="11"/>
        <rFont val="Arial"/>
        <family val="2"/>
      </rPr>
      <t>27</t>
    </r>
    <phoneticPr fontId="27"/>
  </si>
  <si>
    <r>
      <rPr>
        <sz val="11"/>
        <rFont val="ＭＳ Ｐゴシック"/>
        <family val="3"/>
        <charset val="128"/>
      </rPr>
      <t>平成</t>
    </r>
    <r>
      <rPr>
        <sz val="11"/>
        <rFont val="Arial"/>
        <family val="2"/>
      </rPr>
      <t>28</t>
    </r>
    <phoneticPr fontId="27"/>
  </si>
  <si>
    <r>
      <rPr>
        <sz val="11"/>
        <rFont val="ＭＳ Ｐゴシック"/>
        <family val="3"/>
        <charset val="128"/>
      </rPr>
      <t>平成</t>
    </r>
    <r>
      <rPr>
        <sz val="11"/>
        <rFont val="Arial"/>
        <family val="2"/>
      </rPr>
      <t>29</t>
    </r>
    <phoneticPr fontId="27"/>
  </si>
  <si>
    <r>
      <rPr>
        <sz val="11"/>
        <rFont val="ＭＳ Ｐゴシック"/>
        <family val="3"/>
        <charset val="128"/>
      </rPr>
      <t>平成</t>
    </r>
    <r>
      <rPr>
        <sz val="11"/>
        <rFont val="Arial"/>
        <family val="2"/>
      </rPr>
      <t>30</t>
    </r>
    <phoneticPr fontId="27"/>
  </si>
  <si>
    <r>
      <rPr>
        <sz val="11"/>
        <rFont val="ＭＳ Ｐゴシック"/>
        <family val="3"/>
        <charset val="128"/>
      </rPr>
      <t>令和元</t>
    </r>
    <rPh sb="0" eb="2">
      <t>レイワ</t>
    </rPh>
    <rPh sb="2" eb="3">
      <t>モト</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</si>
</sst>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quot;△ &quot;#,##0"/>
    <numFmt numFmtId="177" formatCode="#,##0;&quot;▲ &quot;#,##0"/>
    <numFmt numFmtId="178" formatCode="0.0;&quot;△ &quot;0.0"/>
    <numFmt numFmtId="179" formatCode="0.0;&quot;▲ &quot;0.0"/>
    <numFmt numFmtId="180" formatCode="0;&quot;▲ &quot;0"/>
    <numFmt numFmtId="181" formatCode="#,##0_);[Red]\(#,##0\)"/>
    <numFmt numFmtId="182" formatCode="0.0"/>
    <numFmt numFmtId="183" formatCode="#,##0.0;[Red]\-#,##0.0"/>
    <numFmt numFmtId="184" formatCode="#,##0_ "/>
    <numFmt numFmtId="185" formatCode="#,##0_ ;[Red]\-#,##0\ "/>
    <numFmt numFmtId="186" formatCode="#,##0.0_);[Red]\(#,##0.0\)"/>
    <numFmt numFmtId="187" formatCode="General&quot;件&quot;"/>
    <numFmt numFmtId="188" formatCode="0.0_);[Red]\(0.0\)"/>
    <numFmt numFmtId="189" formatCode="0.0_ "/>
    <numFmt numFmtId="190" formatCode="#,##0.0;&quot;▲ &quot;#,##0.0"/>
    <numFmt numFmtId="191" formatCode="#,##0.00;&quot;▲ &quot;#,##0.00"/>
    <numFmt numFmtId="192" formatCode="#,##0.0_ "/>
    <numFmt numFmtId="193" formatCode="0_);[Red]\(0\)"/>
    <numFmt numFmtId="194" formatCode="0_ "/>
  </numFmts>
  <fonts count="76">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1"/>
      <color indexed="63"/>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1"/>
      <name val="ＭＳ Ｐゴシック"/>
      <family val="3"/>
      <charset val="128"/>
    </font>
    <font>
      <sz val="18"/>
      <color indexed="8"/>
      <name val="ＭＳ Ｐゴシック"/>
      <family val="3"/>
      <charset val="128"/>
    </font>
    <font>
      <b/>
      <sz val="14"/>
      <name val="BIZ UDPゴシック"/>
      <family val="3"/>
      <charset val="128"/>
    </font>
    <font>
      <sz val="11"/>
      <name val="BIZ UDPゴシック"/>
      <family val="3"/>
      <charset val="128"/>
    </font>
    <font>
      <sz val="9"/>
      <name val="BIZ UDPゴシック"/>
      <family val="3"/>
      <charset val="128"/>
    </font>
    <font>
      <sz val="11"/>
      <name val="Arial Unicode MS"/>
      <family val="3"/>
      <charset val="128"/>
    </font>
    <font>
      <sz val="12"/>
      <name val="Arial Unicode MS"/>
      <family val="3"/>
      <charset val="128"/>
    </font>
    <font>
      <sz val="9"/>
      <name val="Arial Unicode MS"/>
      <family val="3"/>
      <charset val="128"/>
    </font>
    <font>
      <b/>
      <sz val="14"/>
      <name val="Arial"/>
      <family val="2"/>
    </font>
    <font>
      <sz val="11"/>
      <name val="Arial"/>
      <family val="2"/>
    </font>
    <font>
      <sz val="9"/>
      <name val="Arial"/>
      <family val="2"/>
    </font>
    <font>
      <sz val="12"/>
      <name val="Arial"/>
      <family val="2"/>
    </font>
    <font>
      <sz val="10"/>
      <name val="Arial"/>
      <family val="2"/>
    </font>
    <font>
      <sz val="13"/>
      <name val="Arial"/>
      <family val="2"/>
    </font>
    <font>
      <sz val="10"/>
      <color indexed="8"/>
      <name val="Arial"/>
      <family val="2"/>
    </font>
    <font>
      <sz val="10"/>
      <color theme="1"/>
      <name val="Arial"/>
      <family val="2"/>
    </font>
    <font>
      <sz val="11"/>
      <color indexed="63"/>
      <name val="Arial"/>
      <family val="2"/>
    </font>
    <font>
      <sz val="11"/>
      <color indexed="10"/>
      <name val="Arial"/>
      <family val="2"/>
    </font>
    <font>
      <sz val="8"/>
      <name val="Arial"/>
      <family val="2"/>
    </font>
    <font>
      <sz val="18"/>
      <color indexed="8"/>
      <name val="Arial"/>
      <family val="2"/>
    </font>
    <font>
      <sz val="18"/>
      <name val="Arial"/>
      <family val="2"/>
    </font>
    <font>
      <sz val="14"/>
      <color indexed="8"/>
      <name val="Arial"/>
      <family val="2"/>
    </font>
    <font>
      <sz val="6"/>
      <name val="Arial"/>
      <family val="2"/>
    </font>
    <font>
      <sz val="11"/>
      <color indexed="8"/>
      <name val="Arial"/>
      <family val="2"/>
    </font>
    <font>
      <sz val="9"/>
      <color indexed="8"/>
      <name val="Arial"/>
      <family val="2"/>
    </font>
    <font>
      <sz val="9"/>
      <name val="ＭＳ ゴシック"/>
      <family val="2"/>
      <charset val="128"/>
    </font>
    <font>
      <sz val="12"/>
      <name val="ＭＳ 明朝"/>
      <family val="1"/>
      <charset val="128"/>
    </font>
    <font>
      <sz val="11"/>
      <color theme="1"/>
      <name val="Arial"/>
      <family val="2"/>
    </font>
    <font>
      <sz val="11"/>
      <color rgb="FFFF0000"/>
      <name val="Arial"/>
      <family val="2"/>
    </font>
    <font>
      <b/>
      <sz val="11"/>
      <color rgb="FFFF0000"/>
      <name val="Arial"/>
      <family val="2"/>
    </font>
    <font>
      <b/>
      <sz val="11"/>
      <name val="Arial"/>
      <family val="2"/>
    </font>
    <font>
      <b/>
      <sz val="12"/>
      <name val="Arial"/>
      <family val="2"/>
    </font>
    <font>
      <b/>
      <sz val="14"/>
      <name val="ＭＳ Ｐゴシック"/>
      <family val="3"/>
      <charset val="128"/>
    </font>
    <font>
      <sz val="7"/>
      <name val="Arial"/>
      <family val="2"/>
    </font>
    <font>
      <sz val="7"/>
      <name val="ＭＳ Ｐゴシック"/>
      <family val="3"/>
      <charset val="128"/>
    </font>
    <font>
      <sz val="11"/>
      <name val="ＭＳ 明朝"/>
      <family val="1"/>
      <charset val="128"/>
    </font>
    <font>
      <sz val="8"/>
      <name val="ＭＳ 明朝"/>
      <family val="1"/>
      <charset val="128"/>
    </font>
    <font>
      <sz val="10.5"/>
      <name val="Arial"/>
      <family val="2"/>
    </font>
    <font>
      <sz val="10.5"/>
      <name val="ＭＳ Ｐゴシック"/>
      <family val="3"/>
      <charset val="128"/>
    </font>
    <font>
      <sz val="10"/>
      <color indexed="10"/>
      <name val="Arial"/>
      <family val="2"/>
    </font>
    <font>
      <sz val="11"/>
      <color theme="1"/>
      <name val="ＭＳ Ｐゴシック"/>
      <family val="3"/>
      <charset val="128"/>
    </font>
    <font>
      <sz val="10"/>
      <color theme="1"/>
      <name val="ＭＳ Ｐゴシック"/>
      <family val="3"/>
      <charset val="128"/>
    </font>
    <font>
      <sz val="12"/>
      <color theme="1"/>
      <name val="Arial"/>
      <family val="2"/>
    </font>
    <font>
      <sz val="12"/>
      <color theme="1"/>
      <name val="ＭＳ Ｐゴシック"/>
      <family val="3"/>
      <charset val="128"/>
    </font>
    <font>
      <sz val="6"/>
      <name val="ＭＳ Ｐゴシック"/>
      <family val="2"/>
      <charset val="128"/>
      <scheme val="minor"/>
    </font>
    <font>
      <sz val="20"/>
      <color theme="1"/>
      <name val="ＭＳ Ｐゴシック"/>
      <family val="2"/>
      <charset val="128"/>
      <scheme val="minor"/>
    </font>
    <font>
      <sz val="8"/>
      <color indexed="8"/>
      <name val="Arial"/>
      <family val="2"/>
    </font>
    <font>
      <sz val="8"/>
      <color indexed="8"/>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rgb="FF00B0F0"/>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diagonalDown="1">
      <left/>
      <right/>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9" fontId="28" fillId="0" borderId="0" applyFont="0" applyFill="0" applyBorder="0" applyAlignment="0" applyProtection="0"/>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636">
    <xf numFmtId="0" fontId="0" fillId="0" borderId="0" xfId="0"/>
    <xf numFmtId="0" fontId="37" fillId="0" borderId="0" xfId="0" applyFont="1"/>
    <xf numFmtId="0" fontId="37" fillId="0" borderId="11" xfId="0" applyFont="1" applyBorder="1"/>
    <xf numFmtId="0" fontId="37" fillId="0" borderId="13" xfId="0" applyFont="1" applyBorder="1"/>
    <xf numFmtId="0" fontId="37" fillId="0" borderId="14" xfId="0" applyFont="1" applyBorder="1"/>
    <xf numFmtId="176" fontId="37" fillId="0" borderId="82" xfId="0" applyNumberFormat="1" applyFont="1" applyFill="1" applyBorder="1" applyAlignment="1">
      <alignment vertical="center"/>
    </xf>
    <xf numFmtId="176" fontId="37" fillId="0" borderId="22" xfId="0" applyNumberFormat="1" applyFont="1" applyFill="1" applyBorder="1" applyAlignment="1">
      <alignment vertical="center"/>
    </xf>
    <xf numFmtId="177" fontId="37" fillId="0" borderId="83" xfId="34" applyNumberFormat="1" applyFont="1" applyFill="1" applyBorder="1" applyAlignment="1">
      <alignment vertical="center"/>
    </xf>
    <xf numFmtId="178" fontId="37" fillId="0" borderId="22" xfId="0" applyNumberFormat="1" applyFont="1" applyFill="1" applyBorder="1" applyAlignment="1">
      <alignment vertical="center"/>
    </xf>
    <xf numFmtId="179" fontId="37" fillId="0" borderId="24" xfId="28" applyNumberFormat="1" applyFont="1" applyFill="1" applyBorder="1" applyAlignment="1">
      <alignment vertical="center"/>
    </xf>
    <xf numFmtId="0" fontId="37" fillId="0" borderId="0" xfId="0" applyFont="1" applyFill="1"/>
    <xf numFmtId="176" fontId="37" fillId="0" borderId="49" xfId="0" applyNumberFormat="1" applyFont="1" applyFill="1" applyBorder="1" applyAlignment="1">
      <alignment vertical="center"/>
    </xf>
    <xf numFmtId="176" fontId="37" fillId="0" borderId="26" xfId="0" applyNumberFormat="1" applyFont="1" applyFill="1" applyBorder="1" applyAlignment="1">
      <alignment vertical="center"/>
    </xf>
    <xf numFmtId="177" fontId="37" fillId="0" borderId="57" xfId="34" applyNumberFormat="1" applyFont="1" applyFill="1" applyBorder="1" applyAlignment="1">
      <alignment vertical="center"/>
    </xf>
    <xf numFmtId="178" fontId="37" fillId="0" borderId="26" xfId="0" applyNumberFormat="1" applyFont="1" applyFill="1" applyBorder="1" applyAlignment="1">
      <alignment vertical="center"/>
    </xf>
    <xf numFmtId="179" fontId="37" fillId="0" borderId="29" xfId="28" applyNumberFormat="1" applyFont="1" applyFill="1" applyBorder="1" applyAlignment="1">
      <alignment vertical="center"/>
    </xf>
    <xf numFmtId="0" fontId="37" fillId="0" borderId="18" xfId="0" applyFont="1" applyFill="1" applyBorder="1" applyAlignment="1">
      <alignment horizontal="center" vertical="center" shrinkToFit="1"/>
    </xf>
    <xf numFmtId="177" fontId="37" fillId="0" borderId="59" xfId="34" applyNumberFormat="1" applyFont="1" applyFill="1" applyBorder="1" applyAlignment="1">
      <alignment vertical="center"/>
    </xf>
    <xf numFmtId="179" fontId="37" fillId="0" borderId="29" xfId="28" applyNumberFormat="1" applyFont="1" applyFill="1" applyBorder="1" applyAlignment="1">
      <alignment horizontal="right" vertical="center"/>
    </xf>
    <xf numFmtId="176" fontId="37" fillId="0" borderId="37" xfId="0" applyNumberFormat="1" applyFont="1" applyFill="1" applyBorder="1" applyAlignment="1">
      <alignment vertical="center"/>
    </xf>
    <xf numFmtId="176" fontId="37" fillId="0" borderId="35" xfId="0" applyNumberFormat="1" applyFont="1" applyFill="1" applyBorder="1" applyAlignment="1">
      <alignment vertical="center"/>
    </xf>
    <xf numFmtId="177" fontId="37" fillId="0" borderId="85" xfId="34" applyNumberFormat="1" applyFont="1" applyFill="1" applyBorder="1" applyAlignment="1">
      <alignment vertical="center"/>
    </xf>
    <xf numFmtId="178" fontId="37" fillId="0" borderId="35" xfId="0" applyNumberFormat="1" applyFont="1" applyFill="1" applyBorder="1" applyAlignment="1">
      <alignment vertical="center"/>
    </xf>
    <xf numFmtId="179" fontId="37" fillId="0" borderId="38" xfId="28" applyNumberFormat="1" applyFont="1" applyFill="1" applyBorder="1" applyAlignment="1">
      <alignment vertical="center"/>
    </xf>
    <xf numFmtId="177" fontId="37" fillId="0" borderId="60" xfId="34" applyNumberFormat="1" applyFont="1" applyFill="1" applyBorder="1" applyAlignment="1">
      <alignment vertical="center"/>
    </xf>
    <xf numFmtId="177" fontId="37" fillId="0" borderId="58" xfId="34" applyNumberFormat="1" applyFont="1" applyFill="1" applyBorder="1" applyAlignment="1">
      <alignment vertical="center"/>
    </xf>
    <xf numFmtId="176" fontId="37" fillId="0" borderId="40" xfId="0" applyNumberFormat="1" applyFont="1" applyFill="1" applyBorder="1" applyAlignment="1">
      <alignment vertical="center"/>
    </xf>
    <xf numFmtId="176" fontId="37" fillId="0" borderId="27" xfId="0" applyNumberFormat="1" applyFont="1" applyFill="1" applyBorder="1" applyAlignment="1">
      <alignment vertical="center"/>
    </xf>
    <xf numFmtId="178" fontId="37" fillId="0" borderId="27" xfId="0" applyNumberFormat="1" applyFont="1" applyFill="1" applyBorder="1" applyAlignment="1">
      <alignment vertical="center"/>
    </xf>
    <xf numFmtId="179" fontId="37" fillId="0" borderId="43" xfId="28" applyNumberFormat="1" applyFont="1" applyFill="1" applyBorder="1" applyAlignment="1">
      <alignment vertical="center"/>
    </xf>
    <xf numFmtId="0" fontId="37" fillId="0" borderId="0" xfId="0" applyFont="1" applyFill="1" applyBorder="1" applyAlignment="1"/>
    <xf numFmtId="0" fontId="37" fillId="0" borderId="12" xfId="0" applyFont="1" applyFill="1" applyBorder="1"/>
    <xf numFmtId="0" fontId="37" fillId="0" borderId="20" xfId="0" applyFont="1" applyFill="1" applyBorder="1" applyAlignment="1">
      <alignment horizontal="right"/>
    </xf>
    <xf numFmtId="0" fontId="37" fillId="0" borderId="10" xfId="0" applyFont="1" applyFill="1" applyBorder="1"/>
    <xf numFmtId="0" fontId="37" fillId="0" borderId="14" xfId="0" applyFont="1" applyFill="1" applyBorder="1"/>
    <xf numFmtId="0" fontId="37" fillId="0" borderId="10" xfId="0" applyFont="1" applyFill="1" applyBorder="1" applyAlignment="1">
      <alignment horizontal="center"/>
    </xf>
    <xf numFmtId="0" fontId="37" fillId="0" borderId="22" xfId="0" applyFont="1" applyFill="1" applyBorder="1"/>
    <xf numFmtId="0" fontId="37" fillId="0" borderId="24" xfId="0" applyFont="1" applyFill="1" applyBorder="1"/>
    <xf numFmtId="0" fontId="37" fillId="0" borderId="23" xfId="0" applyFont="1" applyFill="1" applyBorder="1"/>
    <xf numFmtId="0" fontId="37" fillId="0" borderId="60" xfId="0" applyFont="1" applyFill="1" applyBorder="1"/>
    <xf numFmtId="180" fontId="37" fillId="0" borderId="12" xfId="0" applyNumberFormat="1" applyFont="1" applyFill="1" applyBorder="1"/>
    <xf numFmtId="0" fontId="37" fillId="0" borderId="55" xfId="0" applyFont="1" applyFill="1" applyBorder="1"/>
    <xf numFmtId="0" fontId="37" fillId="0" borderId="16" xfId="0" applyFont="1" applyFill="1" applyBorder="1"/>
    <xf numFmtId="0" fontId="37" fillId="0" borderId="54" xfId="0" applyFont="1" applyFill="1" applyBorder="1"/>
    <xf numFmtId="0" fontId="37" fillId="0" borderId="0" xfId="0" applyFont="1" applyFill="1" applyBorder="1"/>
    <xf numFmtId="0" fontId="37" fillId="0" borderId="25" xfId="0" applyFont="1" applyFill="1" applyBorder="1"/>
    <xf numFmtId="0" fontId="37" fillId="0" borderId="59" xfId="0" applyFont="1" applyFill="1" applyBorder="1"/>
    <xf numFmtId="180" fontId="37" fillId="0" borderId="50" xfId="0" applyNumberFormat="1" applyFont="1" applyFill="1" applyBorder="1"/>
    <xf numFmtId="0" fontId="37" fillId="0" borderId="18" xfId="0" applyFont="1" applyFill="1" applyBorder="1"/>
    <xf numFmtId="0" fontId="37" fillId="0" borderId="26" xfId="0" applyFont="1" applyFill="1" applyBorder="1"/>
    <xf numFmtId="0" fontId="37" fillId="0" borderId="29" xfId="0" applyFont="1" applyFill="1" applyBorder="1"/>
    <xf numFmtId="0" fontId="37" fillId="0" borderId="57" xfId="0" applyFont="1" applyFill="1" applyBorder="1"/>
    <xf numFmtId="180" fontId="37" fillId="0" borderId="0" xfId="0" applyNumberFormat="1" applyFont="1" applyFill="1" applyBorder="1"/>
    <xf numFmtId="0" fontId="37" fillId="0" borderId="28" xfId="0" applyFont="1" applyFill="1" applyBorder="1"/>
    <xf numFmtId="0" fontId="37" fillId="0" borderId="27" xfId="0" applyFont="1" applyFill="1" applyBorder="1"/>
    <xf numFmtId="0" fontId="37" fillId="0" borderId="43" xfId="0" applyFont="1" applyFill="1" applyBorder="1"/>
    <xf numFmtId="0" fontId="37" fillId="0" borderId="58" xfId="0" applyFont="1" applyFill="1" applyBorder="1"/>
    <xf numFmtId="0" fontId="38" fillId="0" borderId="18" xfId="0" applyFont="1" applyFill="1" applyBorder="1"/>
    <xf numFmtId="0" fontId="37" fillId="0" borderId="30" xfId="0" applyFont="1" applyFill="1" applyBorder="1"/>
    <xf numFmtId="0" fontId="37" fillId="0" borderId="85" xfId="0" applyFont="1" applyFill="1" applyBorder="1"/>
    <xf numFmtId="180" fontId="37" fillId="0" borderId="10" xfId="0" applyNumberFormat="1" applyFont="1" applyFill="1" applyBorder="1"/>
    <xf numFmtId="0" fontId="39" fillId="0" borderId="0" xfId="0" applyFont="1" applyFill="1"/>
    <xf numFmtId="181" fontId="37" fillId="0" borderId="29" xfId="34" applyNumberFormat="1" applyFont="1" applyFill="1" applyBorder="1" applyAlignment="1">
      <alignment vertical="center"/>
    </xf>
    <xf numFmtId="181" fontId="37" fillId="0" borderId="43" xfId="34" applyNumberFormat="1" applyFont="1" applyFill="1" applyBorder="1" applyAlignment="1">
      <alignment vertical="center"/>
    </xf>
    <xf numFmtId="181" fontId="37" fillId="0" borderId="17" xfId="34" applyNumberFormat="1" applyFont="1" applyFill="1" applyBorder="1" applyAlignment="1">
      <alignment vertical="center"/>
    </xf>
    <xf numFmtId="181" fontId="37" fillId="0" borderId="54" xfId="34" applyNumberFormat="1" applyFont="1" applyFill="1" applyBorder="1" applyAlignment="1">
      <alignment vertical="center"/>
    </xf>
    <xf numFmtId="181" fontId="37" fillId="0" borderId="49" xfId="34" applyNumberFormat="1" applyFont="1" applyFill="1" applyBorder="1" applyAlignment="1">
      <alignment vertical="center"/>
    </xf>
    <xf numFmtId="181" fontId="37" fillId="0" borderId="45" xfId="34" applyNumberFormat="1" applyFont="1" applyFill="1" applyBorder="1" applyAlignment="1">
      <alignment vertical="center"/>
    </xf>
    <xf numFmtId="181" fontId="37" fillId="0" borderId="44" xfId="34" applyNumberFormat="1" applyFont="1" applyFill="1" applyBorder="1" applyAlignment="1">
      <alignment vertical="center"/>
    </xf>
    <xf numFmtId="181" fontId="37" fillId="0" borderId="46" xfId="0" applyNumberFormat="1" applyFont="1" applyFill="1" applyBorder="1" applyAlignment="1">
      <alignment vertical="center"/>
    </xf>
    <xf numFmtId="181" fontId="37" fillId="0" borderId="16" xfId="0" applyNumberFormat="1" applyFont="1" applyFill="1" applyBorder="1" applyAlignment="1">
      <alignment vertical="center"/>
    </xf>
    <xf numFmtId="0" fontId="37" fillId="0" borderId="18" xfId="0" applyFont="1" applyFill="1" applyBorder="1" applyAlignment="1">
      <alignment horizontal="center"/>
    </xf>
    <xf numFmtId="181" fontId="37" fillId="0" borderId="56" xfId="34" applyNumberFormat="1" applyFont="1" applyFill="1" applyBorder="1" applyAlignment="1">
      <alignment vertical="center"/>
    </xf>
    <xf numFmtId="181" fontId="37" fillId="0" borderId="50" xfId="0" applyNumberFormat="1" applyFont="1" applyFill="1" applyBorder="1" applyAlignment="1">
      <alignment vertical="center"/>
    </xf>
    <xf numFmtId="181" fontId="37" fillId="0" borderId="50" xfId="34" applyNumberFormat="1" applyFont="1" applyFill="1" applyBorder="1" applyAlignment="1">
      <alignment vertical="center"/>
    </xf>
    <xf numFmtId="0" fontId="37" fillId="0" borderId="28" xfId="0" applyFont="1" applyFill="1" applyBorder="1" applyAlignment="1">
      <alignment horizontal="center"/>
    </xf>
    <xf numFmtId="181" fontId="37" fillId="0" borderId="39" xfId="34" applyNumberFormat="1" applyFont="1" applyFill="1" applyBorder="1" applyAlignment="1">
      <alignment vertical="center"/>
    </xf>
    <xf numFmtId="181" fontId="37" fillId="0" borderId="41" xfId="0" applyNumberFormat="1" applyFont="1" applyFill="1" applyBorder="1" applyAlignment="1">
      <alignment vertical="center"/>
    </xf>
    <xf numFmtId="181" fontId="37" fillId="0" borderId="40" xfId="34" applyNumberFormat="1" applyFont="1" applyFill="1" applyBorder="1" applyAlignment="1">
      <alignment vertical="center"/>
    </xf>
    <xf numFmtId="181" fontId="37" fillId="0" borderId="41" xfId="34" applyNumberFormat="1" applyFont="1" applyFill="1" applyBorder="1" applyAlignment="1">
      <alignment vertical="center"/>
    </xf>
    <xf numFmtId="0" fontId="37" fillId="0" borderId="25" xfId="0" applyFont="1" applyFill="1" applyBorder="1" applyAlignment="1">
      <alignment horizontal="center"/>
    </xf>
    <xf numFmtId="181" fontId="37" fillId="0" borderId="48" xfId="34" applyNumberFormat="1" applyFont="1" applyFill="1" applyBorder="1" applyAlignment="1">
      <alignment vertical="center"/>
    </xf>
    <xf numFmtId="181" fontId="37" fillId="0" borderId="52" xfId="0" applyNumberFormat="1" applyFont="1" applyFill="1" applyBorder="1" applyAlignment="1">
      <alignment vertical="center"/>
    </xf>
    <xf numFmtId="181" fontId="37" fillId="0" borderId="32" xfId="34" applyNumberFormat="1" applyFont="1" applyFill="1" applyBorder="1" applyAlignment="1">
      <alignment vertical="center"/>
    </xf>
    <xf numFmtId="181" fontId="37" fillId="0" borderId="52" xfId="34" applyNumberFormat="1" applyFont="1" applyFill="1" applyBorder="1" applyAlignment="1">
      <alignment vertical="center"/>
    </xf>
    <xf numFmtId="181" fontId="37" fillId="0" borderId="56" xfId="0" applyNumberFormat="1" applyFont="1" applyFill="1" applyBorder="1" applyAlignment="1">
      <alignment vertical="center"/>
    </xf>
    <xf numFmtId="181" fontId="37" fillId="0" borderId="49" xfId="0" applyNumberFormat="1" applyFont="1" applyFill="1" applyBorder="1" applyAlignment="1">
      <alignment vertical="center"/>
    </xf>
    <xf numFmtId="181" fontId="37" fillId="0" borderId="48" xfId="0" applyNumberFormat="1" applyFont="1" applyFill="1" applyBorder="1" applyAlignment="1">
      <alignment vertical="center"/>
    </xf>
    <xf numFmtId="181" fontId="37" fillId="0" borderId="32" xfId="0" applyNumberFormat="1" applyFont="1" applyFill="1" applyBorder="1" applyAlignment="1">
      <alignment vertical="center"/>
    </xf>
    <xf numFmtId="0" fontId="37" fillId="0" borderId="55" xfId="0" applyFont="1" applyFill="1" applyBorder="1" applyAlignment="1">
      <alignment horizontal="center"/>
    </xf>
    <xf numFmtId="181" fontId="37" fillId="0" borderId="46" xfId="34" applyNumberFormat="1" applyFont="1" applyFill="1" applyBorder="1" applyAlignment="1">
      <alignment vertical="center"/>
    </xf>
    <xf numFmtId="0" fontId="37" fillId="0" borderId="11" xfId="0" applyFont="1" applyBorder="1" applyAlignment="1">
      <alignment horizontal="right"/>
    </xf>
    <xf numFmtId="0" fontId="37" fillId="0" borderId="20" xfId="0" applyFont="1" applyBorder="1" applyAlignment="1">
      <alignment horizontal="right"/>
    </xf>
    <xf numFmtId="0" fontId="37" fillId="0" borderId="31" xfId="0" applyFont="1" applyBorder="1" applyAlignment="1">
      <alignment horizontal="distributed" vertical="center"/>
    </xf>
    <xf numFmtId="38" fontId="37" fillId="0" borderId="23" xfId="34" applyFont="1" applyBorder="1" applyAlignment="1">
      <alignment horizontal="center" vertical="center"/>
    </xf>
    <xf numFmtId="177" fontId="37" fillId="0" borderId="60" xfId="34" applyNumberFormat="1" applyFont="1" applyBorder="1" applyAlignment="1">
      <alignment horizontal="right" vertical="center"/>
    </xf>
    <xf numFmtId="179" fontId="37" fillId="0" borderId="24" xfId="0" applyNumberFormat="1" applyFont="1" applyBorder="1" applyAlignment="1">
      <alignment horizontal="right" vertical="center"/>
    </xf>
    <xf numFmtId="0" fontId="37" fillId="0" borderId="53" xfId="0" applyFont="1" applyBorder="1" applyAlignment="1">
      <alignment vertical="center"/>
    </xf>
    <xf numFmtId="0" fontId="37" fillId="0" borderId="49" xfId="0" applyFont="1" applyBorder="1" applyAlignment="1">
      <alignment horizontal="distributed" vertical="center"/>
    </xf>
    <xf numFmtId="38" fontId="37" fillId="0" borderId="18" xfId="34" applyFont="1" applyBorder="1" applyAlignment="1">
      <alignment horizontal="center" vertical="center"/>
    </xf>
    <xf numFmtId="177" fontId="37" fillId="0" borderId="57" xfId="34" applyNumberFormat="1" applyFont="1" applyBorder="1" applyAlignment="1">
      <alignment horizontal="right" vertical="center"/>
    </xf>
    <xf numFmtId="179" fontId="37" fillId="0" borderId="29" xfId="0" applyNumberFormat="1" applyFont="1" applyBorder="1" applyAlignment="1">
      <alignment horizontal="right" vertical="center"/>
    </xf>
    <xf numFmtId="0" fontId="37" fillId="0" borderId="42" xfId="0" applyFont="1" applyBorder="1"/>
    <xf numFmtId="0" fontId="37" fillId="0" borderId="40" xfId="0" applyFont="1" applyBorder="1" applyAlignment="1">
      <alignment horizontal="distributed" vertical="center"/>
    </xf>
    <xf numFmtId="0" fontId="37" fillId="0" borderId="53" xfId="0" applyFont="1" applyBorder="1"/>
    <xf numFmtId="0" fontId="37" fillId="0" borderId="32" xfId="0" applyFont="1" applyBorder="1" applyAlignment="1">
      <alignment horizontal="distributed" vertical="center"/>
    </xf>
    <xf numFmtId="0" fontId="37" fillId="0" borderId="53" xfId="0" applyFont="1" applyBorder="1" applyAlignment="1">
      <alignment horizontal="center" vertical="center"/>
    </xf>
    <xf numFmtId="0" fontId="37" fillId="0" borderId="44" xfId="0" applyFont="1" applyBorder="1" applyAlignment="1">
      <alignment horizontal="center" vertical="center"/>
    </xf>
    <xf numFmtId="0" fontId="37" fillId="0" borderId="48" xfId="0" applyFont="1" applyBorder="1" applyAlignment="1">
      <alignment horizontal="center" vertical="center"/>
    </xf>
    <xf numFmtId="0" fontId="37" fillId="0" borderId="33" xfId="0" applyFont="1" applyBorder="1"/>
    <xf numFmtId="0" fontId="37" fillId="0" borderId="34" xfId="0" applyFont="1" applyBorder="1" applyAlignment="1">
      <alignment horizontal="distributed" vertical="center"/>
    </xf>
    <xf numFmtId="38" fontId="37" fillId="0" borderId="19" xfId="34" applyFont="1" applyBorder="1" applyAlignment="1">
      <alignment horizontal="center" vertical="center"/>
    </xf>
    <xf numFmtId="177" fontId="37" fillId="0" borderId="61" xfId="34" applyNumberFormat="1" applyFont="1" applyBorder="1" applyAlignment="1">
      <alignment horizontal="right" vertical="center"/>
    </xf>
    <xf numFmtId="179" fontId="37" fillId="0" borderId="38" xfId="0" applyNumberFormat="1" applyFont="1" applyBorder="1" applyAlignment="1">
      <alignment horizontal="right" vertical="center"/>
    </xf>
    <xf numFmtId="0" fontId="40" fillId="0" borderId="0" xfId="0" applyFont="1"/>
    <xf numFmtId="0" fontId="41" fillId="0" borderId="0" xfId="0" applyFont="1" applyFill="1"/>
    <xf numFmtId="38" fontId="37" fillId="0" borderId="0" xfId="34" applyFont="1" applyFill="1" applyBorder="1"/>
    <xf numFmtId="0" fontId="37" fillId="0" borderId="52" xfId="0" applyFont="1" applyFill="1" applyBorder="1"/>
    <xf numFmtId="182" fontId="37" fillId="0" borderId="52" xfId="0" applyNumberFormat="1" applyFont="1" applyFill="1" applyBorder="1"/>
    <xf numFmtId="183" fontId="37" fillId="0" borderId="32" xfId="34" applyNumberFormat="1" applyFont="1" applyFill="1" applyBorder="1"/>
    <xf numFmtId="38" fontId="37" fillId="0" borderId="26" xfId="34" applyFont="1" applyFill="1" applyBorder="1"/>
    <xf numFmtId="182" fontId="37" fillId="0" borderId="50" xfId="0" applyNumberFormat="1" applyFont="1" applyFill="1" applyBorder="1"/>
    <xf numFmtId="183" fontId="37" fillId="0" borderId="49" xfId="34" applyNumberFormat="1" applyFont="1" applyFill="1" applyBorder="1"/>
    <xf numFmtId="182" fontId="37" fillId="0" borderId="49" xfId="0" applyNumberFormat="1" applyFont="1" applyFill="1" applyBorder="1"/>
    <xf numFmtId="182" fontId="37" fillId="0" borderId="32" xfId="0" applyNumberFormat="1" applyFont="1" applyFill="1" applyBorder="1"/>
    <xf numFmtId="0" fontId="37" fillId="0" borderId="0" xfId="0" applyFont="1" applyAlignment="1">
      <alignment vertical="center"/>
    </xf>
    <xf numFmtId="38" fontId="37" fillId="0" borderId="56" xfId="34" applyFont="1" applyFill="1" applyBorder="1"/>
    <xf numFmtId="38" fontId="37" fillId="0" borderId="16" xfId="34" applyFont="1" applyFill="1" applyBorder="1"/>
    <xf numFmtId="182" fontId="37" fillId="0" borderId="46" xfId="0" applyNumberFormat="1" applyFont="1" applyFill="1" applyBorder="1"/>
    <xf numFmtId="38" fontId="37" fillId="0" borderId="47" xfId="34" applyFont="1" applyFill="1" applyBorder="1"/>
    <xf numFmtId="182" fontId="37" fillId="0" borderId="17" xfId="0" applyNumberFormat="1" applyFont="1" applyFill="1" applyBorder="1"/>
    <xf numFmtId="0" fontId="37" fillId="0" borderId="66" xfId="0" applyFont="1" applyFill="1" applyBorder="1" applyAlignment="1">
      <alignment horizontal="center"/>
    </xf>
    <xf numFmtId="38" fontId="40" fillId="0" borderId="72" xfId="34" applyFont="1" applyFill="1" applyBorder="1" applyAlignment="1">
      <alignment vertical="center"/>
    </xf>
    <xf numFmtId="38" fontId="40" fillId="0" borderId="80" xfId="34" applyFont="1" applyFill="1" applyBorder="1" applyAlignment="1">
      <alignment vertical="center"/>
    </xf>
    <xf numFmtId="38" fontId="40" fillId="0" borderId="82" xfId="34" applyFont="1" applyFill="1" applyBorder="1" applyAlignment="1">
      <alignment vertical="center"/>
    </xf>
    <xf numFmtId="38" fontId="40" fillId="0" borderId="56" xfId="34" applyFont="1" applyFill="1" applyBorder="1" applyAlignment="1">
      <alignment vertical="center"/>
    </xf>
    <xf numFmtId="38" fontId="40" fillId="0" borderId="50" xfId="34" applyFont="1" applyFill="1" applyBorder="1" applyAlignment="1">
      <alignment vertical="center"/>
    </xf>
    <xf numFmtId="38" fontId="40" fillId="0" borderId="18" xfId="34" applyFont="1" applyFill="1" applyBorder="1" applyAlignment="1">
      <alignment vertical="center"/>
    </xf>
    <xf numFmtId="38" fontId="40" fillId="0" borderId="49" xfId="34" applyFont="1" applyFill="1" applyBorder="1" applyAlignment="1">
      <alignment vertical="center"/>
    </xf>
    <xf numFmtId="38" fontId="40" fillId="0" borderId="81" xfId="34" applyFont="1" applyFill="1" applyBorder="1" applyAlignment="1">
      <alignment vertical="center"/>
    </xf>
    <xf numFmtId="38" fontId="40" fillId="0" borderId="36" xfId="34" applyFont="1" applyFill="1" applyBorder="1" applyAlignment="1">
      <alignment vertical="center"/>
    </xf>
    <xf numFmtId="38" fontId="40" fillId="0" borderId="37" xfId="34" applyFont="1" applyFill="1" applyBorder="1" applyAlignment="1">
      <alignment vertical="center"/>
    </xf>
    <xf numFmtId="0" fontId="37" fillId="0" borderId="67" xfId="0" applyFont="1" applyFill="1" applyBorder="1" applyAlignment="1">
      <alignment horizontal="distributed" vertical="center"/>
    </xf>
    <xf numFmtId="38" fontId="38" fillId="0" borderId="13" xfId="34" applyFont="1" applyFill="1" applyBorder="1" applyAlignment="1">
      <alignment horizontal="right" vertical="center"/>
    </xf>
    <xf numFmtId="38" fontId="38" fillId="0" borderId="77" xfId="34" applyFont="1" applyFill="1" applyBorder="1" applyAlignment="1">
      <alignment horizontal="right" vertical="center"/>
    </xf>
    <xf numFmtId="38" fontId="38" fillId="0" borderId="79" xfId="34" applyFont="1" applyFill="1" applyBorder="1" applyAlignment="1">
      <alignment horizontal="right" vertical="center"/>
    </xf>
    <xf numFmtId="184" fontId="37" fillId="0" borderId="0" xfId="0" applyNumberFormat="1" applyFont="1" applyFill="1"/>
    <xf numFmtId="0" fontId="37" fillId="0" borderId="71" xfId="0" applyFont="1" applyFill="1" applyBorder="1" applyAlignment="1">
      <alignment horizontal="distributed" vertical="center"/>
    </xf>
    <xf numFmtId="38" fontId="38" fillId="0" borderId="86" xfId="34" applyFont="1" applyFill="1" applyBorder="1" applyAlignment="1">
      <alignment horizontal="right" vertical="center"/>
    </xf>
    <xf numFmtId="38" fontId="38" fillId="0" borderId="76" xfId="34" applyFont="1" applyFill="1" applyBorder="1" applyAlignment="1">
      <alignment horizontal="right" vertical="center"/>
    </xf>
    <xf numFmtId="184" fontId="40" fillId="0" borderId="12" xfId="0" applyNumberFormat="1" applyFont="1" applyFill="1" applyBorder="1" applyAlignment="1">
      <alignment horizontal="right" vertical="center"/>
    </xf>
    <xf numFmtId="0" fontId="37" fillId="0" borderId="62" xfId="0" applyFont="1" applyFill="1" applyBorder="1" applyAlignment="1">
      <alignment horizontal="distributed" vertical="center"/>
    </xf>
    <xf numFmtId="181" fontId="37" fillId="0" borderId="31" xfId="34" applyNumberFormat="1" applyFont="1" applyFill="1" applyBorder="1"/>
    <xf numFmtId="181" fontId="37" fillId="0" borderId="31" xfId="0" applyNumberFormat="1" applyFont="1" applyFill="1" applyBorder="1"/>
    <xf numFmtId="181" fontId="37" fillId="0" borderId="32" xfId="34" applyNumberFormat="1" applyFont="1" applyFill="1" applyBorder="1"/>
    <xf numFmtId="0" fontId="37" fillId="0" borderId="65" xfId="0" applyFont="1" applyFill="1" applyBorder="1" applyAlignment="1">
      <alignment horizontal="distributed" vertical="center"/>
    </xf>
    <xf numFmtId="181" fontId="37" fillId="0" borderId="49" xfId="34" applyNumberFormat="1" applyFont="1" applyFill="1" applyBorder="1"/>
    <xf numFmtId="181" fontId="37" fillId="0" borderId="49" xfId="0" applyNumberFormat="1" applyFont="1" applyFill="1" applyBorder="1"/>
    <xf numFmtId="0" fontId="37" fillId="0" borderId="64" xfId="0" applyFont="1" applyFill="1" applyBorder="1" applyAlignment="1">
      <alignment horizontal="distributed" vertical="center"/>
    </xf>
    <xf numFmtId="181" fontId="37" fillId="0" borderId="32" xfId="0" applyNumberFormat="1" applyFont="1" applyFill="1" applyBorder="1"/>
    <xf numFmtId="181" fontId="37" fillId="0" borderId="37" xfId="34" applyNumberFormat="1" applyFont="1" applyFill="1" applyBorder="1"/>
    <xf numFmtId="181" fontId="37" fillId="0" borderId="37" xfId="0" applyNumberFormat="1" applyFont="1" applyFill="1" applyBorder="1"/>
    <xf numFmtId="0" fontId="45" fillId="0" borderId="0" xfId="0" applyFont="1" applyFill="1"/>
    <xf numFmtId="0" fontId="38" fillId="0" borderId="80" xfId="0" applyFont="1" applyFill="1" applyBorder="1" applyAlignment="1">
      <alignment horizontal="distributed" vertical="center"/>
    </xf>
    <xf numFmtId="0" fontId="38" fillId="0" borderId="23" xfId="0" applyFont="1" applyFill="1" applyBorder="1" applyAlignment="1">
      <alignment horizontal="distributed" vertical="center"/>
    </xf>
    <xf numFmtId="0" fontId="37" fillId="0" borderId="72" xfId="0" applyFont="1" applyFill="1" applyBorder="1" applyAlignment="1">
      <alignment vertical="center"/>
    </xf>
    <xf numFmtId="0" fontId="38" fillId="0" borderId="82" xfId="0" applyFont="1" applyFill="1" applyBorder="1" applyAlignment="1">
      <alignment horizontal="distributed" vertical="center"/>
    </xf>
    <xf numFmtId="0" fontId="40" fillId="0" borderId="26" xfId="0" applyFont="1" applyFill="1" applyBorder="1" applyAlignment="1">
      <alignment vertical="center"/>
    </xf>
    <xf numFmtId="0" fontId="40" fillId="0" borderId="18" xfId="0" applyFont="1" applyFill="1" applyBorder="1" applyAlignment="1">
      <alignment horizontal="distributed" vertical="center"/>
    </xf>
    <xf numFmtId="0" fontId="40" fillId="0" borderId="27" xfId="0" applyFont="1" applyFill="1" applyBorder="1" applyAlignment="1">
      <alignment horizontal="distributed" vertical="center"/>
    </xf>
    <xf numFmtId="0" fontId="40" fillId="0" borderId="26" xfId="0" applyFont="1" applyFill="1" applyBorder="1" applyAlignment="1">
      <alignment horizontal="distributed" vertical="center"/>
    </xf>
    <xf numFmtId="0" fontId="46" fillId="0" borderId="18" xfId="0" applyFont="1" applyFill="1" applyBorder="1" applyAlignment="1">
      <alignment horizontal="distributed" vertical="center"/>
    </xf>
    <xf numFmtId="0" fontId="40" fillId="0" borderId="55" xfId="0" applyFont="1" applyFill="1" applyBorder="1" applyAlignment="1">
      <alignment horizontal="distributed" vertical="center"/>
    </xf>
    <xf numFmtId="0" fontId="40" fillId="0" borderId="16" xfId="0" applyFont="1" applyFill="1" applyBorder="1" applyAlignment="1">
      <alignment horizontal="distributed" vertical="center"/>
    </xf>
    <xf numFmtId="0" fontId="40" fillId="0" borderId="19" xfId="0" applyFont="1" applyFill="1" applyBorder="1" applyAlignment="1">
      <alignment horizontal="distributed" vertical="center"/>
    </xf>
    <xf numFmtId="0" fontId="37" fillId="0" borderId="0" xfId="0" applyFont="1" applyFill="1" applyBorder="1" applyAlignment="1">
      <alignment horizontal="center" vertical="center" wrapText="1"/>
    </xf>
    <xf numFmtId="181" fontId="37" fillId="0" borderId="76" xfId="34" applyNumberFormat="1" applyFont="1" applyFill="1" applyBorder="1" applyAlignment="1">
      <alignment vertical="center"/>
    </xf>
    <xf numFmtId="181" fontId="37" fillId="0" borderId="73" xfId="34" applyNumberFormat="1" applyFont="1" applyFill="1" applyBorder="1" applyAlignment="1">
      <alignment vertical="center"/>
    </xf>
    <xf numFmtId="181" fontId="37" fillId="0" borderId="74" xfId="34" applyNumberFormat="1" applyFont="1" applyFill="1" applyBorder="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7" fontId="37" fillId="0" borderId="0" xfId="0" applyNumberFormat="1" applyFont="1"/>
    <xf numFmtId="0" fontId="40" fillId="0" borderId="46" xfId="0" applyFont="1" applyFill="1" applyBorder="1" applyAlignment="1">
      <alignment horizontal="distributed" vertical="center"/>
    </xf>
    <xf numFmtId="185" fontId="51" fillId="0" borderId="31" xfId="34" applyNumberFormat="1" applyFont="1" applyFill="1" applyBorder="1" applyAlignment="1">
      <alignment vertical="center"/>
    </xf>
    <xf numFmtId="185" fontId="51" fillId="0" borderId="49" xfId="34" applyNumberFormat="1" applyFont="1" applyFill="1" applyBorder="1" applyAlignment="1">
      <alignment vertical="center"/>
    </xf>
    <xf numFmtId="185" fontId="51" fillId="0" borderId="34" xfId="34" applyNumberFormat="1" applyFont="1" applyFill="1" applyBorder="1" applyAlignment="1">
      <alignment vertical="center"/>
    </xf>
    <xf numFmtId="181" fontId="51" fillId="0" borderId="22" xfId="34" applyNumberFormat="1" applyFont="1" applyFill="1" applyBorder="1" applyAlignment="1">
      <alignment horizontal="right" vertical="center"/>
    </xf>
    <xf numFmtId="181" fontId="51" fillId="0" borderId="23" xfId="34" applyNumberFormat="1" applyFont="1" applyFill="1" applyBorder="1" applyAlignment="1">
      <alignment horizontal="right" vertical="center"/>
    </xf>
    <xf numFmtId="181" fontId="51" fillId="0" borderId="82" xfId="34" applyNumberFormat="1" applyFont="1" applyFill="1" applyBorder="1" applyAlignment="1">
      <alignment horizontal="right" vertical="center"/>
    </xf>
    <xf numFmtId="0" fontId="40" fillId="0" borderId="49" xfId="0" applyFont="1" applyFill="1" applyBorder="1" applyAlignment="1">
      <alignment horizontal="distributed" vertical="center"/>
    </xf>
    <xf numFmtId="181" fontId="37" fillId="0" borderId="56" xfId="34" applyNumberFormat="1" applyFont="1" applyFill="1" applyBorder="1" applyAlignment="1">
      <alignment horizontal="right" vertical="center"/>
    </xf>
    <xf numFmtId="181" fontId="51" fillId="0" borderId="26" xfId="34" applyNumberFormat="1" applyFont="1" applyFill="1" applyBorder="1" applyAlignment="1">
      <alignment horizontal="right" vertical="center"/>
    </xf>
    <xf numFmtId="181" fontId="51" fillId="0" borderId="18" xfId="34" applyNumberFormat="1" applyFont="1" applyFill="1" applyBorder="1" applyAlignment="1">
      <alignment horizontal="right" vertical="center"/>
    </xf>
    <xf numFmtId="181" fontId="51" fillId="0" borderId="49" xfId="34" applyNumberFormat="1" applyFont="1" applyFill="1" applyBorder="1" applyAlignment="1">
      <alignment horizontal="right" vertical="center"/>
    </xf>
    <xf numFmtId="0" fontId="40" fillId="0" borderId="54" xfId="0" applyFont="1" applyFill="1" applyBorder="1" applyAlignment="1">
      <alignment horizontal="center" vertical="center"/>
    </xf>
    <xf numFmtId="181" fontId="37" fillId="0" borderId="48" xfId="34" applyNumberFormat="1" applyFont="1" applyFill="1" applyBorder="1" applyAlignment="1">
      <alignment horizontal="right" vertical="center"/>
    </xf>
    <xf numFmtId="181" fontId="51" fillId="0" borderId="50" xfId="34" applyNumberFormat="1" applyFont="1" applyFill="1" applyBorder="1" applyAlignment="1">
      <alignment horizontal="right" vertical="center"/>
    </xf>
    <xf numFmtId="0" fontId="40" fillId="0" borderId="45" xfId="0" applyFont="1" applyFill="1" applyBorder="1" applyAlignment="1">
      <alignment horizontal="center" vertical="center" wrapText="1"/>
    </xf>
    <xf numFmtId="186" fontId="37" fillId="0" borderId="81" xfId="0" applyNumberFormat="1" applyFont="1" applyFill="1" applyBorder="1" applyAlignment="1">
      <alignment horizontal="right" vertical="center"/>
    </xf>
    <xf numFmtId="186" fontId="37" fillId="0" borderId="35" xfId="0" applyNumberFormat="1" applyFont="1" applyFill="1" applyBorder="1" applyAlignment="1">
      <alignment horizontal="right" vertical="center"/>
    </xf>
    <xf numFmtId="186" fontId="37" fillId="0" borderId="19" xfId="0" applyNumberFormat="1" applyFont="1" applyFill="1" applyBorder="1" applyAlignment="1">
      <alignment horizontal="right" vertical="center"/>
    </xf>
    <xf numFmtId="186" fontId="37" fillId="0" borderId="37" xfId="0" applyNumberFormat="1" applyFont="1" applyFill="1" applyBorder="1" applyAlignment="1">
      <alignment horizontal="right" vertical="center"/>
    </xf>
    <xf numFmtId="0" fontId="40" fillId="0" borderId="82" xfId="0" applyFont="1" applyFill="1" applyBorder="1" applyAlignment="1">
      <alignment horizontal="distributed" vertical="center"/>
    </xf>
    <xf numFmtId="181" fontId="37" fillId="0" borderId="72" xfId="34" applyNumberFormat="1" applyFont="1" applyFill="1" applyBorder="1" applyAlignment="1">
      <alignment horizontal="right" vertical="center"/>
    </xf>
    <xf numFmtId="181" fontId="51" fillId="0" borderId="80" xfId="34" applyNumberFormat="1" applyFont="1" applyFill="1" applyBorder="1" applyAlignment="1">
      <alignment horizontal="right" vertical="center"/>
    </xf>
    <xf numFmtId="0" fontId="40" fillId="0" borderId="37" xfId="0" applyFont="1" applyFill="1" applyBorder="1" applyAlignment="1">
      <alignment horizontal="center" vertical="center" wrapText="1"/>
    </xf>
    <xf numFmtId="0" fontId="40" fillId="0" borderId="40" xfId="0" applyFont="1" applyFill="1" applyBorder="1" applyAlignment="1">
      <alignment horizontal="distributed" vertical="center"/>
    </xf>
    <xf numFmtId="186" fontId="37" fillId="0" borderId="69" xfId="0" applyNumberFormat="1" applyFont="1" applyFill="1" applyBorder="1" applyAlignment="1">
      <alignment horizontal="right" vertical="center"/>
    </xf>
    <xf numFmtId="186" fontId="37" fillId="0" borderId="34" xfId="0" applyNumberFormat="1" applyFont="1" applyFill="1" applyBorder="1" applyAlignment="1">
      <alignment horizontal="right" vertical="center"/>
    </xf>
    <xf numFmtId="0" fontId="39" fillId="0" borderId="0" xfId="0" applyFont="1" applyAlignment="1">
      <alignment vertical="center"/>
    </xf>
    <xf numFmtId="0" fontId="38" fillId="0" borderId="44" xfId="0" applyFont="1" applyBorder="1" applyAlignment="1">
      <alignment horizontal="center" vertical="center"/>
    </xf>
    <xf numFmtId="0" fontId="38" fillId="0" borderId="46" xfId="0" applyFont="1" applyFill="1" applyBorder="1" applyAlignment="1">
      <alignment horizontal="center" vertical="center"/>
    </xf>
    <xf numFmtId="0" fontId="38" fillId="0" borderId="55" xfId="0" applyFont="1" applyFill="1" applyBorder="1" applyAlignment="1">
      <alignment horizontal="center" vertical="center"/>
    </xf>
    <xf numFmtId="0" fontId="38" fillId="0" borderId="44" xfId="0" applyFont="1" applyFill="1" applyBorder="1" applyAlignment="1">
      <alignment horizontal="center" vertical="center"/>
    </xf>
    <xf numFmtId="0" fontId="38" fillId="0" borderId="45" xfId="0" applyFont="1" applyFill="1" applyBorder="1" applyAlignment="1">
      <alignment horizontal="center" vertical="center"/>
    </xf>
    <xf numFmtId="0" fontId="38" fillId="0" borderId="15" xfId="0" applyFont="1" applyFill="1" applyBorder="1" applyAlignment="1">
      <alignment horizontal="center" vertical="center"/>
    </xf>
    <xf numFmtId="0" fontId="38" fillId="0" borderId="45" xfId="0" applyFont="1" applyBorder="1" applyAlignment="1">
      <alignment horizontal="center" vertical="center"/>
    </xf>
    <xf numFmtId="181" fontId="52" fillId="0" borderId="72" xfId="0" applyNumberFormat="1" applyFont="1" applyFill="1" applyBorder="1" applyAlignment="1">
      <alignment vertical="center"/>
    </xf>
    <xf numFmtId="181" fontId="52" fillId="0" borderId="80" xfId="0" applyNumberFormat="1" applyFont="1" applyFill="1" applyBorder="1" applyAlignment="1">
      <alignment vertical="center"/>
    </xf>
    <xf numFmtId="181" fontId="52" fillId="0" borderId="23" xfId="0" applyNumberFormat="1" applyFont="1" applyFill="1" applyBorder="1" applyAlignment="1">
      <alignment vertical="center"/>
    </xf>
    <xf numFmtId="181" fontId="52" fillId="0" borderId="31" xfId="0" applyNumberFormat="1" applyFont="1" applyFill="1" applyBorder="1" applyAlignment="1">
      <alignment vertical="center"/>
    </xf>
    <xf numFmtId="186" fontId="52" fillId="0" borderId="83" xfId="0" applyNumberFormat="1" applyFont="1" applyFill="1" applyBorder="1" applyAlignment="1">
      <alignment vertical="center"/>
    </xf>
    <xf numFmtId="186" fontId="52" fillId="0" borderId="84" xfId="0" applyNumberFormat="1" applyFont="1" applyFill="1" applyBorder="1" applyAlignment="1">
      <alignment vertical="center"/>
    </xf>
    <xf numFmtId="186" fontId="52" fillId="0" borderId="31" xfId="0" applyNumberFormat="1" applyFont="1" applyFill="1" applyBorder="1" applyAlignment="1">
      <alignment vertical="center"/>
    </xf>
    <xf numFmtId="0" fontId="38" fillId="0" borderId="37" xfId="0" applyFont="1" applyBorder="1" applyAlignment="1">
      <alignment horizontal="center" vertical="center"/>
    </xf>
    <xf numFmtId="181" fontId="52" fillId="0" borderId="48" xfId="0" applyNumberFormat="1" applyFont="1" applyFill="1" applyBorder="1" applyAlignment="1">
      <alignment vertical="center"/>
    </xf>
    <xf numFmtId="181" fontId="52" fillId="0" borderId="52" xfId="0" applyNumberFormat="1" applyFont="1" applyFill="1" applyBorder="1" applyAlignment="1">
      <alignment vertical="center"/>
    </xf>
    <xf numFmtId="181" fontId="52" fillId="0" borderId="25" xfId="0" applyNumberFormat="1" applyFont="1" applyFill="1" applyBorder="1" applyAlignment="1">
      <alignment vertical="center"/>
    </xf>
    <xf numFmtId="181" fontId="52" fillId="0" borderId="37" xfId="0" applyNumberFormat="1" applyFont="1" applyFill="1" applyBorder="1" applyAlignment="1">
      <alignment vertical="center"/>
    </xf>
    <xf numFmtId="186" fontId="52" fillId="0" borderId="61" xfId="0" applyNumberFormat="1" applyFont="1" applyFill="1" applyBorder="1" applyAlignment="1">
      <alignment vertical="center"/>
    </xf>
    <xf numFmtId="186" fontId="52" fillId="0" borderId="36" xfId="0" applyNumberFormat="1" applyFont="1" applyFill="1" applyBorder="1" applyAlignment="1">
      <alignment vertical="center"/>
    </xf>
    <xf numFmtId="186" fontId="52" fillId="0" borderId="37" xfId="0" applyNumberFormat="1" applyFont="1" applyFill="1" applyBorder="1" applyAlignment="1">
      <alignment vertical="center"/>
    </xf>
    <xf numFmtId="181" fontId="52" fillId="0" borderId="33" xfId="0" applyNumberFormat="1" applyFont="1" applyFill="1" applyBorder="1" applyAlignment="1">
      <alignment vertical="center"/>
    </xf>
    <xf numFmtId="181" fontId="52" fillId="0" borderId="69" xfId="0" applyNumberFormat="1" applyFont="1" applyFill="1" applyBorder="1" applyAlignment="1">
      <alignment vertical="center"/>
    </xf>
    <xf numFmtId="181" fontId="52" fillId="0" borderId="30" xfId="0" applyNumberFormat="1" applyFont="1" applyFill="1" applyBorder="1" applyAlignment="1">
      <alignment vertical="center"/>
    </xf>
    <xf numFmtId="186" fontId="52" fillId="0" borderId="72" xfId="0" applyNumberFormat="1" applyFont="1" applyFill="1" applyBorder="1" applyAlignment="1">
      <alignment vertical="center"/>
    </xf>
    <xf numFmtId="186" fontId="52" fillId="0" borderId="80" xfId="0" applyNumberFormat="1" applyFont="1" applyFill="1" applyBorder="1" applyAlignment="1">
      <alignment vertical="center"/>
    </xf>
    <xf numFmtId="186" fontId="52" fillId="0" borderId="82" xfId="0" applyNumberFormat="1" applyFont="1" applyFill="1" applyBorder="1" applyAlignment="1">
      <alignment vertical="center"/>
    </xf>
    <xf numFmtId="186" fontId="52" fillId="0" borderId="81" xfId="0" applyNumberFormat="1" applyFont="1" applyFill="1" applyBorder="1" applyAlignment="1">
      <alignment vertical="center"/>
    </xf>
    <xf numFmtId="0" fontId="38" fillId="0" borderId="0" xfId="0" applyFont="1"/>
    <xf numFmtId="0" fontId="38" fillId="0" borderId="0" xfId="0" applyFont="1" applyAlignment="1">
      <alignment vertical="center" wrapText="1"/>
    </xf>
    <xf numFmtId="0" fontId="37" fillId="0" borderId="0" xfId="0" applyFont="1" applyAlignment="1">
      <alignment wrapText="1"/>
    </xf>
    <xf numFmtId="0" fontId="40" fillId="0" borderId="45" xfId="0" applyFont="1" applyFill="1" applyBorder="1" applyAlignment="1">
      <alignment horizontal="distributed" vertical="center"/>
    </xf>
    <xf numFmtId="185" fontId="51" fillId="0" borderId="72" xfId="34" applyNumberFormat="1" applyFont="1" applyFill="1" applyBorder="1" applyAlignment="1">
      <alignment vertical="center"/>
    </xf>
    <xf numFmtId="185" fontId="51" fillId="0" borderId="56" xfId="34" applyNumberFormat="1" applyFont="1" applyFill="1" applyBorder="1" applyAlignment="1">
      <alignment vertical="center"/>
    </xf>
    <xf numFmtId="185" fontId="51" fillId="0" borderId="81" xfId="34" applyNumberFormat="1" applyFont="1" applyFill="1" applyBorder="1" applyAlignment="1">
      <alignment vertical="center"/>
    </xf>
    <xf numFmtId="185" fontId="51" fillId="0" borderId="80" xfId="34" applyNumberFormat="1" applyFont="1" applyFill="1" applyBorder="1" applyAlignment="1">
      <alignment vertical="center"/>
    </xf>
    <xf numFmtId="185" fontId="51" fillId="0" borderId="82" xfId="34" applyNumberFormat="1" applyFont="1" applyFill="1" applyBorder="1" applyAlignment="1">
      <alignment vertical="center"/>
    </xf>
    <xf numFmtId="185" fontId="51" fillId="0" borderId="50" xfId="34" applyNumberFormat="1" applyFont="1" applyFill="1" applyBorder="1" applyAlignment="1">
      <alignment vertical="center"/>
    </xf>
    <xf numFmtId="185" fontId="51" fillId="0" borderId="36" xfId="34" applyNumberFormat="1" applyFont="1" applyFill="1" applyBorder="1" applyAlignment="1">
      <alignment vertical="center"/>
    </xf>
    <xf numFmtId="185" fontId="51" fillId="0" borderId="37" xfId="34" applyNumberFormat="1" applyFont="1" applyFill="1" applyBorder="1" applyAlignment="1">
      <alignment vertical="center"/>
    </xf>
    <xf numFmtId="0" fontId="37" fillId="0" borderId="18" xfId="0" applyFont="1" applyFill="1" applyBorder="1" applyAlignment="1">
      <alignment horizontal="distributed" vertical="center"/>
    </xf>
    <xf numFmtId="0" fontId="37" fillId="0" borderId="19" xfId="0" applyFont="1" applyFill="1" applyBorder="1" applyAlignment="1">
      <alignment horizontal="distributed" vertical="center"/>
    </xf>
    <xf numFmtId="0" fontId="38" fillId="0" borderId="10" xfId="0" applyFont="1" applyFill="1" applyBorder="1" applyAlignment="1">
      <alignment horizontal="right"/>
    </xf>
    <xf numFmtId="0" fontId="30" fillId="0" borderId="0" xfId="0" applyFont="1" applyFill="1" applyAlignment="1">
      <alignment vertical="center"/>
    </xf>
    <xf numFmtId="0" fontId="37" fillId="0" borderId="11" xfId="0" applyFont="1" applyFill="1" applyBorder="1"/>
    <xf numFmtId="0" fontId="37" fillId="0" borderId="20" xfId="0" applyFont="1" applyFill="1" applyBorder="1" applyAlignment="1">
      <alignment horizontal="right" vertical="center"/>
    </xf>
    <xf numFmtId="0" fontId="37" fillId="0" borderId="13" xfId="0" applyFont="1" applyFill="1" applyBorder="1"/>
    <xf numFmtId="0" fontId="37" fillId="0" borderId="15" xfId="0" applyFont="1" applyFill="1" applyBorder="1" applyAlignment="1">
      <alignment horizontal="center" vertical="center"/>
    </xf>
    <xf numFmtId="0" fontId="37" fillId="0" borderId="16" xfId="0" applyFont="1" applyFill="1" applyBorder="1" applyAlignment="1">
      <alignment horizontal="center"/>
    </xf>
    <xf numFmtId="0" fontId="37" fillId="0" borderId="17" xfId="0" applyFont="1" applyFill="1" applyBorder="1" applyAlignment="1">
      <alignment horizontal="center" vertical="center"/>
    </xf>
    <xf numFmtId="0" fontId="37" fillId="0" borderId="21" xfId="0" applyFont="1" applyFill="1" applyBorder="1"/>
    <xf numFmtId="0" fontId="36" fillId="0" borderId="0" xfId="0" applyFont="1" applyFill="1"/>
    <xf numFmtId="0" fontId="37" fillId="0" borderId="68" xfId="0" applyFont="1" applyFill="1" applyBorder="1" applyAlignment="1">
      <alignment horizontal="center"/>
    </xf>
    <xf numFmtId="0" fontId="37" fillId="0" borderId="48" xfId="0" applyFont="1" applyFill="1" applyBorder="1" applyAlignment="1">
      <alignment horizontal="center"/>
    </xf>
    <xf numFmtId="0" fontId="37" fillId="0" borderId="33" xfId="0" applyFont="1" applyFill="1" applyBorder="1" applyAlignment="1">
      <alignment horizontal="center"/>
    </xf>
    <xf numFmtId="0" fontId="38" fillId="0" borderId="36" xfId="0" applyFont="1" applyFill="1" applyBorder="1" applyAlignment="1">
      <alignment horizontal="distributed" vertical="center"/>
    </xf>
    <xf numFmtId="0" fontId="38" fillId="0" borderId="37" xfId="0" applyFont="1" applyFill="1" applyBorder="1" applyAlignment="1">
      <alignment horizontal="distributed" vertical="center"/>
    </xf>
    <xf numFmtId="0" fontId="38" fillId="0" borderId="38" xfId="0" applyFont="1" applyFill="1" applyBorder="1" applyAlignment="1">
      <alignment horizontal="distributed" vertical="center"/>
    </xf>
    <xf numFmtId="181" fontId="37" fillId="0" borderId="42" xfId="34" applyNumberFormat="1" applyFont="1" applyFill="1" applyBorder="1" applyAlignment="1">
      <alignment vertical="center"/>
    </xf>
    <xf numFmtId="181" fontId="37" fillId="0" borderId="16" xfId="34" applyNumberFormat="1" applyFont="1" applyFill="1" applyBorder="1" applyAlignment="1">
      <alignment vertical="center"/>
    </xf>
    <xf numFmtId="181" fontId="37" fillId="0" borderId="47" xfId="34" applyNumberFormat="1" applyFont="1" applyFill="1" applyBorder="1" applyAlignment="1">
      <alignment vertical="center"/>
    </xf>
    <xf numFmtId="181" fontId="37" fillId="0" borderId="51" xfId="34" applyNumberFormat="1" applyFont="1" applyFill="1" applyBorder="1" applyAlignment="1">
      <alignment vertical="center"/>
    </xf>
    <xf numFmtId="181" fontId="37" fillId="0" borderId="53" xfId="34" applyNumberFormat="1" applyFont="1" applyFill="1" applyBorder="1" applyAlignment="1">
      <alignment vertical="center"/>
    </xf>
    <xf numFmtId="0" fontId="37" fillId="0" borderId="62" xfId="0" applyFont="1" applyFill="1" applyBorder="1" applyAlignment="1">
      <alignment horizontal="right"/>
    </xf>
    <xf numFmtId="0" fontId="37" fillId="0" borderId="63" xfId="0" applyFont="1" applyFill="1" applyBorder="1"/>
    <xf numFmtId="0" fontId="37" fillId="0" borderId="64" xfId="0" applyFont="1" applyFill="1" applyBorder="1" applyAlignment="1">
      <alignment horizontal="center"/>
    </xf>
    <xf numFmtId="0" fontId="37" fillId="0" borderId="65" xfId="0" applyFont="1" applyFill="1" applyBorder="1" applyAlignment="1">
      <alignment horizontal="center"/>
    </xf>
    <xf numFmtId="0" fontId="37" fillId="0" borderId="0" xfId="0" applyFont="1" applyFill="1" applyAlignment="1">
      <alignment vertical="center"/>
    </xf>
    <xf numFmtId="0" fontId="37" fillId="0" borderId="0" xfId="0" applyFont="1" applyFill="1" applyAlignment="1">
      <alignment horizontal="center" vertical="center"/>
    </xf>
    <xf numFmtId="0" fontId="37" fillId="0" borderId="67" xfId="0" applyFont="1" applyFill="1" applyBorder="1" applyAlignment="1">
      <alignment vertical="center"/>
    </xf>
    <xf numFmtId="182" fontId="37" fillId="0" borderId="0" xfId="0" applyNumberFormat="1" applyFont="1" applyFill="1" applyBorder="1"/>
    <xf numFmtId="0" fontId="37" fillId="0" borderId="0" xfId="0" applyFont="1" applyFill="1" applyAlignment="1">
      <alignment horizontal="left"/>
    </xf>
    <xf numFmtId="0" fontId="37" fillId="0" borderId="0" xfId="0" applyFont="1" applyFill="1" applyAlignment="1"/>
    <xf numFmtId="0" fontId="38" fillId="0" borderId="11" xfId="0" applyFont="1" applyFill="1" applyBorder="1"/>
    <xf numFmtId="0" fontId="38" fillId="0" borderId="12" xfId="0" applyFont="1" applyFill="1" applyBorder="1"/>
    <xf numFmtId="0" fontId="38" fillId="0" borderId="12" xfId="0" applyFont="1" applyFill="1" applyBorder="1" applyAlignment="1">
      <alignment horizontal="right"/>
    </xf>
    <xf numFmtId="0" fontId="38" fillId="0" borderId="53" xfId="0" applyFont="1" applyFill="1" applyBorder="1"/>
    <xf numFmtId="0" fontId="38" fillId="0" borderId="0" xfId="0" applyFont="1" applyFill="1" applyBorder="1"/>
    <xf numFmtId="38" fontId="42" fillId="0" borderId="62" xfId="34" applyFont="1" applyFill="1" applyBorder="1" applyAlignment="1">
      <alignment vertical="center"/>
    </xf>
    <xf numFmtId="38" fontId="42" fillId="0" borderId="65" xfId="34" applyFont="1" applyFill="1" applyBorder="1" applyAlignment="1">
      <alignment vertical="center"/>
    </xf>
    <xf numFmtId="0" fontId="37" fillId="0" borderId="52" xfId="0" applyFont="1" applyFill="1" applyBorder="1" applyAlignment="1">
      <alignment horizontal="distributed" vertical="center"/>
    </xf>
    <xf numFmtId="38" fontId="42" fillId="0" borderId="64" xfId="34" applyFont="1" applyFill="1" applyBorder="1" applyAlignment="1">
      <alignment vertical="center"/>
    </xf>
    <xf numFmtId="0" fontId="37" fillId="0" borderId="41" xfId="0" applyFont="1" applyFill="1" applyBorder="1" applyAlignment="1">
      <alignment horizontal="distributed" vertical="center"/>
    </xf>
    <xf numFmtId="0" fontId="37" fillId="0" borderId="55" xfId="0" applyFont="1" applyFill="1" applyBorder="1" applyAlignment="1">
      <alignment horizontal="distributed" vertical="center"/>
    </xf>
    <xf numFmtId="38" fontId="42" fillId="0" borderId="70" xfId="34" applyFont="1" applyFill="1" applyBorder="1" applyAlignment="1">
      <alignment vertical="center"/>
    </xf>
    <xf numFmtId="0" fontId="37" fillId="0" borderId="69" xfId="0" applyFont="1" applyFill="1" applyBorder="1" applyAlignment="1">
      <alignment horizontal="distributed" vertical="center"/>
    </xf>
    <xf numFmtId="38" fontId="42" fillId="0" borderId="63" xfId="34" applyFont="1" applyFill="1" applyBorder="1" applyAlignment="1">
      <alignment vertical="center"/>
    </xf>
    <xf numFmtId="0" fontId="37" fillId="0" borderId="50" xfId="0" applyFont="1" applyFill="1" applyBorder="1"/>
    <xf numFmtId="0" fontId="37" fillId="0" borderId="70" xfId="0" applyFont="1" applyFill="1" applyBorder="1" applyAlignment="1">
      <alignment horizontal="distributed" vertical="center"/>
    </xf>
    <xf numFmtId="38" fontId="37" fillId="0" borderId="50" xfId="34" applyFont="1" applyFill="1" applyBorder="1" applyAlignment="1">
      <alignment vertical="center"/>
    </xf>
    <xf numFmtId="0" fontId="37" fillId="0" borderId="11" xfId="0" applyFont="1" applyFill="1" applyBorder="1" applyAlignment="1">
      <alignment horizontal="right"/>
    </xf>
    <xf numFmtId="0" fontId="37" fillId="0" borderId="21" xfId="0" applyFont="1" applyFill="1" applyBorder="1" applyAlignment="1">
      <alignment horizontal="distributed" vertical="center"/>
    </xf>
    <xf numFmtId="184" fontId="44" fillId="0" borderId="50" xfId="0" applyNumberFormat="1" applyFont="1" applyFill="1" applyBorder="1" applyAlignment="1">
      <alignment horizontal="center" vertical="center"/>
    </xf>
    <xf numFmtId="0" fontId="37" fillId="0" borderId="51" xfId="0" applyFont="1" applyFill="1" applyBorder="1" applyAlignment="1">
      <alignment horizontal="distributed" vertical="center"/>
    </xf>
    <xf numFmtId="184" fontId="44" fillId="0" borderId="0" xfId="0" applyNumberFormat="1" applyFont="1" applyFill="1" applyBorder="1" applyAlignment="1"/>
    <xf numFmtId="0" fontId="37" fillId="0" borderId="0" xfId="0" applyFont="1" applyFill="1" applyBorder="1" applyAlignment="1">
      <alignment horizontal="center"/>
    </xf>
    <xf numFmtId="0" fontId="37" fillId="0" borderId="37" xfId="0" applyFont="1" applyFill="1" applyBorder="1" applyAlignment="1">
      <alignment horizontal="center" vertical="center"/>
    </xf>
    <xf numFmtId="0" fontId="37" fillId="0" borderId="63" xfId="0" applyFont="1" applyFill="1" applyBorder="1" applyAlignment="1">
      <alignment horizontal="distributed" vertical="center"/>
    </xf>
    <xf numFmtId="181" fontId="37" fillId="0" borderId="30" xfId="0" applyNumberFormat="1" applyFont="1" applyFill="1" applyBorder="1"/>
    <xf numFmtId="181" fontId="37" fillId="0" borderId="34" xfId="0" applyNumberFormat="1" applyFont="1" applyFill="1" applyBorder="1"/>
    <xf numFmtId="181" fontId="37" fillId="0" borderId="10" xfId="34" applyNumberFormat="1" applyFont="1" applyFill="1" applyBorder="1"/>
    <xf numFmtId="184" fontId="45" fillId="0" borderId="0" xfId="0" applyNumberFormat="1" applyFont="1" applyFill="1" applyBorder="1" applyAlignment="1">
      <alignment vertical="center"/>
    </xf>
    <xf numFmtId="0" fontId="37" fillId="0" borderId="0" xfId="0" applyNumberFormat="1" applyFont="1" applyFill="1" applyAlignment="1">
      <alignment vertical="center"/>
    </xf>
    <xf numFmtId="0" fontId="45" fillId="0" borderId="0" xfId="0" applyFont="1" applyFill="1" applyBorder="1"/>
    <xf numFmtId="184" fontId="45" fillId="0" borderId="0" xfId="0" applyNumberFormat="1" applyFont="1" applyFill="1" applyBorder="1"/>
    <xf numFmtId="181" fontId="37" fillId="0" borderId="0" xfId="0" applyNumberFormat="1" applyFont="1" applyFill="1"/>
    <xf numFmtId="0" fontId="38" fillId="0" borderId="0" xfId="0" applyFont="1" applyFill="1" applyBorder="1" applyAlignment="1">
      <alignment horizontal="right"/>
    </xf>
    <xf numFmtId="0" fontId="50" fillId="0" borderId="11" xfId="0" applyFont="1" applyFill="1" applyBorder="1" applyAlignment="1">
      <alignment horizontal="right" vertical="top"/>
    </xf>
    <xf numFmtId="0" fontId="37" fillId="0" borderId="0" xfId="0" applyFont="1" applyFill="1" applyBorder="1" applyAlignment="1">
      <alignment horizontal="center" vertical="center"/>
    </xf>
    <xf numFmtId="0" fontId="50" fillId="0" borderId="53" xfId="0" applyFont="1" applyFill="1" applyBorder="1" applyAlignment="1">
      <alignment vertical="center"/>
    </xf>
    <xf numFmtId="0" fontId="40" fillId="0" borderId="44" xfId="0" applyFont="1" applyFill="1" applyBorder="1" applyAlignment="1">
      <alignment horizontal="distributed" vertical="center"/>
    </xf>
    <xf numFmtId="0" fontId="40" fillId="0" borderId="15" xfId="0" applyFont="1" applyFill="1" applyBorder="1" applyAlignment="1">
      <alignment horizontal="distributed" vertical="center"/>
    </xf>
    <xf numFmtId="0" fontId="40" fillId="0" borderId="0" xfId="0" applyFont="1" applyFill="1" applyBorder="1" applyAlignment="1">
      <alignment horizontal="distributed" vertical="center"/>
    </xf>
    <xf numFmtId="0" fontId="37" fillId="0" borderId="87" xfId="0" applyFont="1" applyFill="1" applyBorder="1" applyAlignment="1">
      <alignment horizontal="center" vertical="center"/>
    </xf>
    <xf numFmtId="185" fontId="51" fillId="0" borderId="0" xfId="34" applyNumberFormat="1" applyFont="1" applyFill="1" applyBorder="1" applyAlignment="1">
      <alignment vertical="center"/>
    </xf>
    <xf numFmtId="0" fontId="37" fillId="0" borderId="65" xfId="0" applyFont="1" applyFill="1" applyBorder="1" applyAlignment="1">
      <alignment horizontal="center" vertical="center"/>
    </xf>
    <xf numFmtId="0" fontId="37" fillId="0" borderId="67" xfId="0" applyFont="1" applyFill="1" applyBorder="1" applyAlignment="1">
      <alignment horizontal="center" vertical="center"/>
    </xf>
    <xf numFmtId="0" fontId="37" fillId="0" borderId="75" xfId="0" applyFont="1" applyFill="1" applyBorder="1" applyAlignment="1">
      <alignment horizontal="center" vertical="center"/>
    </xf>
    <xf numFmtId="185" fontId="51" fillId="0" borderId="76" xfId="34" applyNumberFormat="1" applyFont="1" applyFill="1" applyBorder="1" applyAlignment="1">
      <alignment vertical="center"/>
    </xf>
    <xf numFmtId="185" fontId="51" fillId="0" borderId="77" xfId="34" applyNumberFormat="1" applyFont="1" applyFill="1" applyBorder="1" applyAlignment="1">
      <alignment vertical="center"/>
    </xf>
    <xf numFmtId="185" fontId="51" fillId="0" borderId="78" xfId="34" applyNumberFormat="1" applyFont="1" applyFill="1" applyBorder="1" applyAlignment="1">
      <alignment vertical="center"/>
    </xf>
    <xf numFmtId="185" fontId="51" fillId="0" borderId="79" xfId="34" applyNumberFormat="1" applyFont="1" applyFill="1" applyBorder="1" applyAlignment="1">
      <alignment vertical="center"/>
    </xf>
    <xf numFmtId="0" fontId="38" fillId="0" borderId="14" xfId="0" applyFont="1" applyFill="1" applyBorder="1"/>
    <xf numFmtId="38" fontId="37" fillId="0" borderId="0" xfId="34" applyFont="1" applyFill="1" applyBorder="1" applyAlignment="1">
      <alignment horizontal="right" vertical="center"/>
    </xf>
    <xf numFmtId="38" fontId="51" fillId="0" borderId="0" xfId="34" applyFont="1" applyFill="1" applyBorder="1" applyAlignment="1">
      <alignment horizontal="right" vertical="center"/>
    </xf>
    <xf numFmtId="182" fontId="37" fillId="0" borderId="0" xfId="0" applyNumberFormat="1" applyFont="1" applyFill="1" applyBorder="1" applyAlignment="1">
      <alignment horizontal="right" vertical="center"/>
    </xf>
    <xf numFmtId="182" fontId="51" fillId="0" borderId="0" xfId="0" applyNumberFormat="1" applyFont="1" applyFill="1" applyBorder="1" applyAlignment="1">
      <alignment horizontal="right" vertical="center"/>
    </xf>
    <xf numFmtId="0" fontId="37" fillId="0" borderId="0" xfId="0" applyFont="1" applyFill="1" applyAlignment="1">
      <alignment horizontal="right"/>
    </xf>
    <xf numFmtId="0" fontId="37" fillId="0" borderId="0" xfId="0" applyFont="1" applyFill="1" applyAlignment="1">
      <alignment vertical="top"/>
    </xf>
    <xf numFmtId="0" fontId="37" fillId="0" borderId="0" xfId="0" applyFont="1" applyFill="1" applyAlignment="1">
      <alignment vertical="top" wrapText="1"/>
    </xf>
    <xf numFmtId="0" fontId="40" fillId="0" borderId="12" xfId="0" applyFont="1" applyFill="1" applyBorder="1" applyAlignment="1">
      <alignment horizontal="right"/>
    </xf>
    <xf numFmtId="0" fontId="37" fillId="0" borderId="24" xfId="0" applyFont="1" applyFill="1" applyBorder="1" applyAlignment="1">
      <alignment horizontal="right" vertical="center"/>
    </xf>
    <xf numFmtId="0" fontId="37" fillId="0" borderId="53" xfId="0" applyFont="1" applyFill="1" applyBorder="1"/>
    <xf numFmtId="0" fontId="37" fillId="0" borderId="47" xfId="0" applyFont="1" applyFill="1" applyBorder="1" applyAlignment="1">
      <alignment horizontal="center" vertical="center"/>
    </xf>
    <xf numFmtId="0" fontId="37" fillId="0" borderId="16" xfId="0" applyFont="1" applyFill="1" applyBorder="1" applyAlignment="1">
      <alignment horizontal="center" vertical="center"/>
    </xf>
    <xf numFmtId="0" fontId="40" fillId="0" borderId="13" xfId="0" applyFont="1" applyFill="1" applyBorder="1"/>
    <xf numFmtId="0" fontId="37" fillId="0" borderId="48"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82" xfId="0" applyFont="1" applyFill="1" applyBorder="1" applyAlignment="1">
      <alignment vertical="center"/>
    </xf>
    <xf numFmtId="0" fontId="37" fillId="0" borderId="49" xfId="0" applyFont="1" applyFill="1" applyBorder="1" applyAlignment="1">
      <alignment vertical="center"/>
    </xf>
    <xf numFmtId="0" fontId="37" fillId="0" borderId="39" xfId="0" applyFont="1" applyFill="1" applyBorder="1" applyAlignment="1">
      <alignment horizontal="center" vertical="center"/>
    </xf>
    <xf numFmtId="0" fontId="37" fillId="0" borderId="51" xfId="0" applyFont="1" applyFill="1" applyBorder="1" applyAlignment="1">
      <alignment vertical="center"/>
    </xf>
    <xf numFmtId="0" fontId="37" fillId="0" borderId="29" xfId="0" applyFont="1" applyFill="1" applyBorder="1" applyAlignment="1">
      <alignment vertical="center"/>
    </xf>
    <xf numFmtId="0" fontId="37" fillId="0" borderId="44"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37" xfId="0" applyFont="1" applyFill="1" applyBorder="1" applyAlignment="1">
      <alignment vertical="center"/>
    </xf>
    <xf numFmtId="0" fontId="30" fillId="0" borderId="0" xfId="0" applyFont="1" applyFill="1"/>
    <xf numFmtId="0" fontId="37" fillId="0" borderId="23" xfId="0" applyFont="1" applyFill="1" applyBorder="1" applyAlignment="1">
      <alignment horizontal="center"/>
    </xf>
    <xf numFmtId="0" fontId="37" fillId="0" borderId="72" xfId="0" applyFont="1" applyFill="1" applyBorder="1"/>
    <xf numFmtId="181" fontId="37" fillId="0" borderId="80" xfId="0" applyNumberFormat="1" applyFont="1" applyFill="1" applyBorder="1" applyAlignment="1">
      <alignment vertical="center"/>
    </xf>
    <xf numFmtId="181" fontId="37" fillId="0" borderId="21" xfId="34" applyNumberFormat="1" applyFont="1" applyFill="1" applyBorder="1" applyAlignment="1">
      <alignment vertical="center"/>
    </xf>
    <xf numFmtId="181" fontId="37" fillId="0" borderId="24" xfId="34" applyNumberFormat="1" applyFont="1" applyFill="1" applyBorder="1" applyAlignment="1">
      <alignment vertical="center"/>
    </xf>
    <xf numFmtId="181" fontId="37" fillId="0" borderId="80" xfId="34" applyNumberFormat="1" applyFont="1" applyFill="1" applyBorder="1" applyAlignment="1">
      <alignment vertical="center"/>
    </xf>
    <xf numFmtId="0" fontId="38" fillId="0" borderId="71" xfId="0" applyFont="1" applyFill="1" applyBorder="1" applyAlignment="1">
      <alignment horizontal="distributed" vertical="center"/>
    </xf>
    <xf numFmtId="0" fontId="37" fillId="0" borderId="88" xfId="0" applyFont="1" applyFill="1" applyBorder="1" applyAlignment="1">
      <alignment horizontal="right"/>
    </xf>
    <xf numFmtId="0" fontId="18" fillId="0" borderId="10" xfId="0" applyFont="1" applyFill="1" applyBorder="1" applyAlignment="1">
      <alignment horizontal="center" vertical="center"/>
    </xf>
    <xf numFmtId="0" fontId="37" fillId="0" borderId="22" xfId="0" applyFont="1" applyFill="1" applyBorder="1"/>
    <xf numFmtId="0" fontId="53" fillId="0" borderId="37" xfId="0" applyFont="1" applyBorder="1" applyAlignment="1">
      <alignment horizontal="center" vertical="center"/>
    </xf>
    <xf numFmtId="0" fontId="53" fillId="0" borderId="31" xfId="0" applyFont="1" applyBorder="1" applyAlignment="1">
      <alignment horizontal="center" vertical="center"/>
    </xf>
    <xf numFmtId="176" fontId="37" fillId="0" borderId="21" xfId="0" applyNumberFormat="1" applyFont="1" applyFill="1" applyBorder="1" applyAlignment="1">
      <alignment vertical="center"/>
    </xf>
    <xf numFmtId="176" fontId="37" fillId="0" borderId="51" xfId="0" applyNumberFormat="1" applyFont="1" applyFill="1" applyBorder="1" applyAlignment="1">
      <alignment vertical="center"/>
    </xf>
    <xf numFmtId="176" fontId="37" fillId="0" borderId="71" xfId="0" applyNumberFormat="1" applyFont="1" applyFill="1" applyBorder="1" applyAlignment="1">
      <alignment vertical="center"/>
    </xf>
    <xf numFmtId="176" fontId="37" fillId="0" borderId="42" xfId="0" applyNumberFormat="1" applyFont="1" applyFill="1" applyBorder="1" applyAlignment="1">
      <alignment vertical="center"/>
    </xf>
    <xf numFmtId="0" fontId="37" fillId="0" borderId="19" xfId="0" applyFont="1" applyFill="1" applyBorder="1" applyAlignment="1">
      <alignment horizontal="center"/>
    </xf>
    <xf numFmtId="181" fontId="37" fillId="0" borderId="81" xfId="0" applyNumberFormat="1" applyFont="1" applyFill="1" applyBorder="1" applyAlignment="1">
      <alignment vertical="center"/>
    </xf>
    <xf numFmtId="181" fontId="37" fillId="0" borderId="36" xfId="34" applyNumberFormat="1" applyFont="1" applyFill="1" applyBorder="1" applyAlignment="1">
      <alignment vertical="center"/>
    </xf>
    <xf numFmtId="181" fontId="37" fillId="0" borderId="37" xfId="34" applyNumberFormat="1" applyFont="1" applyFill="1" applyBorder="1" applyAlignment="1">
      <alignment vertical="center"/>
    </xf>
    <xf numFmtId="181" fontId="37" fillId="0" borderId="36" xfId="0" applyNumberFormat="1" applyFont="1" applyFill="1" applyBorder="1" applyAlignment="1">
      <alignment vertical="center"/>
    </xf>
    <xf numFmtId="181" fontId="37" fillId="0" borderId="37" xfId="0" applyNumberFormat="1" applyFont="1" applyFill="1" applyBorder="1" applyAlignment="1">
      <alignment vertical="center"/>
    </xf>
    <xf numFmtId="38" fontId="40" fillId="0" borderId="72" xfId="34" applyFont="1" applyFill="1" applyBorder="1" applyAlignment="1">
      <alignment horizontal="right" vertical="center"/>
    </xf>
    <xf numFmtId="38" fontId="40" fillId="0" borderId="80" xfId="34" applyFont="1" applyFill="1" applyBorder="1" applyAlignment="1">
      <alignment horizontal="right" vertical="center"/>
    </xf>
    <xf numFmtId="38" fontId="40" fillId="0" borderId="23" xfId="34" applyFont="1" applyFill="1" applyBorder="1" applyAlignment="1">
      <alignment horizontal="right" vertical="center"/>
    </xf>
    <xf numFmtId="38" fontId="40" fillId="0" borderId="51" xfId="34" applyFont="1" applyFill="1" applyBorder="1" applyAlignment="1">
      <alignment vertical="center"/>
    </xf>
    <xf numFmtId="38" fontId="40" fillId="0" borderId="57" xfId="34" applyFont="1" applyFill="1" applyBorder="1" applyAlignment="1">
      <alignment vertical="center"/>
    </xf>
    <xf numFmtId="38" fontId="40" fillId="0" borderId="44" xfId="34" applyFont="1" applyFill="1" applyBorder="1" applyAlignment="1">
      <alignment vertical="center"/>
    </xf>
    <xf numFmtId="38" fontId="40" fillId="0" borderId="46" xfId="34" applyFont="1" applyFill="1" applyBorder="1" applyAlignment="1">
      <alignment vertical="center"/>
    </xf>
    <xf numFmtId="38" fontId="40" fillId="0" borderId="55" xfId="34" applyFont="1" applyFill="1" applyBorder="1" applyAlignment="1">
      <alignment vertical="center"/>
    </xf>
    <xf numFmtId="38" fontId="40" fillId="0" borderId="23" xfId="34" applyFont="1" applyFill="1" applyBorder="1" applyAlignment="1">
      <alignment vertical="center"/>
    </xf>
    <xf numFmtId="38" fontId="40" fillId="0" borderId="19" xfId="34" applyFont="1" applyFill="1" applyBorder="1" applyAlignment="1">
      <alignment vertical="center"/>
    </xf>
    <xf numFmtId="184" fontId="40" fillId="0" borderId="39" xfId="0" applyNumberFormat="1" applyFont="1" applyFill="1" applyBorder="1" applyAlignment="1">
      <alignment horizontal="right" vertical="center"/>
    </xf>
    <xf numFmtId="184" fontId="40" fillId="0" borderId="41" xfId="0" applyNumberFormat="1" applyFont="1" applyFill="1" applyBorder="1" applyAlignment="1">
      <alignment horizontal="right" vertical="center"/>
    </xf>
    <xf numFmtId="184" fontId="40" fillId="0" borderId="40" xfId="0" applyNumberFormat="1" applyFont="1" applyFill="1" applyBorder="1" applyAlignment="1">
      <alignment horizontal="right" vertical="center"/>
    </xf>
    <xf numFmtId="184" fontId="40" fillId="0" borderId="56" xfId="0" applyNumberFormat="1" applyFont="1" applyFill="1" applyBorder="1" applyAlignment="1">
      <alignment horizontal="right" vertical="center"/>
    </xf>
    <xf numFmtId="184" fontId="40" fillId="0" borderId="50" xfId="0" applyNumberFormat="1" applyFont="1" applyFill="1" applyBorder="1" applyAlignment="1">
      <alignment horizontal="right" vertical="center"/>
    </xf>
    <xf numFmtId="184" fontId="40" fillId="0" borderId="49" xfId="0" applyNumberFormat="1" applyFont="1" applyFill="1" applyBorder="1" applyAlignment="1">
      <alignment horizontal="right" vertical="center"/>
    </xf>
    <xf numFmtId="38" fontId="40" fillId="0" borderId="81" xfId="34" applyFont="1" applyFill="1" applyBorder="1" applyAlignment="1">
      <alignment horizontal="right" vertical="center"/>
    </xf>
    <xf numFmtId="184" fontId="40" fillId="0" borderId="36" xfId="0" applyNumberFormat="1" applyFont="1" applyFill="1" applyBorder="1" applyAlignment="1">
      <alignment horizontal="right" vertical="center"/>
    </xf>
    <xf numFmtId="184" fontId="40" fillId="0" borderId="37" xfId="0" applyNumberFormat="1" applyFont="1" applyFill="1" applyBorder="1" applyAlignment="1">
      <alignment horizontal="right" vertical="center"/>
    </xf>
    <xf numFmtId="184" fontId="40" fillId="0" borderId="81" xfId="0" applyNumberFormat="1" applyFont="1" applyFill="1" applyBorder="1" applyAlignment="1">
      <alignment horizontal="right" vertical="center"/>
    </xf>
    <xf numFmtId="181" fontId="37" fillId="0" borderId="11" xfId="34" applyNumberFormat="1" applyFont="1" applyFill="1" applyBorder="1"/>
    <xf numFmtId="181" fontId="37" fillId="0" borderId="12" xfId="0" applyNumberFormat="1" applyFont="1" applyFill="1" applyBorder="1"/>
    <xf numFmtId="181" fontId="37" fillId="0" borderId="0" xfId="34" applyNumberFormat="1" applyFont="1" applyFill="1" applyBorder="1"/>
    <xf numFmtId="181" fontId="37" fillId="0" borderId="51" xfId="34" applyNumberFormat="1" applyFont="1" applyFill="1" applyBorder="1"/>
    <xf numFmtId="181" fontId="37" fillId="0" borderId="26" xfId="0" applyNumberFormat="1" applyFont="1" applyFill="1" applyBorder="1"/>
    <xf numFmtId="181" fontId="37" fillId="0" borderId="26" xfId="34" applyNumberFormat="1" applyFont="1" applyFill="1" applyBorder="1"/>
    <xf numFmtId="181" fontId="37" fillId="0" borderId="53" xfId="34" applyNumberFormat="1" applyFont="1" applyFill="1" applyBorder="1"/>
    <xf numFmtId="181" fontId="37" fillId="0" borderId="0" xfId="0" applyNumberFormat="1" applyFont="1" applyFill="1" applyBorder="1"/>
    <xf numFmtId="181" fontId="37" fillId="0" borderId="71" xfId="34" applyNumberFormat="1" applyFont="1" applyFill="1" applyBorder="1"/>
    <xf numFmtId="181" fontId="37" fillId="0" borderId="35" xfId="0" applyNumberFormat="1" applyFont="1" applyFill="1" applyBorder="1"/>
    <xf numFmtId="181" fontId="37" fillId="0" borderId="35" xfId="34" applyNumberFormat="1" applyFont="1" applyFill="1" applyBorder="1"/>
    <xf numFmtId="0" fontId="37" fillId="0" borderId="50" xfId="0" applyNumberFormat="1" applyFont="1" applyFill="1" applyBorder="1" applyAlignment="1">
      <alignment vertical="center"/>
    </xf>
    <xf numFmtId="0" fontId="37" fillId="0" borderId="18" xfId="0" applyNumberFormat="1" applyFont="1" applyFill="1" applyBorder="1" applyAlignment="1">
      <alignment vertical="center"/>
    </xf>
    <xf numFmtId="0" fontId="37" fillId="0" borderId="46" xfId="0" applyNumberFormat="1" applyFont="1" applyFill="1" applyBorder="1" applyAlignment="1">
      <alignment vertical="center"/>
    </xf>
    <xf numFmtId="0" fontId="37" fillId="0" borderId="55" xfId="0" applyNumberFormat="1" applyFont="1" applyFill="1" applyBorder="1" applyAlignment="1">
      <alignment vertical="center"/>
    </xf>
    <xf numFmtId="0" fontId="37" fillId="0" borderId="36" xfId="0" applyNumberFormat="1" applyFont="1" applyFill="1" applyBorder="1"/>
    <xf numFmtId="0" fontId="37" fillId="0" borderId="19" xfId="0" applyNumberFormat="1" applyFont="1" applyFill="1" applyBorder="1"/>
    <xf numFmtId="0" fontId="37" fillId="0" borderId="49" xfId="0" applyNumberFormat="1" applyFont="1" applyFill="1" applyBorder="1" applyAlignment="1">
      <alignment vertical="center"/>
    </xf>
    <xf numFmtId="0" fontId="37" fillId="0" borderId="41" xfId="0" applyNumberFormat="1" applyFont="1" applyFill="1" applyBorder="1" applyAlignment="1">
      <alignment vertical="center"/>
    </xf>
    <xf numFmtId="0" fontId="37" fillId="0" borderId="40" xfId="0" applyNumberFormat="1" applyFont="1" applyFill="1" applyBorder="1" applyAlignment="1">
      <alignment vertical="center"/>
    </xf>
    <xf numFmtId="0" fontId="37" fillId="0" borderId="52" xfId="0" applyNumberFormat="1" applyFont="1" applyFill="1" applyBorder="1" applyAlignment="1">
      <alignment vertical="center"/>
    </xf>
    <xf numFmtId="0" fontId="37" fillId="0" borderId="32" xfId="0" applyNumberFormat="1" applyFont="1" applyFill="1" applyBorder="1" applyAlignment="1">
      <alignment vertical="center"/>
    </xf>
    <xf numFmtId="0" fontId="37" fillId="0" borderId="76" xfId="0" applyNumberFormat="1" applyFont="1" applyFill="1" applyBorder="1" applyAlignment="1">
      <alignment vertical="center"/>
    </xf>
    <xf numFmtId="0" fontId="37" fillId="0" borderId="79" xfId="0" applyNumberFormat="1" applyFont="1" applyFill="1" applyBorder="1" applyAlignment="1">
      <alignment vertical="center"/>
    </xf>
    <xf numFmtId="185" fontId="37" fillId="0" borderId="80" xfId="34" applyNumberFormat="1" applyFont="1" applyFill="1" applyBorder="1" applyAlignment="1">
      <alignment vertical="center"/>
    </xf>
    <xf numFmtId="185" fontId="37" fillId="0" borderId="82" xfId="34" applyNumberFormat="1" applyFont="1" applyFill="1" applyBorder="1" applyAlignment="1">
      <alignment vertical="center"/>
    </xf>
    <xf numFmtId="185" fontId="37" fillId="0" borderId="50" xfId="34" applyNumberFormat="1" applyFont="1" applyFill="1" applyBorder="1" applyAlignment="1">
      <alignment vertical="center"/>
    </xf>
    <xf numFmtId="185" fontId="37" fillId="0" borderId="49" xfId="34" applyNumberFormat="1" applyFont="1" applyFill="1" applyBorder="1" applyAlignment="1">
      <alignment vertical="center"/>
    </xf>
    <xf numFmtId="185" fontId="37" fillId="0" borderId="36" xfId="34" applyNumberFormat="1" applyFont="1" applyFill="1" applyBorder="1" applyAlignment="1">
      <alignment vertical="center"/>
    </xf>
    <xf numFmtId="185" fontId="37" fillId="0" borderId="37" xfId="34" applyNumberFormat="1" applyFont="1" applyFill="1" applyBorder="1" applyAlignment="1">
      <alignment vertical="center"/>
    </xf>
    <xf numFmtId="0" fontId="34" fillId="0" borderId="0" xfId="0" applyFont="1" applyFill="1"/>
    <xf numFmtId="0" fontId="37" fillId="0" borderId="53"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48"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23" xfId="0" applyFont="1" applyFill="1" applyBorder="1" applyAlignment="1">
      <alignment horizontal="distributed" vertical="center"/>
    </xf>
    <xf numFmtId="0" fontId="37" fillId="0" borderId="18" xfId="0" applyFont="1" applyFill="1" applyBorder="1" applyAlignment="1">
      <alignment horizontal="distributed" vertical="center"/>
    </xf>
    <xf numFmtId="0" fontId="37" fillId="0" borderId="19" xfId="0" applyFont="1" applyFill="1" applyBorder="1" applyAlignment="1">
      <alignment horizontal="distributed" vertical="center"/>
    </xf>
    <xf numFmtId="0" fontId="37" fillId="0" borderId="12" xfId="0" applyFont="1" applyFill="1" applyBorder="1" applyAlignment="1"/>
    <xf numFmtId="0" fontId="37" fillId="0" borderId="13" xfId="0" applyFont="1" applyFill="1" applyBorder="1" applyAlignment="1">
      <alignment horizontal="center" vertical="center"/>
    </xf>
    <xf numFmtId="0" fontId="37" fillId="0" borderId="83"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71" xfId="0" applyFont="1" applyFill="1" applyBorder="1" applyAlignment="1">
      <alignment horizontal="center" vertical="center"/>
    </xf>
    <xf numFmtId="0" fontId="37" fillId="0" borderId="68"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55" xfId="0" applyFont="1" applyFill="1" applyBorder="1" applyAlignment="1">
      <alignment horizontal="distributed" vertical="center"/>
    </xf>
    <xf numFmtId="0" fontId="37" fillId="0" borderId="12" xfId="0" applyFont="1" applyFill="1" applyBorder="1" applyAlignment="1">
      <alignment horizontal="right"/>
    </xf>
    <xf numFmtId="0" fontId="37" fillId="0" borderId="0" xfId="0" applyFont="1" applyFill="1" applyAlignment="1"/>
    <xf numFmtId="0" fontId="37" fillId="0" borderId="86" xfId="0" applyFont="1" applyFill="1" applyBorder="1" applyAlignment="1">
      <alignment horizontal="distributed" vertical="center"/>
    </xf>
    <xf numFmtId="0" fontId="37" fillId="0" borderId="22" xfId="0" applyFont="1" applyFill="1" applyBorder="1"/>
    <xf numFmtId="0" fontId="37" fillId="0" borderId="0" xfId="0" applyFont="1" applyFill="1" applyAlignment="1">
      <alignment vertical="top" wrapText="1"/>
    </xf>
    <xf numFmtId="0" fontId="37" fillId="0" borderId="0" xfId="0" applyFont="1" applyFill="1" applyBorder="1" applyAlignment="1">
      <alignment vertical="center"/>
    </xf>
    <xf numFmtId="0" fontId="37" fillId="0" borderId="21" xfId="0" applyFont="1" applyFill="1" applyBorder="1" applyAlignment="1">
      <alignment horizontal="distributed" vertical="center"/>
    </xf>
    <xf numFmtId="0" fontId="37" fillId="0" borderId="51" xfId="0" applyFont="1" applyFill="1" applyBorder="1" applyAlignment="1">
      <alignment horizontal="distributed" vertical="center"/>
    </xf>
    <xf numFmtId="0" fontId="37" fillId="0" borderId="71" xfId="0" applyFont="1" applyFill="1" applyBorder="1" applyAlignment="1">
      <alignment horizontal="distributed" vertical="center"/>
    </xf>
    <xf numFmtId="185" fontId="37" fillId="0" borderId="79" xfId="34" applyNumberFormat="1" applyFont="1" applyFill="1" applyBorder="1" applyAlignment="1">
      <alignment horizontal="right" vertical="center"/>
    </xf>
    <xf numFmtId="185" fontId="37" fillId="0" borderId="76" xfId="34" applyNumberFormat="1" applyFont="1" applyFill="1" applyBorder="1" applyAlignment="1">
      <alignment horizontal="right" vertical="center"/>
    </xf>
    <xf numFmtId="185" fontId="37" fillId="0" borderId="86" xfId="34" applyNumberFormat="1" applyFont="1" applyFill="1" applyBorder="1" applyAlignment="1">
      <alignment horizontal="right" vertical="center"/>
    </xf>
    <xf numFmtId="185" fontId="37" fillId="0" borderId="45" xfId="34" applyNumberFormat="1" applyFont="1" applyFill="1" applyBorder="1" applyAlignment="1">
      <alignment horizontal="right" vertical="center"/>
    </xf>
    <xf numFmtId="185" fontId="37" fillId="0" borderId="46" xfId="34" applyNumberFormat="1" applyFont="1" applyFill="1" applyBorder="1" applyAlignment="1">
      <alignment horizontal="right" vertical="center"/>
    </xf>
    <xf numFmtId="185" fontId="37" fillId="0" borderId="47" xfId="34" applyNumberFormat="1" applyFont="1" applyFill="1" applyBorder="1" applyAlignment="1">
      <alignment horizontal="right" vertical="center"/>
    </xf>
    <xf numFmtId="0" fontId="37" fillId="0" borderId="19" xfId="0" applyFont="1" applyFill="1" applyBorder="1"/>
    <xf numFmtId="185" fontId="37" fillId="0" borderId="49" xfId="34" applyNumberFormat="1" applyFont="1" applyFill="1" applyBorder="1" applyAlignment="1">
      <alignment horizontal="right" vertical="center"/>
    </xf>
    <xf numFmtId="185" fontId="37" fillId="0" borderId="50" xfId="34" applyNumberFormat="1" applyFont="1" applyFill="1" applyBorder="1" applyAlignment="1">
      <alignment horizontal="right" vertical="center"/>
    </xf>
    <xf numFmtId="185" fontId="37" fillId="0" borderId="51" xfId="34" applyNumberFormat="1" applyFont="1" applyFill="1" applyBorder="1" applyAlignment="1">
      <alignment horizontal="right" vertical="center"/>
    </xf>
    <xf numFmtId="0" fontId="37" fillId="0" borderId="53" xfId="0" applyFont="1" applyFill="1" applyBorder="1" applyAlignment="1">
      <alignment horizontal="center"/>
    </xf>
    <xf numFmtId="185" fontId="37" fillId="0" borderId="40" xfId="34" applyNumberFormat="1" applyFont="1" applyFill="1" applyBorder="1" applyAlignment="1">
      <alignment horizontal="right" vertical="center"/>
    </xf>
    <xf numFmtId="185" fontId="37" fillId="0" borderId="41" xfId="34" applyNumberFormat="1" applyFont="1" applyFill="1" applyBorder="1" applyAlignment="1">
      <alignment horizontal="right" vertical="center"/>
    </xf>
    <xf numFmtId="185" fontId="37" fillId="0" borderId="42" xfId="34" applyNumberFormat="1" applyFont="1" applyFill="1" applyBorder="1" applyAlignment="1">
      <alignment horizontal="right" vertical="center"/>
    </xf>
    <xf numFmtId="185" fontId="37" fillId="0" borderId="37" xfId="34" applyNumberFormat="1" applyFont="1" applyFill="1" applyBorder="1" applyAlignment="1">
      <alignment horizontal="right" vertical="center"/>
    </xf>
    <xf numFmtId="185" fontId="37" fillId="0" borderId="36" xfId="34" applyNumberFormat="1" applyFont="1" applyFill="1" applyBorder="1" applyAlignment="1">
      <alignment horizontal="right" vertical="center"/>
    </xf>
    <xf numFmtId="185" fontId="37" fillId="0" borderId="71" xfId="34" applyNumberFormat="1" applyFont="1" applyFill="1" applyBorder="1" applyAlignment="1">
      <alignment horizontal="right" vertical="center"/>
    </xf>
    <xf numFmtId="0" fontId="37" fillId="0" borderId="35" xfId="0" applyFont="1" applyFill="1" applyBorder="1"/>
    <xf numFmtId="0" fontId="37" fillId="0" borderId="33" xfId="0" applyFont="1" applyFill="1" applyBorder="1"/>
    <xf numFmtId="185" fontId="37" fillId="0" borderId="82" xfId="34" applyNumberFormat="1" applyFont="1" applyFill="1" applyBorder="1" applyAlignment="1">
      <alignment horizontal="right" vertical="center"/>
    </xf>
    <xf numFmtId="185" fontId="37" fillId="0" borderId="80" xfId="34" applyNumberFormat="1" applyFont="1" applyFill="1" applyBorder="1" applyAlignment="1">
      <alignment horizontal="right" vertical="center"/>
    </xf>
    <xf numFmtId="185" fontId="37" fillId="0" borderId="21" xfId="34" applyNumberFormat="1" applyFont="1" applyFill="1" applyBorder="1" applyAlignment="1">
      <alignment horizontal="right" vertical="center"/>
    </xf>
    <xf numFmtId="0" fontId="37" fillId="0" borderId="68" xfId="0" applyFont="1" applyFill="1" applyBorder="1"/>
    <xf numFmtId="0" fontId="37" fillId="0" borderId="48" xfId="0" applyFont="1" applyFill="1" applyBorder="1"/>
    <xf numFmtId="185" fontId="51" fillId="0" borderId="79" xfId="34" applyNumberFormat="1" applyFont="1" applyFill="1" applyBorder="1" applyAlignment="1">
      <alignment horizontal="right" vertical="center"/>
    </xf>
    <xf numFmtId="185" fontId="51" fillId="0" borderId="76" xfId="34" applyNumberFormat="1" applyFont="1" applyFill="1" applyBorder="1" applyAlignment="1">
      <alignment horizontal="right" vertical="center"/>
    </xf>
    <xf numFmtId="185" fontId="51" fillId="0" borderId="78" xfId="34" applyNumberFormat="1" applyFont="1" applyFill="1" applyBorder="1" applyAlignment="1">
      <alignment horizontal="right" vertical="center"/>
    </xf>
    <xf numFmtId="0" fontId="37" fillId="0" borderId="32" xfId="0" applyFont="1" applyFill="1" applyBorder="1" applyAlignment="1">
      <alignment horizontal="right"/>
    </xf>
    <xf numFmtId="0" fontId="37" fillId="0" borderId="52" xfId="0" applyFont="1" applyFill="1" applyBorder="1" applyAlignment="1">
      <alignment horizontal="right"/>
    </xf>
    <xf numFmtId="0" fontId="37" fillId="0" borderId="53" xfId="0" applyFont="1" applyFill="1" applyBorder="1" applyAlignment="1">
      <alignment horizontal="right"/>
    </xf>
    <xf numFmtId="0" fontId="38" fillId="0" borderId="10" xfId="0" applyFont="1" applyFill="1" applyBorder="1"/>
    <xf numFmtId="0" fontId="38" fillId="0" borderId="13" xfId="0" applyFont="1" applyFill="1" applyBorder="1"/>
    <xf numFmtId="0" fontId="37" fillId="0" borderId="31" xfId="0" applyFont="1" applyFill="1" applyBorder="1" applyAlignment="1">
      <alignment horizontal="center"/>
    </xf>
    <xf numFmtId="0" fontId="37" fillId="0" borderId="84" xfId="0" applyFont="1" applyFill="1" applyBorder="1" applyAlignment="1">
      <alignment horizontal="center"/>
    </xf>
    <xf numFmtId="0" fontId="37" fillId="0" borderId="11" xfId="0" applyFont="1" applyFill="1" applyBorder="1" applyAlignment="1">
      <alignment horizontal="center"/>
    </xf>
    <xf numFmtId="177" fontId="51" fillId="0" borderId="67" xfId="0" applyNumberFormat="1" applyFont="1" applyFill="1" applyBorder="1" applyAlignment="1">
      <alignment vertical="center"/>
    </xf>
    <xf numFmtId="177" fontId="51" fillId="0" borderId="38" xfId="0" applyNumberFormat="1" applyFont="1" applyFill="1" applyBorder="1" applyAlignment="1">
      <alignment vertical="center"/>
    </xf>
    <xf numFmtId="177" fontId="51" fillId="0" borderId="61" xfId="0" applyNumberFormat="1" applyFont="1" applyFill="1" applyBorder="1" applyAlignment="1">
      <alignment vertical="center"/>
    </xf>
    <xf numFmtId="177" fontId="51" fillId="0" borderId="81" xfId="0" applyNumberFormat="1" applyFont="1" applyFill="1" applyBorder="1" applyAlignment="1">
      <alignment vertical="center"/>
    </xf>
    <xf numFmtId="0" fontId="37" fillId="0" borderId="33" xfId="0" applyFont="1" applyFill="1" applyBorder="1" applyAlignment="1">
      <alignment horizontal="right" vertical="center"/>
    </xf>
    <xf numFmtId="176" fontId="51" fillId="0" borderId="65" xfId="0" applyNumberFormat="1" applyFont="1" applyFill="1" applyBorder="1" applyAlignment="1">
      <alignment vertical="center"/>
    </xf>
    <xf numFmtId="176" fontId="51" fillId="0" borderId="40" xfId="0" applyNumberFormat="1" applyFont="1" applyFill="1" applyBorder="1" applyAlignment="1">
      <alignment vertical="center"/>
    </xf>
    <xf numFmtId="176" fontId="51" fillId="0" borderId="41" xfId="0" applyNumberFormat="1" applyFont="1" applyFill="1" applyBorder="1" applyAlignment="1">
      <alignment vertical="center"/>
    </xf>
    <xf numFmtId="176" fontId="51" fillId="0" borderId="39" xfId="0" applyNumberFormat="1" applyFont="1" applyFill="1" applyBorder="1" applyAlignment="1">
      <alignment vertical="center"/>
    </xf>
    <xf numFmtId="0" fontId="37" fillId="0" borderId="49" xfId="0" applyFont="1" applyFill="1" applyBorder="1" applyAlignment="1">
      <alignment horizontal="center" vertical="center"/>
    </xf>
    <xf numFmtId="176" fontId="51" fillId="0" borderId="87" xfId="0" applyNumberFormat="1" applyFont="1" applyFill="1" applyBorder="1" applyAlignment="1">
      <alignment vertical="center"/>
    </xf>
    <xf numFmtId="176" fontId="51" fillId="0" borderId="82" xfId="0" applyNumberFormat="1" applyFont="1" applyFill="1" applyBorder="1" applyAlignment="1">
      <alignment vertical="center"/>
    </xf>
    <xf numFmtId="176" fontId="51" fillId="0" borderId="80" xfId="0" applyNumberFormat="1" applyFont="1" applyFill="1" applyBorder="1" applyAlignment="1">
      <alignment vertical="center"/>
    </xf>
    <xf numFmtId="176" fontId="51" fillId="0" borderId="72" xfId="0" applyNumberFormat="1" applyFont="1" applyFill="1" applyBorder="1" applyAlignment="1">
      <alignment vertical="center"/>
    </xf>
    <xf numFmtId="0" fontId="37" fillId="0" borderId="40" xfId="0" applyFont="1" applyFill="1" applyBorder="1" applyAlignment="1">
      <alignment horizontal="center" vertical="center"/>
    </xf>
    <xf numFmtId="0" fontId="37" fillId="0" borderId="48" xfId="0" applyFont="1" applyFill="1" applyBorder="1" applyAlignment="1">
      <alignment vertical="center"/>
    </xf>
    <xf numFmtId="176" fontId="51" fillId="0" borderId="49" xfId="0" applyNumberFormat="1" applyFont="1" applyFill="1" applyBorder="1" applyAlignment="1">
      <alignment vertical="center"/>
    </xf>
    <xf numFmtId="176" fontId="51" fillId="0" borderId="50" xfId="0" applyNumberFormat="1" applyFont="1" applyFill="1" applyBorder="1" applyAlignment="1">
      <alignment vertical="center"/>
    </xf>
    <xf numFmtId="176" fontId="51" fillId="0" borderId="56" xfId="0" applyNumberFormat="1" applyFont="1" applyFill="1" applyBorder="1" applyAlignment="1">
      <alignment vertical="center"/>
    </xf>
    <xf numFmtId="176" fontId="51" fillId="0" borderId="31" xfId="0" applyNumberFormat="1" applyFont="1" applyFill="1" applyBorder="1" applyAlignment="1">
      <alignment vertical="center"/>
    </xf>
    <xf numFmtId="176" fontId="51" fillId="0" borderId="84" xfId="0" applyNumberFormat="1" applyFont="1" applyFill="1" applyBorder="1" applyAlignment="1">
      <alignment vertical="center"/>
    </xf>
    <xf numFmtId="176" fontId="51" fillId="0" borderId="68" xfId="0" applyNumberFormat="1" applyFont="1" applyFill="1" applyBorder="1" applyAlignment="1">
      <alignment vertical="center"/>
    </xf>
    <xf numFmtId="0" fontId="37" fillId="0" borderId="82" xfId="0" applyFont="1" applyFill="1" applyBorder="1" applyAlignment="1">
      <alignment horizontal="center" vertical="center"/>
    </xf>
    <xf numFmtId="0" fontId="37" fillId="0" borderId="68" xfId="0" applyFont="1" applyFill="1" applyBorder="1" applyAlignment="1">
      <alignment vertical="center"/>
    </xf>
    <xf numFmtId="0" fontId="37" fillId="0" borderId="45" xfId="0" applyFont="1" applyFill="1" applyBorder="1" applyAlignment="1">
      <alignment horizontal="center" vertical="center"/>
    </xf>
    <xf numFmtId="0" fontId="37" fillId="0" borderId="48" xfId="0" applyFont="1" applyFill="1" applyBorder="1" applyAlignment="1">
      <alignment horizontal="right" vertical="center"/>
    </xf>
    <xf numFmtId="0" fontId="37" fillId="0" borderId="0" xfId="0" applyFont="1" applyFill="1" applyAlignment="1">
      <alignment vertical="center" wrapText="1"/>
    </xf>
    <xf numFmtId="185" fontId="51" fillId="0" borderId="14" xfId="34" applyNumberFormat="1" applyFont="1" applyFill="1" applyBorder="1" applyAlignment="1">
      <alignment vertical="center"/>
    </xf>
    <xf numFmtId="185" fontId="51" fillId="0" borderId="85" xfId="34" applyNumberFormat="1" applyFont="1" applyFill="1" applyBorder="1" applyAlignment="1">
      <alignment vertical="center"/>
    </xf>
    <xf numFmtId="185" fontId="37" fillId="0" borderId="34" xfId="34" applyNumberFormat="1" applyFont="1" applyFill="1" applyBorder="1" applyAlignment="1">
      <alignment vertical="center"/>
    </xf>
    <xf numFmtId="185" fontId="37" fillId="0" borderId="69" xfId="34" applyNumberFormat="1" applyFont="1" applyFill="1" applyBorder="1" applyAlignment="1">
      <alignment vertical="center"/>
    </xf>
    <xf numFmtId="185" fontId="37" fillId="0" borderId="33" xfId="34" applyNumberFormat="1" applyFont="1" applyFill="1" applyBorder="1" applyAlignment="1">
      <alignment vertical="center"/>
    </xf>
    <xf numFmtId="185" fontId="37" fillId="0" borderId="30" xfId="34" applyNumberFormat="1" applyFont="1" applyFill="1" applyBorder="1" applyAlignment="1">
      <alignment vertical="center"/>
    </xf>
    <xf numFmtId="0" fontId="37" fillId="0" borderId="89" xfId="0" applyFont="1" applyFill="1" applyBorder="1" applyAlignment="1">
      <alignment vertical="center"/>
    </xf>
    <xf numFmtId="0" fontId="37" fillId="0" borderId="86" xfId="0" applyFont="1" applyFill="1" applyBorder="1" applyAlignment="1">
      <alignment vertical="center"/>
    </xf>
    <xf numFmtId="185" fontId="51" fillId="0" borderId="38" xfId="34" applyNumberFormat="1" applyFont="1" applyFill="1" applyBorder="1" applyAlignment="1">
      <alignment vertical="center"/>
    </xf>
    <xf numFmtId="185" fontId="51" fillId="0" borderId="61" xfId="34" applyNumberFormat="1" applyFont="1" applyFill="1" applyBorder="1" applyAlignment="1">
      <alignment vertical="center"/>
    </xf>
    <xf numFmtId="185" fontId="37" fillId="0" borderId="81" xfId="34" applyNumberFormat="1" applyFont="1" applyFill="1" applyBorder="1" applyAlignment="1">
      <alignment vertical="center"/>
    </xf>
    <xf numFmtId="0" fontId="37" fillId="0" borderId="19" xfId="0" applyFont="1" applyFill="1" applyBorder="1" applyAlignment="1">
      <alignment vertical="center"/>
    </xf>
    <xf numFmtId="185" fontId="51" fillId="0" borderId="29" xfId="34" applyNumberFormat="1" applyFont="1" applyFill="1" applyBorder="1" applyAlignment="1">
      <alignment vertical="center"/>
    </xf>
    <xf numFmtId="185" fontId="51" fillId="0" borderId="57" xfId="34" applyNumberFormat="1" applyFont="1" applyFill="1" applyBorder="1" applyAlignment="1">
      <alignment vertical="center"/>
    </xf>
    <xf numFmtId="185" fontId="37" fillId="0" borderId="56" xfId="34" applyNumberFormat="1" applyFont="1" applyFill="1" applyBorder="1" applyAlignment="1">
      <alignment vertical="center"/>
    </xf>
    <xf numFmtId="0" fontId="37" fillId="0" borderId="18" xfId="0" applyFont="1" applyFill="1" applyBorder="1" applyAlignment="1">
      <alignment vertical="center"/>
    </xf>
    <xf numFmtId="185" fontId="37" fillId="0" borderId="72" xfId="34" applyNumberFormat="1" applyFont="1" applyFill="1" applyBorder="1" applyAlignment="1">
      <alignment vertical="center"/>
    </xf>
    <xf numFmtId="0" fontId="37" fillId="0" borderId="22" xfId="0" applyFont="1" applyFill="1" applyBorder="1" applyAlignment="1">
      <alignment vertical="center"/>
    </xf>
    <xf numFmtId="0" fontId="37" fillId="0" borderId="11" xfId="0" applyFont="1" applyFill="1" applyBorder="1" applyAlignment="1">
      <alignment vertical="center"/>
    </xf>
    <xf numFmtId="185" fontId="37" fillId="0" borderId="19" xfId="34" applyNumberFormat="1" applyFont="1" applyFill="1" applyBorder="1" applyAlignment="1">
      <alignment vertical="center"/>
    </xf>
    <xf numFmtId="185" fontId="37" fillId="0" borderId="18" xfId="34" applyNumberFormat="1" applyFont="1" applyFill="1" applyBorder="1" applyAlignment="1">
      <alignment vertical="center"/>
    </xf>
    <xf numFmtId="185" fontId="37" fillId="0" borderId="60" xfId="34" applyNumberFormat="1" applyFont="1" applyFill="1" applyBorder="1" applyAlignment="1">
      <alignment vertical="center"/>
    </xf>
    <xf numFmtId="185" fontId="37" fillId="0" borderId="23" xfId="34" applyNumberFormat="1" applyFont="1" applyFill="1" applyBorder="1" applyAlignment="1">
      <alignment vertical="center"/>
    </xf>
    <xf numFmtId="0" fontId="37" fillId="0" borderId="53" xfId="0" applyFont="1" applyFill="1" applyBorder="1" applyAlignment="1">
      <alignment vertical="center"/>
    </xf>
    <xf numFmtId="0" fontId="37" fillId="0" borderId="33" xfId="0" applyFont="1" applyFill="1" applyBorder="1" applyAlignment="1">
      <alignment vertical="center"/>
    </xf>
    <xf numFmtId="0" fontId="37" fillId="0" borderId="20" xfId="0" applyFont="1" applyFill="1" applyBorder="1" applyAlignment="1">
      <alignment vertical="center"/>
    </xf>
    <xf numFmtId="185" fontId="51" fillId="0" borderId="73" xfId="34" applyNumberFormat="1" applyFont="1" applyFill="1" applyBorder="1" applyAlignment="1">
      <alignment vertical="center"/>
    </xf>
    <xf numFmtId="0" fontId="37" fillId="0" borderId="10" xfId="0" applyFont="1" applyFill="1" applyBorder="1" applyAlignment="1">
      <alignment vertical="center"/>
    </xf>
    <xf numFmtId="0" fontId="37" fillId="0" borderId="13" xfId="0" applyFont="1" applyFill="1" applyBorder="1" applyAlignment="1">
      <alignment vertical="center"/>
    </xf>
    <xf numFmtId="0" fontId="37" fillId="0" borderId="34" xfId="0" applyFont="1" applyFill="1" applyBorder="1" applyAlignment="1">
      <alignment horizontal="right" vertical="center"/>
    </xf>
    <xf numFmtId="0" fontId="37" fillId="0" borderId="69" xfId="0" applyFont="1" applyFill="1" applyBorder="1" applyAlignment="1">
      <alignment horizontal="right" vertical="center"/>
    </xf>
    <xf numFmtId="0" fontId="37" fillId="0" borderId="13" xfId="0" applyFont="1" applyFill="1" applyBorder="1" applyAlignment="1">
      <alignment horizontal="right" vertical="center"/>
    </xf>
    <xf numFmtId="0" fontId="37" fillId="0" borderId="14" xfId="0" applyFont="1" applyFill="1" applyBorder="1" applyAlignment="1">
      <alignment vertical="center"/>
    </xf>
    <xf numFmtId="0" fontId="37" fillId="0" borderId="46" xfId="0" applyFont="1" applyFill="1" applyBorder="1" applyAlignment="1">
      <alignment horizontal="center" vertical="center"/>
    </xf>
    <xf numFmtId="0" fontId="37" fillId="0" borderId="54" xfId="0" applyFont="1" applyFill="1" applyBorder="1" applyAlignment="1">
      <alignment vertical="center"/>
    </xf>
    <xf numFmtId="185" fontId="51" fillId="0" borderId="63" xfId="34" applyNumberFormat="1" applyFont="1" applyFill="1" applyBorder="1" applyAlignment="1">
      <alignment vertical="center"/>
    </xf>
    <xf numFmtId="185" fontId="37" fillId="0" borderId="75" xfId="34" applyNumberFormat="1" applyFont="1" applyFill="1" applyBorder="1" applyAlignment="1">
      <alignment vertical="center"/>
    </xf>
    <xf numFmtId="185" fontId="37" fillId="0" borderId="66" xfId="34" applyNumberFormat="1" applyFont="1" applyFill="1" applyBorder="1" applyAlignment="1">
      <alignment vertical="center"/>
    </xf>
    <xf numFmtId="0" fontId="37" fillId="0" borderId="16" xfId="0" applyFont="1" applyFill="1" applyBorder="1" applyAlignment="1">
      <alignment vertical="center"/>
    </xf>
    <xf numFmtId="0" fontId="37" fillId="0" borderId="55" xfId="0" applyFont="1" applyFill="1" applyBorder="1" applyAlignment="1">
      <alignment vertical="center"/>
    </xf>
    <xf numFmtId="185" fontId="37" fillId="0" borderId="65" xfId="34" applyNumberFormat="1" applyFont="1" applyFill="1" applyBorder="1" applyAlignment="1">
      <alignment vertical="center"/>
    </xf>
    <xf numFmtId="0" fontId="37" fillId="0" borderId="26" xfId="0" applyFont="1" applyFill="1" applyBorder="1" applyAlignment="1">
      <alignment vertical="center"/>
    </xf>
    <xf numFmtId="185" fontId="37" fillId="0" borderId="87" xfId="34" applyNumberFormat="1" applyFont="1" applyFill="1" applyBorder="1" applyAlignment="1">
      <alignment vertical="center"/>
    </xf>
    <xf numFmtId="0" fontId="37" fillId="0" borderId="23" xfId="0" applyFont="1" applyFill="1" applyBorder="1" applyAlignment="1">
      <alignment vertical="center"/>
    </xf>
    <xf numFmtId="3" fontId="37" fillId="0" borderId="0" xfId="0" applyNumberFormat="1" applyFont="1" applyFill="1"/>
    <xf numFmtId="185" fontId="51" fillId="0" borderId="66" xfId="34" applyNumberFormat="1" applyFont="1" applyFill="1" applyBorder="1" applyAlignment="1">
      <alignment vertical="center"/>
    </xf>
    <xf numFmtId="185" fontId="37" fillId="0" borderId="0" xfId="0" applyNumberFormat="1" applyFont="1" applyFill="1"/>
    <xf numFmtId="0" fontId="37" fillId="0" borderId="63" xfId="0" applyFont="1" applyFill="1" applyBorder="1" applyAlignment="1">
      <alignment horizontal="right" vertical="center"/>
    </xf>
    <xf numFmtId="0" fontId="37" fillId="0" borderId="54" xfId="0" applyFont="1" applyFill="1" applyBorder="1" applyAlignment="1">
      <alignment horizontal="right" vertical="center"/>
    </xf>
    <xf numFmtId="0" fontId="37" fillId="0" borderId="64" xfId="0" applyFont="1" applyFill="1" applyBorder="1" applyAlignment="1">
      <alignment horizontal="center" vertical="center"/>
    </xf>
    <xf numFmtId="0" fontId="37" fillId="0" borderId="54" xfId="0" applyFont="1" applyFill="1" applyBorder="1" applyAlignment="1">
      <alignment horizontal="center" vertical="center"/>
    </xf>
    <xf numFmtId="0" fontId="38" fillId="0" borderId="54" xfId="0" applyFont="1" applyFill="1" applyBorder="1" applyAlignment="1">
      <alignment horizontal="right"/>
    </xf>
    <xf numFmtId="0" fontId="37" fillId="0" borderId="62" xfId="0" applyFont="1" applyFill="1" applyBorder="1" applyAlignment="1">
      <alignment vertical="center"/>
    </xf>
    <xf numFmtId="0" fontId="38" fillId="0" borderId="20" xfId="0" applyFont="1" applyFill="1" applyBorder="1"/>
    <xf numFmtId="0" fontId="39" fillId="0" borderId="0" xfId="0" applyFont="1" applyFill="1" applyAlignment="1">
      <alignment vertical="center"/>
    </xf>
    <xf numFmtId="0" fontId="39" fillId="0" borderId="57" xfId="0" applyFont="1" applyFill="1" applyBorder="1" applyAlignment="1">
      <alignment horizontal="center" vertical="center"/>
    </xf>
    <xf numFmtId="0" fontId="37" fillId="0" borderId="57" xfId="0" applyFont="1" applyBorder="1"/>
    <xf numFmtId="0" fontId="37" fillId="0" borderId="50" xfId="0" applyFont="1" applyBorder="1"/>
    <xf numFmtId="38" fontId="37" fillId="0" borderId="50" xfId="0" applyNumberFormat="1" applyFont="1" applyBorder="1"/>
    <xf numFmtId="0" fontId="39" fillId="0" borderId="50" xfId="0" applyFont="1" applyFill="1" applyBorder="1" applyAlignment="1">
      <alignment horizontal="center" vertical="center"/>
    </xf>
    <xf numFmtId="0" fontId="37" fillId="24" borderId="50" xfId="0" applyFont="1" applyFill="1" applyBorder="1"/>
    <xf numFmtId="0" fontId="37" fillId="0" borderId="18" xfId="0" applyFont="1" applyBorder="1"/>
    <xf numFmtId="0" fontId="55" fillId="0" borderId="50" xfId="0" applyFont="1" applyBorder="1"/>
    <xf numFmtId="0" fontId="37" fillId="25" borderId="50" xfId="0" applyFont="1" applyFill="1" applyBorder="1"/>
    <xf numFmtId="0" fontId="39" fillId="0" borderId="50" xfId="0" applyFont="1" applyFill="1" applyBorder="1" applyAlignment="1">
      <alignment vertical="center"/>
    </xf>
    <xf numFmtId="38" fontId="40" fillId="0" borderId="26" xfId="34" applyFont="1" applyFill="1" applyBorder="1" applyAlignment="1">
      <alignment vertical="center"/>
    </xf>
    <xf numFmtId="0" fontId="39" fillId="0" borderId="59" xfId="0" applyFont="1" applyFill="1" applyBorder="1" applyAlignment="1">
      <alignment horizontal="center" vertical="center"/>
    </xf>
    <xf numFmtId="0" fontId="37" fillId="0" borderId="59" xfId="0" applyFont="1" applyBorder="1"/>
    <xf numFmtId="0" fontId="37" fillId="0" borderId="28" xfId="0" applyFont="1" applyBorder="1"/>
    <xf numFmtId="0" fontId="55" fillId="0" borderId="41" xfId="0" applyFont="1" applyBorder="1"/>
    <xf numFmtId="0" fontId="37" fillId="25" borderId="41" xfId="0" applyFont="1" applyFill="1" applyBorder="1"/>
    <xf numFmtId="0" fontId="39" fillId="0" borderId="41" xfId="0" applyFont="1" applyFill="1" applyBorder="1" applyAlignment="1">
      <alignment vertical="center"/>
    </xf>
    <xf numFmtId="38" fontId="40" fillId="0" borderId="15" xfId="34" applyFont="1" applyFill="1" applyBorder="1" applyAlignment="1">
      <alignment vertical="center"/>
    </xf>
    <xf numFmtId="38" fontId="40" fillId="0" borderId="16" xfId="34" applyFont="1" applyFill="1" applyBorder="1" applyAlignment="1">
      <alignment vertical="center"/>
    </xf>
    <xf numFmtId="0" fontId="39" fillId="0" borderId="52" xfId="0" applyFont="1" applyFill="1" applyBorder="1" applyAlignment="1">
      <alignment horizontal="center" vertical="center"/>
    </xf>
    <xf numFmtId="38" fontId="39" fillId="0" borderId="55" xfId="34" applyFont="1" applyFill="1" applyBorder="1" applyAlignment="1">
      <alignment vertical="center"/>
    </xf>
    <xf numFmtId="38" fontId="39" fillId="0" borderId="15" xfId="34" applyFont="1" applyFill="1" applyBorder="1" applyAlignment="1">
      <alignment vertical="center"/>
    </xf>
    <xf numFmtId="38" fontId="39" fillId="0" borderId="46" xfId="34" applyFont="1" applyFill="1" applyBorder="1" applyAlignment="1">
      <alignment vertical="center"/>
    </xf>
    <xf numFmtId="38" fontId="39" fillId="0" borderId="16" xfId="34" applyFont="1" applyFill="1" applyBorder="1" applyAlignment="1">
      <alignment vertical="center"/>
    </xf>
    <xf numFmtId="0" fontId="39" fillId="0" borderId="55" xfId="0" applyFont="1" applyFill="1" applyBorder="1" applyAlignment="1">
      <alignment horizontal="center" vertical="center"/>
    </xf>
    <xf numFmtId="0" fontId="39" fillId="0" borderId="83" xfId="0" applyFont="1" applyFill="1" applyBorder="1" applyAlignment="1">
      <alignment horizontal="center" vertical="center"/>
    </xf>
    <xf numFmtId="0" fontId="37" fillId="0" borderId="41" xfId="0" applyFont="1" applyBorder="1"/>
    <xf numFmtId="0" fontId="37" fillId="24" borderId="41" xfId="0" applyFont="1" applyFill="1" applyBorder="1"/>
    <xf numFmtId="0" fontId="55" fillId="24" borderId="41" xfId="0" applyFont="1" applyFill="1" applyBorder="1"/>
    <xf numFmtId="38" fontId="39" fillId="0" borderId="25" xfId="34" applyFont="1" applyFill="1" applyBorder="1" applyAlignment="1">
      <alignment vertical="center"/>
    </xf>
    <xf numFmtId="38" fontId="39" fillId="0" borderId="59" xfId="34" applyFont="1" applyFill="1" applyBorder="1" applyAlignment="1">
      <alignment vertical="center"/>
    </xf>
    <xf numFmtId="38" fontId="39" fillId="0" borderId="52" xfId="34" applyFont="1" applyFill="1" applyBorder="1" applyAlignment="1">
      <alignment vertical="center"/>
    </xf>
    <xf numFmtId="38" fontId="39" fillId="0" borderId="0" xfId="34" applyFont="1" applyFill="1" applyBorder="1" applyAlignment="1">
      <alignment vertical="center"/>
    </xf>
    <xf numFmtId="0" fontId="39" fillId="0" borderId="88" xfId="0" applyFont="1" applyFill="1" applyBorder="1" applyAlignment="1">
      <alignment horizontal="center" vertical="center"/>
    </xf>
    <xf numFmtId="0" fontId="37" fillId="0" borderId="61" xfId="0" applyFont="1" applyFill="1" applyBorder="1" applyAlignment="1">
      <alignment horizontal="center"/>
    </xf>
    <xf numFmtId="0" fontId="37" fillId="0" borderId="61" xfId="0" applyFont="1" applyBorder="1"/>
    <xf numFmtId="0" fontId="37" fillId="0" borderId="36" xfId="0" applyFont="1" applyBorder="1"/>
    <xf numFmtId="0" fontId="37" fillId="24" borderId="36" xfId="0" applyFont="1" applyFill="1" applyBorder="1"/>
    <xf numFmtId="0" fontId="37" fillId="0" borderId="19" xfId="0" applyFont="1" applyBorder="1"/>
    <xf numFmtId="0" fontId="37" fillId="25" borderId="36" xfId="0" applyFont="1" applyFill="1" applyBorder="1"/>
    <xf numFmtId="0" fontId="37" fillId="0" borderId="36" xfId="0" applyFont="1" applyFill="1" applyBorder="1"/>
    <xf numFmtId="0" fontId="39" fillId="0" borderId="15" xfId="0" applyFont="1" applyFill="1" applyBorder="1" applyAlignment="1">
      <alignment horizontal="center" vertical="center"/>
    </xf>
    <xf numFmtId="0" fontId="37" fillId="0" borderId="15" xfId="0" applyFont="1" applyBorder="1"/>
    <xf numFmtId="0" fontId="39" fillId="0" borderId="55" xfId="0" applyFont="1" applyFill="1" applyBorder="1" applyAlignment="1">
      <alignment vertical="center"/>
    </xf>
    <xf numFmtId="0" fontId="39" fillId="0" borderId="15" xfId="0" applyFont="1" applyFill="1" applyBorder="1" applyAlignment="1">
      <alignment vertical="center"/>
    </xf>
    <xf numFmtId="0" fontId="39" fillId="0" borderId="46" xfId="0" applyFont="1" applyFill="1" applyBorder="1" applyAlignment="1">
      <alignment vertical="center"/>
    </xf>
    <xf numFmtId="0" fontId="39" fillId="0" borderId="16" xfId="0" applyFont="1" applyFill="1" applyBorder="1" applyAlignment="1">
      <alignment vertical="center"/>
    </xf>
    <xf numFmtId="0" fontId="37" fillId="0" borderId="83" xfId="0" applyFont="1" applyBorder="1"/>
    <xf numFmtId="0" fontId="37" fillId="0" borderId="80" xfId="0" applyFont="1" applyBorder="1"/>
    <xf numFmtId="0" fontId="37" fillId="24" borderId="80" xfId="0" applyFont="1" applyFill="1" applyBorder="1"/>
    <xf numFmtId="0" fontId="37" fillId="0" borderId="23" xfId="0" applyFont="1" applyBorder="1"/>
    <xf numFmtId="0" fontId="37" fillId="25" borderId="80" xfId="0" applyFont="1" applyFill="1" applyBorder="1"/>
    <xf numFmtId="0" fontId="39" fillId="0" borderId="80" xfId="0" applyFont="1" applyFill="1" applyBorder="1" applyAlignment="1">
      <alignment vertical="center"/>
    </xf>
    <xf numFmtId="0" fontId="39" fillId="0" borderId="88" xfId="0" applyFont="1" applyFill="1" applyBorder="1" applyAlignment="1">
      <alignment vertical="center"/>
    </xf>
    <xf numFmtId="0" fontId="39" fillId="0" borderId="83" xfId="0" applyFont="1" applyFill="1" applyBorder="1" applyAlignment="1">
      <alignment vertical="center"/>
    </xf>
    <xf numFmtId="0" fontId="39" fillId="0" borderId="84" xfId="0" applyFont="1" applyFill="1" applyBorder="1" applyAlignment="1">
      <alignment vertical="center"/>
    </xf>
    <xf numFmtId="0" fontId="39" fillId="0" borderId="12" xfId="0" applyFont="1" applyFill="1" applyBorder="1" applyAlignment="1">
      <alignment vertical="center"/>
    </xf>
    <xf numFmtId="0" fontId="37" fillId="0" borderId="46" xfId="0" applyFont="1" applyBorder="1"/>
    <xf numFmtId="0" fontId="37" fillId="24" borderId="46" xfId="0" applyFont="1" applyFill="1" applyBorder="1"/>
    <xf numFmtId="0" fontId="37" fillId="0" borderId="55" xfId="0" applyFont="1" applyBorder="1"/>
    <xf numFmtId="0" fontId="37" fillId="25" borderId="46" xfId="0" applyFont="1" applyFill="1" applyBorder="1"/>
    <xf numFmtId="0" fontId="39" fillId="0" borderId="55" xfId="0" applyFont="1" applyFill="1" applyBorder="1"/>
    <xf numFmtId="0" fontId="39" fillId="0" borderId="28" xfId="0" applyFont="1" applyFill="1" applyBorder="1"/>
    <xf numFmtId="0" fontId="39" fillId="0" borderId="55" xfId="0" applyFont="1" applyFill="1" applyBorder="1" applyAlignment="1">
      <alignment horizontal="right"/>
    </xf>
    <xf numFmtId="0" fontId="37" fillId="24" borderId="0" xfId="0" applyFont="1" applyFill="1"/>
    <xf numFmtId="0" fontId="56" fillId="26" borderId="0" xfId="0" applyFont="1" applyFill="1"/>
    <xf numFmtId="0" fontId="57" fillId="26" borderId="0" xfId="0" applyFont="1" applyFill="1"/>
    <xf numFmtId="0" fontId="39" fillId="0" borderId="0" xfId="0" applyFont="1"/>
    <xf numFmtId="0" fontId="58" fillId="0" borderId="0" xfId="0" applyFont="1"/>
    <xf numFmtId="0" fontId="59" fillId="0" borderId="0" xfId="0" applyFont="1"/>
    <xf numFmtId="0" fontId="36" fillId="0" borderId="0" xfId="0" applyFont="1"/>
    <xf numFmtId="0" fontId="40" fillId="0" borderId="0" xfId="0" applyFont="1" applyFill="1"/>
    <xf numFmtId="181" fontId="51" fillId="0" borderId="0" xfId="34" applyNumberFormat="1" applyFont="1" applyFill="1" applyBorder="1" applyAlignment="1">
      <alignment vertical="center"/>
    </xf>
    <xf numFmtId="181" fontId="51" fillId="0" borderId="0" xfId="0" applyNumberFormat="1" applyFont="1" applyFill="1" applyBorder="1" applyAlignment="1">
      <alignment vertical="center"/>
    </xf>
    <xf numFmtId="181" fontId="51" fillId="0" borderId="37" xfId="0" applyNumberFormat="1" applyFont="1" applyFill="1" applyBorder="1" applyAlignment="1">
      <alignment vertical="center"/>
    </xf>
    <xf numFmtId="181" fontId="51" fillId="0" borderId="36" xfId="0" applyNumberFormat="1" applyFont="1" applyFill="1" applyBorder="1" applyAlignment="1">
      <alignment vertical="center"/>
    </xf>
    <xf numFmtId="181" fontId="51" fillId="0" borderId="81" xfId="0" applyNumberFormat="1" applyFont="1" applyFill="1" applyBorder="1" applyAlignment="1">
      <alignment vertical="center"/>
    </xf>
    <xf numFmtId="0" fontId="40" fillId="0" borderId="71" xfId="0" applyFont="1" applyFill="1" applyBorder="1" applyAlignment="1">
      <alignment horizontal="distributed" vertical="center"/>
    </xf>
    <xf numFmtId="181" fontId="51" fillId="0" borderId="82" xfId="0" applyNumberFormat="1" applyFont="1" applyFill="1" applyBorder="1" applyAlignment="1">
      <alignment vertical="center"/>
    </xf>
    <xf numFmtId="181" fontId="51" fillId="0" borderId="80" xfId="0" applyNumberFormat="1" applyFont="1" applyFill="1" applyBorder="1" applyAlignment="1">
      <alignment vertical="center"/>
    </xf>
    <xf numFmtId="181" fontId="51" fillId="0" borderId="72" xfId="0" applyNumberFormat="1" applyFont="1" applyFill="1" applyBorder="1" applyAlignment="1">
      <alignment vertical="center"/>
    </xf>
    <xf numFmtId="0" fontId="40" fillId="0" borderId="21" xfId="0" applyFont="1" applyFill="1" applyBorder="1" applyAlignment="1">
      <alignment horizontal="distributed" vertical="center"/>
    </xf>
    <xf numFmtId="181" fontId="37" fillId="0" borderId="0" xfId="0" applyNumberFormat="1" applyFont="1" applyFill="1" applyBorder="1" applyAlignment="1">
      <alignment vertical="center"/>
    </xf>
    <xf numFmtId="181" fontId="37" fillId="0" borderId="82" xfId="0" applyNumberFormat="1" applyFont="1" applyFill="1" applyBorder="1" applyAlignment="1">
      <alignment vertical="center"/>
    </xf>
    <xf numFmtId="181" fontId="37" fillId="0" borderId="72" xfId="0" applyNumberFormat="1" applyFont="1" applyFill="1" applyBorder="1" applyAlignment="1">
      <alignment vertical="center"/>
    </xf>
    <xf numFmtId="0" fontId="40" fillId="0" borderId="23" xfId="0" applyFont="1" applyFill="1" applyBorder="1" applyAlignment="1">
      <alignment horizontal="distributed" vertical="center"/>
    </xf>
    <xf numFmtId="0" fontId="40" fillId="0" borderId="0" xfId="0" applyFont="1" applyFill="1" applyBorder="1"/>
    <xf numFmtId="182" fontId="37" fillId="0" borderId="37" xfId="0" applyNumberFormat="1" applyFont="1" applyFill="1" applyBorder="1" applyAlignment="1">
      <alignment horizontal="center" vertical="center"/>
    </xf>
    <xf numFmtId="186" fontId="37" fillId="0" borderId="19" xfId="0" applyNumberFormat="1" applyFont="1" applyFill="1" applyBorder="1" applyAlignment="1">
      <alignment vertical="center"/>
    </xf>
    <xf numFmtId="186" fontId="37" fillId="0" borderId="30" xfId="0" applyNumberFormat="1" applyFont="1" applyFill="1" applyBorder="1" applyAlignment="1">
      <alignment vertical="center"/>
    </xf>
    <xf numFmtId="186" fontId="37" fillId="0" borderId="81" xfId="0" applyNumberFormat="1" applyFont="1" applyFill="1" applyBorder="1" applyAlignment="1">
      <alignment vertical="center"/>
    </xf>
    <xf numFmtId="181" fontId="37" fillId="0" borderId="18" xfId="0" applyNumberFormat="1" applyFont="1" applyFill="1" applyBorder="1" applyAlignment="1">
      <alignment vertical="center"/>
    </xf>
    <xf numFmtId="181" fontId="37" fillId="0" borderId="57" xfId="0" applyNumberFormat="1" applyFont="1" applyFill="1" applyBorder="1" applyAlignment="1">
      <alignment vertical="center"/>
    </xf>
    <xf numFmtId="181" fontId="37" fillId="0" borderId="44" xfId="0" applyNumberFormat="1" applyFont="1" applyFill="1" applyBorder="1" applyAlignment="1">
      <alignment horizontal="center" vertical="center"/>
    </xf>
    <xf numFmtId="181" fontId="37" fillId="0" borderId="88" xfId="0" applyNumberFormat="1" applyFont="1" applyFill="1" applyBorder="1" applyAlignment="1">
      <alignment vertical="center"/>
    </xf>
    <xf numFmtId="181" fontId="37" fillId="0" borderId="23" xfId="0" applyNumberFormat="1" applyFont="1" applyFill="1" applyBorder="1" applyAlignment="1">
      <alignment vertical="center"/>
    </xf>
    <xf numFmtId="181" fontId="37" fillId="0" borderId="83" xfId="0" applyNumberFormat="1" applyFont="1" applyFill="1" applyBorder="1" applyAlignment="1">
      <alignment vertical="center"/>
    </xf>
    <xf numFmtId="181" fontId="37" fillId="0" borderId="68" xfId="0" applyNumberFormat="1" applyFont="1" applyFill="1" applyBorder="1" applyAlignment="1">
      <alignment vertical="center"/>
    </xf>
    <xf numFmtId="38" fontId="51" fillId="0" borderId="79" xfId="34" applyFont="1" applyFill="1" applyBorder="1" applyAlignment="1">
      <alignment vertical="center"/>
    </xf>
    <xf numFmtId="38" fontId="51" fillId="0" borderId="73" xfId="34" applyFont="1" applyFill="1" applyBorder="1" applyAlignment="1">
      <alignment vertical="center"/>
    </xf>
    <xf numFmtId="38" fontId="51" fillId="0" borderId="78" xfId="34" applyFont="1" applyFill="1" applyBorder="1" applyAlignment="1">
      <alignment vertical="center"/>
    </xf>
    <xf numFmtId="38" fontId="51" fillId="0" borderId="77" xfId="34" applyFont="1" applyFill="1" applyBorder="1" applyAlignment="1">
      <alignment vertical="center"/>
    </xf>
    <xf numFmtId="38" fontId="51" fillId="0" borderId="30" xfId="34" applyFont="1" applyFill="1" applyBorder="1" applyAlignment="1">
      <alignment vertical="center"/>
    </xf>
    <xf numFmtId="38" fontId="51" fillId="0" borderId="33" xfId="34" applyFont="1" applyFill="1" applyBorder="1" applyAlignment="1">
      <alignment vertical="center"/>
    </xf>
    <xf numFmtId="38" fontId="37" fillId="0" borderId="45" xfId="34" applyFont="1" applyFill="1" applyBorder="1" applyAlignment="1">
      <alignment vertical="center"/>
    </xf>
    <xf numFmtId="38" fontId="37" fillId="0" borderId="15" xfId="34" applyFont="1" applyFill="1" applyBorder="1" applyAlignment="1">
      <alignment vertical="center"/>
    </xf>
    <xf numFmtId="38" fontId="37" fillId="0" borderId="37" xfId="34" applyFont="1" applyFill="1" applyBorder="1" applyAlignment="1">
      <alignment vertical="center"/>
    </xf>
    <xf numFmtId="38" fontId="37" fillId="0" borderId="81" xfId="34" applyFont="1" applyFill="1" applyBorder="1" applyAlignment="1">
      <alignment vertical="center"/>
    </xf>
    <xf numFmtId="38" fontId="37" fillId="0" borderId="55" xfId="34" applyFont="1" applyFill="1" applyBorder="1" applyAlignment="1">
      <alignment vertical="center"/>
    </xf>
    <xf numFmtId="0" fontId="37" fillId="0" borderId="47" xfId="0" applyFont="1" applyFill="1" applyBorder="1" applyAlignment="1">
      <alignment horizontal="distributed" vertical="center"/>
    </xf>
    <xf numFmtId="38" fontId="37" fillId="0" borderId="49" xfId="34" applyFont="1" applyFill="1" applyBorder="1" applyAlignment="1">
      <alignment vertical="center"/>
    </xf>
    <xf numFmtId="38" fontId="37" fillId="0" borderId="57" xfId="34" applyFont="1" applyFill="1" applyBorder="1" applyAlignment="1">
      <alignment vertical="center"/>
    </xf>
    <xf numFmtId="38" fontId="37" fillId="0" borderId="56" xfId="34" applyFont="1" applyFill="1" applyBorder="1" applyAlignment="1">
      <alignment vertical="center"/>
    </xf>
    <xf numFmtId="38" fontId="37" fillId="0" borderId="18" xfId="34" applyFont="1" applyFill="1" applyBorder="1" applyAlignment="1">
      <alignment vertical="center"/>
    </xf>
    <xf numFmtId="38" fontId="37" fillId="0" borderId="82" xfId="34" applyFont="1" applyFill="1" applyBorder="1" applyAlignment="1">
      <alignment vertical="center"/>
    </xf>
    <xf numFmtId="38" fontId="37" fillId="0" borderId="60" xfId="34" applyFont="1" applyFill="1" applyBorder="1" applyAlignment="1">
      <alignment vertical="center"/>
    </xf>
    <xf numFmtId="38" fontId="37" fillId="0" borderId="72" xfId="34" applyFont="1" applyFill="1" applyBorder="1" applyAlignment="1">
      <alignment vertical="center"/>
    </xf>
    <xf numFmtId="38" fontId="37" fillId="0" borderId="23" xfId="34" applyFont="1" applyFill="1" applyBorder="1" applyAlignment="1">
      <alignment vertical="center"/>
    </xf>
    <xf numFmtId="0" fontId="37" fillId="0" borderId="42" xfId="0" applyFont="1" applyFill="1" applyBorder="1" applyAlignment="1">
      <alignment horizontal="distributed" vertical="center"/>
    </xf>
    <xf numFmtId="0" fontId="38" fillId="0" borderId="37" xfId="0" applyFont="1" applyFill="1" applyBorder="1" applyAlignment="1">
      <alignment horizontal="distributed"/>
    </xf>
    <xf numFmtId="0" fontId="38" fillId="0" borderId="81" xfId="0" applyFont="1" applyFill="1" applyBorder="1" applyAlignment="1">
      <alignment horizontal="distributed"/>
    </xf>
    <xf numFmtId="0" fontId="38" fillId="0" borderId="45" xfId="0" applyFont="1" applyFill="1" applyBorder="1" applyAlignment="1">
      <alignment horizontal="distributed"/>
    </xf>
    <xf numFmtId="0" fontId="38" fillId="0" borderId="44" xfId="0" applyFont="1" applyFill="1" applyBorder="1" applyAlignment="1">
      <alignment horizontal="distributed"/>
    </xf>
    <xf numFmtId="0" fontId="61" fillId="0" borderId="63" xfId="0" applyFont="1" applyFill="1" applyBorder="1"/>
    <xf numFmtId="0" fontId="37" fillId="0" borderId="64" xfId="0" applyFont="1" applyFill="1" applyBorder="1"/>
    <xf numFmtId="0" fontId="61" fillId="0" borderId="62" xfId="0" applyFont="1" applyFill="1" applyBorder="1" applyAlignment="1">
      <alignment horizontal="right"/>
    </xf>
    <xf numFmtId="184" fontId="51" fillId="0" borderId="75" xfId="34" applyNumberFormat="1" applyFont="1" applyFill="1" applyBorder="1" applyAlignment="1">
      <alignment vertical="center"/>
    </xf>
    <xf numFmtId="184" fontId="51" fillId="0" borderId="75" xfId="0" applyNumberFormat="1" applyFont="1" applyFill="1" applyBorder="1" applyAlignment="1">
      <alignment vertical="center"/>
    </xf>
    <xf numFmtId="184" fontId="37" fillId="0" borderId="75" xfId="0" applyNumberFormat="1" applyFont="1" applyFill="1" applyBorder="1" applyAlignment="1">
      <alignment vertical="center"/>
    </xf>
    <xf numFmtId="0" fontId="37" fillId="0" borderId="12" xfId="0" applyFont="1" applyFill="1" applyBorder="1" applyAlignment="1">
      <alignment vertical="center"/>
    </xf>
    <xf numFmtId="184" fontId="51" fillId="0" borderId="66" xfId="0" applyNumberFormat="1" applyFont="1" applyFill="1" applyBorder="1" applyAlignment="1">
      <alignment vertical="center"/>
    </xf>
    <xf numFmtId="184" fontId="37" fillId="0" borderId="66" xfId="0" applyNumberFormat="1" applyFont="1" applyFill="1" applyBorder="1" applyAlignment="1">
      <alignment vertical="center"/>
    </xf>
    <xf numFmtId="184" fontId="51" fillId="0" borderId="65" xfId="0" applyNumberFormat="1" applyFont="1" applyFill="1" applyBorder="1" applyAlignment="1">
      <alignment vertical="center"/>
    </xf>
    <xf numFmtId="184" fontId="37" fillId="0" borderId="65" xfId="0" applyNumberFormat="1" applyFont="1" applyFill="1" applyBorder="1" applyAlignment="1">
      <alignment vertical="center"/>
    </xf>
    <xf numFmtId="184" fontId="51" fillId="0" borderId="87" xfId="0" applyNumberFormat="1" applyFont="1" applyFill="1" applyBorder="1" applyAlignment="1">
      <alignment vertical="center"/>
    </xf>
    <xf numFmtId="184" fontId="37" fillId="0" borderId="87" xfId="0" applyNumberFormat="1" applyFont="1" applyFill="1" applyBorder="1" applyAlignment="1">
      <alignment vertical="center"/>
    </xf>
    <xf numFmtId="0" fontId="51" fillId="0" borderId="0" xfId="0" applyFont="1" applyFill="1" applyBorder="1"/>
    <xf numFmtId="0" fontId="37" fillId="0" borderId="75" xfId="0" applyFont="1" applyFill="1" applyBorder="1"/>
    <xf numFmtId="0" fontId="37" fillId="0" borderId="77" xfId="0" applyFont="1" applyFill="1" applyBorder="1"/>
    <xf numFmtId="0" fontId="37" fillId="0" borderId="89" xfId="0" applyFont="1" applyFill="1" applyBorder="1"/>
    <xf numFmtId="0" fontId="37" fillId="0" borderId="79" xfId="0" applyFont="1" applyFill="1" applyBorder="1"/>
    <xf numFmtId="0" fontId="37" fillId="0" borderId="78" xfId="0" applyFont="1" applyFill="1" applyBorder="1"/>
    <xf numFmtId="0" fontId="37" fillId="0" borderId="32" xfId="0" applyFont="1" applyFill="1" applyBorder="1"/>
    <xf numFmtId="0" fontId="46" fillId="0" borderId="53" xfId="0" applyFont="1" applyFill="1" applyBorder="1"/>
    <xf numFmtId="0" fontId="37" fillId="0" borderId="20" xfId="0" applyFont="1" applyFill="1" applyBorder="1" applyAlignment="1">
      <alignment horizontal="center"/>
    </xf>
    <xf numFmtId="0" fontId="46" fillId="0" borderId="12" xfId="0" applyFont="1" applyFill="1" applyBorder="1"/>
    <xf numFmtId="0" fontId="51" fillId="0" borderId="38" xfId="0" applyFont="1" applyFill="1" applyBorder="1"/>
    <xf numFmtId="0" fontId="37" fillId="0" borderId="81" xfId="0" applyFont="1" applyFill="1" applyBorder="1"/>
    <xf numFmtId="0" fontId="51" fillId="0" borderId="29" xfId="0" applyFont="1" applyFill="1" applyBorder="1"/>
    <xf numFmtId="0" fontId="37" fillId="0" borderId="56" xfId="0" applyFont="1" applyFill="1" applyBorder="1"/>
    <xf numFmtId="0" fontId="37" fillId="0" borderId="44" xfId="0" applyFont="1" applyFill="1" applyBorder="1"/>
    <xf numFmtId="0" fontId="37" fillId="0" borderId="67" xfId="0" applyFont="1" applyFill="1" applyBorder="1" applyAlignment="1">
      <alignment horizontal="center" vertical="center" wrapText="1"/>
    </xf>
    <xf numFmtId="184" fontId="37" fillId="0" borderId="29" xfId="0" applyNumberFormat="1" applyFont="1" applyFill="1" applyBorder="1"/>
    <xf numFmtId="184" fontId="37" fillId="0" borderId="50" xfId="0" applyNumberFormat="1" applyFont="1" applyFill="1" applyBorder="1"/>
    <xf numFmtId="184" fontId="37" fillId="0" borderId="18" xfId="0" applyNumberFormat="1" applyFont="1" applyFill="1" applyBorder="1"/>
    <xf numFmtId="184" fontId="37" fillId="0" borderId="26" xfId="0" applyNumberFormat="1" applyFont="1" applyFill="1" applyBorder="1"/>
    <xf numFmtId="184" fontId="37" fillId="0" borderId="43" xfId="0" applyNumberFormat="1" applyFont="1" applyFill="1" applyBorder="1"/>
    <xf numFmtId="184" fontId="37" fillId="0" borderId="41" xfId="0" applyNumberFormat="1" applyFont="1" applyFill="1" applyBorder="1"/>
    <xf numFmtId="184" fontId="37" fillId="0" borderId="28" xfId="0" applyNumberFormat="1" applyFont="1" applyFill="1" applyBorder="1"/>
    <xf numFmtId="184" fontId="37" fillId="0" borderId="27" xfId="0" applyNumberFormat="1" applyFont="1" applyFill="1" applyBorder="1"/>
    <xf numFmtId="181" fontId="37" fillId="0" borderId="55" xfId="34" applyNumberFormat="1" applyFont="1" applyFill="1" applyBorder="1" applyAlignment="1">
      <alignment vertical="center"/>
    </xf>
    <xf numFmtId="181" fontId="37" fillId="0" borderId="15" xfId="34" applyNumberFormat="1" applyFont="1" applyFill="1" applyBorder="1" applyAlignment="1">
      <alignment vertical="center"/>
    </xf>
    <xf numFmtId="181" fontId="37" fillId="0" borderId="44" xfId="0" applyNumberFormat="1" applyFont="1" applyFill="1" applyBorder="1" applyAlignment="1">
      <alignment vertical="center"/>
    </xf>
    <xf numFmtId="0" fontId="37" fillId="0" borderId="66" xfId="0" applyFont="1" applyFill="1" applyBorder="1" applyAlignment="1">
      <alignment horizontal="center" vertical="center"/>
    </xf>
    <xf numFmtId="0" fontId="51" fillId="0" borderId="24" xfId="0" applyFont="1" applyFill="1" applyBorder="1"/>
    <xf numFmtId="184" fontId="37" fillId="0" borderId="24" xfId="0" applyNumberFormat="1" applyFont="1" applyFill="1" applyBorder="1"/>
    <xf numFmtId="184" fontId="37" fillId="0" borderId="80" xfId="0" applyNumberFormat="1" applyFont="1" applyFill="1" applyBorder="1"/>
    <xf numFmtId="184" fontId="37" fillId="0" borderId="23" xfId="0" applyNumberFormat="1" applyFont="1" applyFill="1" applyBorder="1"/>
    <xf numFmtId="184" fontId="37" fillId="0" borderId="22" xfId="0" applyNumberFormat="1" applyFont="1" applyFill="1" applyBorder="1"/>
    <xf numFmtId="181" fontId="37" fillId="0" borderId="84" xfId="0" applyNumberFormat="1" applyFont="1" applyFill="1" applyBorder="1" applyAlignment="1">
      <alignment vertical="center"/>
    </xf>
    <xf numFmtId="0" fontId="39" fillId="0" borderId="0" xfId="0" applyFont="1" applyFill="1" applyAlignment="1">
      <alignment horizontal="left"/>
    </xf>
    <xf numFmtId="181" fontId="42" fillId="0" borderId="67" xfId="0" applyNumberFormat="1" applyFont="1" applyFill="1" applyBorder="1" applyAlignment="1">
      <alignment vertical="center"/>
    </xf>
    <xf numFmtId="181" fontId="51" fillId="0" borderId="70" xfId="0" applyNumberFormat="1" applyFont="1" applyFill="1" applyBorder="1" applyAlignment="1">
      <alignment vertical="center"/>
    </xf>
    <xf numFmtId="181" fontId="51" fillId="0" borderId="67" xfId="0" applyNumberFormat="1" applyFont="1" applyFill="1" applyBorder="1" applyAlignment="1">
      <alignment vertical="center"/>
    </xf>
    <xf numFmtId="181" fontId="51" fillId="0" borderId="19" xfId="0" applyNumberFormat="1" applyFont="1" applyFill="1" applyBorder="1" applyAlignment="1">
      <alignment vertical="center"/>
    </xf>
    <xf numFmtId="181" fontId="51" fillId="0" borderId="87" xfId="0" applyNumberFormat="1" applyFont="1" applyFill="1" applyBorder="1" applyAlignment="1">
      <alignment vertical="center"/>
    </xf>
    <xf numFmtId="181" fontId="51" fillId="0" borderId="23" xfId="0" applyNumberFormat="1" applyFont="1" applyFill="1" applyBorder="1" applyAlignment="1">
      <alignment vertical="center"/>
    </xf>
    <xf numFmtId="181" fontId="51" fillId="0" borderId="66" xfId="0" applyNumberFormat="1" applyFont="1" applyFill="1" applyBorder="1" applyAlignment="1">
      <alignment vertical="center"/>
    </xf>
    <xf numFmtId="181" fontId="37" fillId="0" borderId="55" xfId="0" applyNumberFormat="1" applyFont="1" applyFill="1" applyBorder="1" applyAlignment="1">
      <alignment vertical="center"/>
    </xf>
    <xf numFmtId="181" fontId="51" fillId="0" borderId="65" xfId="0" applyNumberFormat="1" applyFont="1" applyFill="1" applyBorder="1" applyAlignment="1">
      <alignment vertical="center"/>
    </xf>
    <xf numFmtId="0" fontId="37" fillId="0" borderId="28" xfId="0" applyFont="1" applyFill="1" applyBorder="1" applyAlignment="1">
      <alignment horizontal="distributed" vertical="center"/>
    </xf>
    <xf numFmtId="0" fontId="46" fillId="0" borderId="12" xfId="0" applyFont="1" applyFill="1" applyBorder="1" applyAlignment="1">
      <alignment horizontal="right"/>
    </xf>
    <xf numFmtId="184" fontId="51" fillId="0" borderId="79" xfId="0" applyNumberFormat="1" applyFont="1" applyFill="1" applyBorder="1" applyAlignment="1">
      <alignment vertical="center"/>
    </xf>
    <xf numFmtId="184" fontId="51" fillId="0" borderId="78" xfId="0" applyNumberFormat="1" applyFont="1" applyFill="1" applyBorder="1" applyAlignment="1">
      <alignment vertical="center"/>
    </xf>
    <xf numFmtId="184" fontId="51" fillId="0" borderId="77" xfId="0" applyNumberFormat="1" applyFont="1" applyFill="1" applyBorder="1" applyAlignment="1">
      <alignment vertical="center"/>
    </xf>
    <xf numFmtId="184" fontId="51" fillId="0" borderId="73" xfId="0" applyNumberFormat="1" applyFont="1" applyFill="1" applyBorder="1" applyAlignment="1">
      <alignment vertical="center"/>
    </xf>
    <xf numFmtId="184" fontId="37" fillId="0" borderId="40" xfId="0" applyNumberFormat="1" applyFont="1" applyFill="1" applyBorder="1" applyAlignment="1">
      <alignment vertical="center"/>
    </xf>
    <xf numFmtId="184" fontId="37" fillId="0" borderId="58" xfId="0" applyNumberFormat="1" applyFont="1" applyFill="1" applyBorder="1" applyAlignment="1">
      <alignment vertical="center"/>
    </xf>
    <xf numFmtId="184" fontId="37" fillId="0" borderId="45" xfId="0" applyNumberFormat="1" applyFont="1" applyFill="1" applyBorder="1" applyAlignment="1">
      <alignment vertical="center"/>
    </xf>
    <xf numFmtId="184" fontId="37" fillId="0" borderId="39" xfId="0" applyNumberFormat="1" applyFont="1" applyFill="1" applyBorder="1" applyAlignment="1">
      <alignment vertical="center"/>
    </xf>
    <xf numFmtId="184" fontId="37" fillId="0" borderId="55" xfId="0" applyNumberFormat="1" applyFont="1" applyFill="1" applyBorder="1" applyAlignment="1">
      <alignment vertical="center"/>
    </xf>
    <xf numFmtId="184" fontId="37" fillId="0" borderId="25" xfId="0" applyNumberFormat="1" applyFont="1" applyFill="1" applyBorder="1" applyAlignment="1">
      <alignment vertical="center"/>
    </xf>
    <xf numFmtId="184" fontId="37" fillId="0" borderId="48" xfId="0" applyNumberFormat="1" applyFont="1" applyFill="1" applyBorder="1" applyAlignment="1">
      <alignment vertical="center"/>
    </xf>
    <xf numFmtId="184" fontId="37" fillId="0" borderId="49" xfId="0" applyNumberFormat="1" applyFont="1" applyFill="1" applyBorder="1" applyAlignment="1">
      <alignment vertical="center"/>
    </xf>
    <xf numFmtId="184" fontId="37" fillId="0" borderId="18" xfId="0" applyNumberFormat="1" applyFont="1" applyFill="1" applyBorder="1" applyAlignment="1">
      <alignment vertical="center"/>
    </xf>
    <xf numFmtId="184" fontId="37" fillId="0" borderId="28" xfId="0" applyNumberFormat="1" applyFont="1" applyFill="1" applyBorder="1" applyAlignment="1">
      <alignment vertical="center"/>
    </xf>
    <xf numFmtId="0" fontId="38" fillId="0" borderId="81" xfId="0" applyFont="1" applyFill="1" applyBorder="1" applyAlignment="1">
      <alignment horizontal="distributed" vertical="center"/>
    </xf>
    <xf numFmtId="0" fontId="38" fillId="0" borderId="19" xfId="0" applyFont="1" applyFill="1" applyBorder="1" applyAlignment="1">
      <alignment horizontal="distributed" vertical="center"/>
    </xf>
    <xf numFmtId="0" fontId="50" fillId="0" borderId="63" xfId="0" applyFont="1" applyFill="1" applyBorder="1"/>
    <xf numFmtId="0" fontId="50" fillId="0" borderId="62" xfId="0" applyFont="1" applyFill="1" applyBorder="1" applyAlignment="1">
      <alignment horizontal="right"/>
    </xf>
    <xf numFmtId="0" fontId="51" fillId="0" borderId="75" xfId="0" applyFont="1" applyFill="1" applyBorder="1" applyAlignment="1">
      <alignment vertical="center"/>
    </xf>
    <xf numFmtId="0" fontId="37" fillId="0" borderId="75" xfId="0" applyFont="1" applyFill="1" applyBorder="1" applyAlignment="1">
      <alignment vertical="center"/>
    </xf>
    <xf numFmtId="0" fontId="37" fillId="0" borderId="87" xfId="0" applyFont="1" applyFill="1" applyBorder="1" applyAlignment="1">
      <alignment vertical="center"/>
    </xf>
    <xf numFmtId="0" fontId="37" fillId="0" borderId="66" xfId="0" applyFont="1" applyFill="1" applyBorder="1" applyAlignment="1">
      <alignment vertical="center"/>
    </xf>
    <xf numFmtId="0" fontId="37" fillId="0" borderId="65" xfId="0" applyFont="1" applyFill="1" applyBorder="1" applyAlignment="1">
      <alignment vertical="center"/>
    </xf>
    <xf numFmtId="0" fontId="37" fillId="0" borderId="76" xfId="0" applyFont="1" applyFill="1" applyBorder="1"/>
    <xf numFmtId="0" fontId="37" fillId="0" borderId="75" xfId="0" applyFont="1" applyFill="1" applyBorder="1" applyAlignment="1">
      <alignment vertical="center" shrinkToFit="1"/>
    </xf>
    <xf numFmtId="0" fontId="37" fillId="0" borderId="67" xfId="0" applyFont="1" applyFill="1" applyBorder="1" applyAlignment="1">
      <alignment vertical="center" shrinkToFit="1"/>
    </xf>
    <xf numFmtId="0" fontId="37" fillId="0" borderId="64" xfId="0" applyFont="1" applyFill="1" applyBorder="1" applyAlignment="1">
      <alignment vertical="center" shrinkToFit="1"/>
    </xf>
    <xf numFmtId="0" fontId="37" fillId="0" borderId="87" xfId="0" applyFont="1" applyFill="1" applyBorder="1" applyAlignment="1">
      <alignment vertical="center" shrinkToFit="1"/>
    </xf>
    <xf numFmtId="188" fontId="37" fillId="0" borderId="0" xfId="0" applyNumberFormat="1" applyFont="1" applyFill="1" applyBorder="1" applyAlignment="1">
      <alignment horizontal="right" vertical="center"/>
    </xf>
    <xf numFmtId="0" fontId="37" fillId="0" borderId="74" xfId="0" applyFont="1" applyFill="1" applyBorder="1"/>
    <xf numFmtId="0" fontId="37" fillId="0" borderId="86" xfId="0" applyFont="1" applyFill="1" applyBorder="1"/>
    <xf numFmtId="38" fontId="37" fillId="0" borderId="54" xfId="34" applyFont="1" applyFill="1" applyBorder="1"/>
    <xf numFmtId="0" fontId="46" fillId="0" borderId="20" xfId="0" applyFont="1" applyFill="1" applyBorder="1"/>
    <xf numFmtId="181" fontId="40" fillId="0" borderId="19" xfId="34" applyNumberFormat="1" applyFont="1" applyFill="1" applyBorder="1" applyAlignment="1">
      <alignment horizontal="right" vertical="center"/>
    </xf>
    <xf numFmtId="181" fontId="37" fillId="0" borderId="81" xfId="34" applyNumberFormat="1" applyFont="1" applyFill="1" applyBorder="1" applyAlignment="1">
      <alignment vertical="center"/>
    </xf>
    <xf numFmtId="181" fontId="37" fillId="0" borderId="28" xfId="0" applyNumberFormat="1" applyFont="1" applyFill="1" applyBorder="1" applyAlignment="1">
      <alignment vertical="center"/>
    </xf>
    <xf numFmtId="181" fontId="37" fillId="0" borderId="39" xfId="0" applyNumberFormat="1" applyFont="1" applyFill="1" applyBorder="1" applyAlignment="1">
      <alignment vertical="center"/>
    </xf>
    <xf numFmtId="0" fontId="37" fillId="0" borderId="87" xfId="0" applyFont="1" applyFill="1" applyBorder="1" applyAlignment="1">
      <alignment horizontal="distributed" vertical="center"/>
    </xf>
    <xf numFmtId="181" fontId="51" fillId="0" borderId="61" xfId="0" applyNumberFormat="1" applyFont="1" applyFill="1" applyBorder="1" applyAlignment="1">
      <alignment vertical="center"/>
    </xf>
    <xf numFmtId="181" fontId="51" fillId="0" borderId="71" xfId="0" applyNumberFormat="1" applyFont="1" applyFill="1" applyBorder="1" applyAlignment="1">
      <alignment vertical="center"/>
    </xf>
    <xf numFmtId="181" fontId="51" fillId="0" borderId="60" xfId="0" applyNumberFormat="1" applyFont="1" applyFill="1" applyBorder="1" applyAlignment="1">
      <alignment vertical="center"/>
    </xf>
    <xf numFmtId="181" fontId="51" fillId="0" borderId="21" xfId="0" applyNumberFormat="1" applyFont="1" applyFill="1" applyBorder="1" applyAlignment="1">
      <alignment vertical="center"/>
    </xf>
    <xf numFmtId="0" fontId="37" fillId="0" borderId="45" xfId="0" applyFont="1" applyFill="1" applyBorder="1" applyAlignment="1">
      <alignment horizontal="distributed" vertical="center"/>
    </xf>
    <xf numFmtId="0" fontId="37" fillId="0" borderId="40" xfId="0" applyFont="1" applyFill="1" applyBorder="1" applyAlignment="1">
      <alignment horizontal="distributed" vertical="center"/>
    </xf>
    <xf numFmtId="0" fontId="37" fillId="0" borderId="49" xfId="0" applyFont="1" applyFill="1" applyBorder="1" applyAlignment="1">
      <alignment horizontal="distributed" vertical="center"/>
    </xf>
    <xf numFmtId="0" fontId="37" fillId="0" borderId="82" xfId="0" applyFont="1" applyFill="1" applyBorder="1" applyAlignment="1">
      <alignment horizontal="distributed" vertical="center"/>
    </xf>
    <xf numFmtId="181" fontId="51" fillId="0" borderId="79" xfId="0" applyNumberFormat="1" applyFont="1" applyFill="1" applyBorder="1" applyAlignment="1">
      <alignment vertical="center"/>
    </xf>
    <xf numFmtId="181" fontId="51" fillId="0" borderId="73" xfId="0" applyNumberFormat="1" applyFont="1" applyFill="1" applyBorder="1" applyAlignment="1">
      <alignment vertical="center"/>
    </xf>
    <xf numFmtId="181" fontId="51" fillId="0" borderId="78" xfId="0" applyNumberFormat="1" applyFont="1" applyFill="1" applyBorder="1" applyAlignment="1">
      <alignment vertical="center"/>
    </xf>
    <xf numFmtId="181" fontId="51" fillId="0" borderId="77" xfId="0" applyNumberFormat="1" applyFont="1" applyFill="1" applyBorder="1" applyAlignment="1">
      <alignment vertical="center"/>
    </xf>
    <xf numFmtId="181" fontId="37" fillId="0" borderId="45" xfId="0" applyNumberFormat="1" applyFont="1" applyFill="1" applyBorder="1" applyAlignment="1">
      <alignment vertical="center"/>
    </xf>
    <xf numFmtId="181" fontId="37" fillId="0" borderId="15" xfId="0" applyNumberFormat="1" applyFont="1" applyFill="1" applyBorder="1" applyAlignment="1">
      <alignment vertical="center"/>
    </xf>
    <xf numFmtId="38" fontId="51" fillId="0" borderId="75" xfId="34" applyFont="1" applyFill="1" applyBorder="1" applyAlignment="1">
      <alignment vertical="center"/>
    </xf>
    <xf numFmtId="38" fontId="37" fillId="0" borderId="75" xfId="34" applyFont="1" applyFill="1" applyBorder="1" applyAlignment="1">
      <alignment vertical="center"/>
    </xf>
    <xf numFmtId="0" fontId="65" fillId="0" borderId="0" xfId="0" applyFont="1" applyFill="1" applyAlignment="1">
      <alignment shrinkToFit="1"/>
    </xf>
    <xf numFmtId="0" fontId="37" fillId="0" borderId="35" xfId="0" applyFont="1" applyFill="1" applyBorder="1" applyAlignment="1">
      <alignment vertical="center"/>
    </xf>
    <xf numFmtId="0" fontId="37" fillId="0" borderId="71" xfId="0" applyFont="1" applyFill="1" applyBorder="1" applyAlignment="1">
      <alignment vertical="center"/>
    </xf>
    <xf numFmtId="0" fontId="37" fillId="0" borderId="39" xfId="0" applyFont="1" applyFill="1" applyBorder="1" applyAlignment="1">
      <alignment vertical="center"/>
    </xf>
    <xf numFmtId="0" fontId="37" fillId="0" borderId="52" xfId="0" applyFont="1" applyFill="1" applyBorder="1" applyAlignment="1">
      <alignment vertical="center"/>
    </xf>
    <xf numFmtId="0" fontId="37" fillId="0" borderId="52" xfId="0" applyFont="1" applyFill="1" applyBorder="1" applyAlignment="1">
      <alignment horizontal="center" vertical="center"/>
    </xf>
    <xf numFmtId="0" fontId="37" fillId="0" borderId="27" xfId="0" applyFont="1" applyFill="1" applyBorder="1" applyAlignment="1">
      <alignment vertical="center"/>
    </xf>
    <xf numFmtId="0" fontId="37" fillId="0" borderId="28" xfId="0" applyFont="1" applyFill="1" applyBorder="1" applyAlignment="1">
      <alignment vertical="center"/>
    </xf>
    <xf numFmtId="0" fontId="37" fillId="0" borderId="74" xfId="0" applyFont="1" applyFill="1" applyBorder="1" applyAlignment="1">
      <alignment vertical="center"/>
    </xf>
    <xf numFmtId="0" fontId="40" fillId="0" borderId="20" xfId="0" applyFont="1" applyFill="1" applyBorder="1" applyAlignment="1">
      <alignment horizontal="right" vertical="top"/>
    </xf>
    <xf numFmtId="0" fontId="40" fillId="0" borderId="11" xfId="0" applyFont="1" applyFill="1" applyBorder="1"/>
    <xf numFmtId="188" fontId="51" fillId="0" borderId="38" xfId="0" applyNumberFormat="1" applyFont="1" applyFill="1" applyBorder="1" applyAlignment="1">
      <alignment vertical="center"/>
    </xf>
    <xf numFmtId="188" fontId="51" fillId="0" borderId="36" xfId="0" applyNumberFormat="1" applyFont="1" applyFill="1" applyBorder="1" applyAlignment="1">
      <alignment vertical="center"/>
    </xf>
    <xf numFmtId="188" fontId="51" fillId="0" borderId="19" xfId="0" applyNumberFormat="1" applyFont="1" applyFill="1" applyBorder="1" applyAlignment="1">
      <alignment vertical="center"/>
    </xf>
    <xf numFmtId="188" fontId="37" fillId="0" borderId="36" xfId="0" applyNumberFormat="1" applyFont="1" applyFill="1" applyBorder="1" applyAlignment="1">
      <alignment vertical="center"/>
    </xf>
    <xf numFmtId="188" fontId="37" fillId="0" borderId="81" xfId="0" applyNumberFormat="1" applyFont="1" applyFill="1" applyBorder="1" applyAlignment="1">
      <alignment vertical="center"/>
    </xf>
    <xf numFmtId="0" fontId="37" fillId="0" borderId="70" xfId="0" applyFont="1" applyFill="1" applyBorder="1"/>
    <xf numFmtId="0" fontId="67" fillId="0" borderId="0" xfId="0" applyFont="1" applyFill="1"/>
    <xf numFmtId="0" fontId="42" fillId="0" borderId="0" xfId="0" applyFont="1" applyFill="1"/>
    <xf numFmtId="0" fontId="40" fillId="0" borderId="0" xfId="0" applyFont="1" applyFill="1" applyBorder="1" applyAlignment="1">
      <alignment vertical="center"/>
    </xf>
    <xf numFmtId="181" fontId="51" fillId="0" borderId="34" xfId="34" applyNumberFormat="1" applyFont="1" applyFill="1" applyBorder="1" applyAlignment="1">
      <alignment vertical="center"/>
    </xf>
    <xf numFmtId="181" fontId="51" fillId="0" borderId="49" xfId="34" applyNumberFormat="1" applyFont="1" applyFill="1" applyBorder="1" applyAlignment="1">
      <alignment vertical="center"/>
    </xf>
    <xf numFmtId="0" fontId="37" fillId="0" borderId="51" xfId="0" applyFont="1" applyFill="1" applyBorder="1" applyAlignment="1">
      <alignment horizontal="center" vertical="center"/>
    </xf>
    <xf numFmtId="181" fontId="51" fillId="0" borderId="31" xfId="34" applyNumberFormat="1" applyFont="1" applyFill="1" applyBorder="1" applyAlignment="1">
      <alignment vertical="center"/>
    </xf>
    <xf numFmtId="181" fontId="51" fillId="0" borderId="74" xfId="34" applyNumberFormat="1" applyFont="1" applyFill="1" applyBorder="1" applyAlignment="1">
      <alignment vertical="center"/>
    </xf>
    <xf numFmtId="181" fontId="51" fillId="0" borderId="73" xfId="34" applyNumberFormat="1" applyFont="1" applyFill="1" applyBorder="1" applyAlignment="1">
      <alignment vertical="center"/>
    </xf>
    <xf numFmtId="181" fontId="51" fillId="0" borderId="78" xfId="34" applyNumberFormat="1" applyFont="1" applyFill="1" applyBorder="1" applyAlignment="1">
      <alignment vertical="center"/>
    </xf>
    <xf numFmtId="181" fontId="51" fillId="0" borderId="14" xfId="34" applyNumberFormat="1" applyFont="1" applyFill="1" applyBorder="1" applyAlignment="1">
      <alignment vertical="center"/>
    </xf>
    <xf numFmtId="181" fontId="51" fillId="0" borderId="85" xfId="34" applyNumberFormat="1" applyFont="1" applyFill="1" applyBorder="1" applyAlignment="1">
      <alignment vertical="center"/>
    </xf>
    <xf numFmtId="181" fontId="51" fillId="0" borderId="33" xfId="34" applyNumberFormat="1" applyFont="1" applyFill="1" applyBorder="1" applyAlignment="1">
      <alignment vertical="center"/>
    </xf>
    <xf numFmtId="181" fontId="51" fillId="0" borderId="10" xfId="34" applyNumberFormat="1" applyFont="1" applyFill="1" applyBorder="1" applyAlignment="1">
      <alignment vertical="center"/>
    </xf>
    <xf numFmtId="0" fontId="37" fillId="0" borderId="75" xfId="0" applyFont="1" applyFill="1" applyBorder="1" applyAlignment="1">
      <alignment horizontal="distributed" vertical="center"/>
    </xf>
    <xf numFmtId="181" fontId="37" fillId="0" borderId="19" xfId="0" applyNumberFormat="1" applyFont="1" applyFill="1" applyBorder="1" applyAlignment="1">
      <alignment vertical="center"/>
    </xf>
    <xf numFmtId="181" fontId="51" fillId="0" borderId="57" xfId="0" applyNumberFormat="1" applyFont="1" applyFill="1" applyBorder="1" applyAlignment="1">
      <alignment vertical="center"/>
    </xf>
    <xf numFmtId="181" fontId="51" fillId="0" borderId="56" xfId="0" applyNumberFormat="1" applyFont="1" applyFill="1" applyBorder="1" applyAlignment="1">
      <alignment vertical="center"/>
    </xf>
    <xf numFmtId="0" fontId="38" fillId="0" borderId="45" xfId="0" applyFont="1" applyFill="1" applyBorder="1" applyAlignment="1">
      <alignment horizontal="distributed" vertical="center"/>
    </xf>
    <xf numFmtId="0" fontId="38" fillId="0" borderId="55" xfId="0" applyFont="1" applyFill="1" applyBorder="1" applyAlignment="1">
      <alignment horizontal="distributed" vertical="center"/>
    </xf>
    <xf numFmtId="0" fontId="38" fillId="0" borderId="46" xfId="0" applyFont="1" applyFill="1" applyBorder="1" applyAlignment="1">
      <alignment horizontal="distributed" vertical="center"/>
    </xf>
    <xf numFmtId="0" fontId="51" fillId="0" borderId="48" xfId="0" applyFont="1" applyFill="1" applyBorder="1" applyAlignment="1">
      <alignment vertical="center"/>
    </xf>
    <xf numFmtId="0" fontId="38" fillId="0" borderId="13" xfId="0" applyFont="1" applyFill="1" applyBorder="1" applyAlignment="1">
      <alignment vertical="center"/>
    </xf>
    <xf numFmtId="0" fontId="37" fillId="0" borderId="17" xfId="0" applyFont="1" applyFill="1" applyBorder="1" applyAlignment="1">
      <alignment vertical="center"/>
    </xf>
    <xf numFmtId="0" fontId="38" fillId="0" borderId="53" xfId="0" applyFont="1" applyFill="1" applyBorder="1" applyAlignment="1">
      <alignment vertical="center"/>
    </xf>
    <xf numFmtId="0" fontId="37" fillId="0" borderId="22" xfId="0" applyFont="1" applyFill="1" applyBorder="1" applyAlignment="1">
      <alignment horizontal="right" vertical="center"/>
    </xf>
    <xf numFmtId="0" fontId="38" fillId="0" borderId="11" xfId="0" applyFont="1" applyFill="1" applyBorder="1" applyAlignment="1">
      <alignment horizontal="right" vertical="center"/>
    </xf>
    <xf numFmtId="0" fontId="37" fillId="0" borderId="12" xfId="0" applyFont="1" applyFill="1" applyBorder="1" applyAlignment="1">
      <alignment vertical="top" wrapText="1"/>
    </xf>
    <xf numFmtId="184" fontId="51" fillId="0" borderId="37" xfId="34" applyNumberFormat="1" applyFont="1" applyFill="1" applyBorder="1" applyAlignment="1">
      <alignment vertical="center"/>
    </xf>
    <xf numFmtId="184" fontId="51" fillId="0" borderId="36" xfId="34" applyNumberFormat="1" applyFont="1" applyFill="1" applyBorder="1" applyAlignment="1">
      <alignment vertical="center"/>
    </xf>
    <xf numFmtId="184" fontId="51" fillId="0" borderId="61" xfId="34" applyNumberFormat="1" applyFont="1" applyFill="1" applyBorder="1" applyAlignment="1">
      <alignment vertical="center"/>
    </xf>
    <xf numFmtId="184" fontId="51" fillId="0" borderId="81" xfId="34" applyNumberFormat="1" applyFont="1" applyFill="1" applyBorder="1" applyAlignment="1">
      <alignment vertical="center"/>
    </xf>
    <xf numFmtId="184" fontId="51" fillId="0" borderId="49" xfId="34" applyNumberFormat="1" applyFont="1" applyFill="1" applyBorder="1" applyAlignment="1">
      <alignment vertical="center"/>
    </xf>
    <xf numFmtId="184" fontId="51" fillId="0" borderId="50" xfId="34" applyNumberFormat="1" applyFont="1" applyFill="1" applyBorder="1" applyAlignment="1">
      <alignment vertical="center"/>
    </xf>
    <xf numFmtId="184" fontId="51" fillId="0" borderId="57" xfId="34" applyNumberFormat="1" applyFont="1" applyFill="1" applyBorder="1" applyAlignment="1">
      <alignment vertical="center"/>
    </xf>
    <xf numFmtId="184" fontId="51" fillId="0" borderId="56" xfId="34" applyNumberFormat="1" applyFont="1" applyFill="1" applyBorder="1" applyAlignment="1">
      <alignment vertical="center"/>
    </xf>
    <xf numFmtId="184" fontId="51" fillId="0" borderId="82" xfId="34" applyNumberFormat="1" applyFont="1" applyFill="1" applyBorder="1" applyAlignment="1">
      <alignment vertical="center"/>
    </xf>
    <xf numFmtId="184" fontId="51" fillId="0" borderId="80" xfId="34" applyNumberFormat="1" applyFont="1" applyFill="1" applyBorder="1" applyAlignment="1">
      <alignment vertical="center"/>
    </xf>
    <xf numFmtId="184" fontId="51" fillId="0" borderId="60" xfId="34" applyNumberFormat="1" applyFont="1" applyFill="1" applyBorder="1" applyAlignment="1">
      <alignment vertical="center"/>
    </xf>
    <xf numFmtId="184" fontId="51" fillId="0" borderId="72" xfId="34" applyNumberFormat="1" applyFont="1" applyFill="1" applyBorder="1" applyAlignment="1">
      <alignment vertical="center"/>
    </xf>
    <xf numFmtId="184" fontId="37" fillId="0" borderId="46" xfId="0" applyNumberFormat="1" applyFont="1" applyFill="1" applyBorder="1" applyAlignment="1">
      <alignment vertical="center"/>
    </xf>
    <xf numFmtId="184" fontId="51" fillId="0" borderId="59" xfId="0" applyNumberFormat="1" applyFont="1" applyFill="1" applyBorder="1" applyAlignment="1">
      <alignment vertical="center"/>
    </xf>
    <xf numFmtId="184" fontId="51" fillId="0" borderId="48" xfId="0" applyNumberFormat="1" applyFont="1" applyFill="1" applyBorder="1" applyAlignment="1">
      <alignment vertical="center"/>
    </xf>
    <xf numFmtId="184" fontId="37" fillId="0" borderId="50" xfId="0" applyNumberFormat="1" applyFont="1" applyFill="1" applyBorder="1" applyAlignment="1">
      <alignment vertical="center"/>
    </xf>
    <xf numFmtId="184" fontId="51" fillId="0" borderId="58" xfId="0" applyNumberFormat="1" applyFont="1" applyFill="1" applyBorder="1" applyAlignment="1">
      <alignment vertical="center"/>
    </xf>
    <xf numFmtId="184" fontId="51" fillId="0" borderId="39" xfId="0" applyNumberFormat="1" applyFont="1" applyFill="1" applyBorder="1" applyAlignment="1">
      <alignment vertical="center"/>
    </xf>
    <xf numFmtId="184" fontId="37" fillId="0" borderId="41" xfId="0" applyNumberFormat="1" applyFont="1" applyFill="1" applyBorder="1" applyAlignment="1">
      <alignment vertical="center"/>
    </xf>
    <xf numFmtId="0" fontId="46" fillId="0" borderId="13" xfId="0" applyFont="1" applyFill="1" applyBorder="1" applyAlignment="1">
      <alignment vertical="center"/>
    </xf>
    <xf numFmtId="0" fontId="46" fillId="0" borderId="12" xfId="0" applyFont="1" applyFill="1" applyBorder="1" applyAlignment="1">
      <alignment horizontal="right" vertical="center"/>
    </xf>
    <xf numFmtId="0" fontId="40" fillId="0" borderId="67" xfId="0" applyFont="1" applyFill="1" applyBorder="1" applyAlignment="1">
      <alignment vertical="center"/>
    </xf>
    <xf numFmtId="181" fontId="51" fillId="0" borderId="40" xfId="34" applyNumberFormat="1" applyFont="1" applyFill="1" applyBorder="1" applyAlignment="1">
      <alignment vertical="center"/>
    </xf>
    <xf numFmtId="0" fontId="40" fillId="0" borderId="65" xfId="0" applyFont="1" applyFill="1" applyBorder="1" applyAlignment="1">
      <alignment vertical="center"/>
    </xf>
    <xf numFmtId="181" fontId="51" fillId="0" borderId="82" xfId="34" applyNumberFormat="1" applyFont="1" applyFill="1" applyBorder="1" applyAlignment="1">
      <alignment vertical="center"/>
    </xf>
    <xf numFmtId="0" fontId="40" fillId="0" borderId="70" xfId="0" applyFont="1" applyFill="1" applyBorder="1" applyAlignment="1">
      <alignment vertical="center"/>
    </xf>
    <xf numFmtId="0" fontId="37" fillId="0" borderId="79" xfId="0" applyFont="1" applyFill="1" applyBorder="1" applyAlignment="1">
      <alignment horizontal="center" vertical="center"/>
    </xf>
    <xf numFmtId="0" fontId="37" fillId="0" borderId="76" xfId="0" applyFont="1" applyFill="1" applyBorder="1" applyAlignment="1">
      <alignment horizontal="center" vertical="center"/>
    </xf>
    <xf numFmtId="0" fontId="37" fillId="0" borderId="73" xfId="0" applyFont="1" applyFill="1" applyBorder="1" applyAlignment="1">
      <alignment horizontal="center" vertical="center"/>
    </xf>
    <xf numFmtId="186" fontId="51" fillId="0" borderId="38" xfId="0" applyNumberFormat="1" applyFont="1" applyFill="1" applyBorder="1" applyAlignment="1">
      <alignment vertical="center"/>
    </xf>
    <xf numFmtId="186" fontId="51" fillId="0" borderId="36" xfId="0" applyNumberFormat="1" applyFont="1" applyFill="1" applyBorder="1" applyAlignment="1">
      <alignment vertical="center"/>
    </xf>
    <xf numFmtId="186" fontId="51" fillId="0" borderId="19" xfId="0" applyNumberFormat="1" applyFont="1" applyFill="1" applyBorder="1" applyAlignment="1">
      <alignment vertical="center"/>
    </xf>
    <xf numFmtId="186" fontId="37" fillId="0" borderId="36" xfId="0" applyNumberFormat="1" applyFont="1" applyFill="1" applyBorder="1" applyAlignment="1">
      <alignment vertical="center"/>
    </xf>
    <xf numFmtId="0" fontId="40" fillId="0" borderId="67" xfId="0" applyFont="1" applyFill="1" applyBorder="1" applyAlignment="1">
      <alignment horizontal="center" vertical="center" wrapText="1"/>
    </xf>
    <xf numFmtId="181" fontId="37" fillId="0" borderId="29" xfId="0" applyNumberFormat="1" applyFont="1" applyFill="1" applyBorder="1" applyAlignment="1">
      <alignment vertical="center"/>
    </xf>
    <xf numFmtId="181" fontId="37" fillId="0" borderId="26" xfId="0" applyNumberFormat="1" applyFont="1" applyFill="1" applyBorder="1" applyAlignment="1">
      <alignment vertical="center"/>
    </xf>
    <xf numFmtId="0" fontId="40" fillId="0" borderId="65" xfId="0" applyFont="1" applyFill="1" applyBorder="1" applyAlignment="1">
      <alignment horizontal="center" vertical="center" wrapText="1"/>
    </xf>
    <xf numFmtId="181" fontId="37" fillId="0" borderId="26" xfId="34" applyNumberFormat="1" applyFont="1" applyFill="1" applyBorder="1" applyAlignment="1">
      <alignment vertical="center"/>
    </xf>
    <xf numFmtId="0" fontId="40" fillId="0" borderId="66" xfId="0" applyFont="1" applyFill="1" applyBorder="1" applyAlignment="1">
      <alignment horizontal="center" vertical="center" wrapText="1"/>
    </xf>
    <xf numFmtId="181" fontId="37" fillId="0" borderId="24" xfId="0" applyNumberFormat="1" applyFont="1" applyFill="1" applyBorder="1" applyAlignment="1">
      <alignment vertical="center"/>
    </xf>
    <xf numFmtId="181" fontId="37" fillId="0" borderId="88" xfId="34" applyNumberFormat="1" applyFont="1" applyFill="1" applyBorder="1" applyAlignment="1">
      <alignment vertical="center"/>
    </xf>
    <xf numFmtId="181" fontId="37" fillId="0" borderId="84" xfId="34" applyNumberFormat="1" applyFont="1" applyFill="1" applyBorder="1" applyAlignment="1">
      <alignment vertical="center"/>
    </xf>
    <xf numFmtId="181" fontId="37" fillId="0" borderId="12" xfId="34" applyNumberFormat="1" applyFont="1" applyFill="1" applyBorder="1" applyAlignment="1">
      <alignment vertical="center"/>
    </xf>
    <xf numFmtId="181" fontId="37" fillId="0" borderId="68" xfId="34" applyNumberFormat="1" applyFont="1" applyFill="1" applyBorder="1" applyAlignment="1">
      <alignment vertical="center"/>
    </xf>
    <xf numFmtId="0" fontId="40" fillId="0" borderId="64" xfId="0" applyFont="1" applyFill="1" applyBorder="1" applyAlignment="1">
      <alignment horizontal="center" vertical="center" wrapText="1"/>
    </xf>
    <xf numFmtId="0" fontId="39" fillId="0" borderId="63" xfId="0" applyFont="1" applyFill="1" applyBorder="1"/>
    <xf numFmtId="0" fontId="39" fillId="0" borderId="62" xfId="0" applyFont="1" applyFill="1" applyBorder="1" applyAlignment="1">
      <alignment horizontal="right" vertical="top"/>
    </xf>
    <xf numFmtId="0" fontId="37" fillId="0" borderId="0" xfId="0" applyFont="1" applyAlignment="1">
      <alignment vertical="top" wrapText="1"/>
    </xf>
    <xf numFmtId="0" fontId="37" fillId="0" borderId="0" xfId="0" applyFont="1" applyBorder="1" applyAlignment="1">
      <alignment horizontal="left" vertical="top" wrapText="1"/>
    </xf>
    <xf numFmtId="0" fontId="37" fillId="0" borderId="0" xfId="0" applyFont="1" applyAlignment="1">
      <alignment horizontal="left" vertical="top"/>
    </xf>
    <xf numFmtId="0" fontId="37" fillId="0" borderId="0" xfId="0" applyFont="1" applyAlignment="1">
      <alignment horizontal="left" vertical="top" wrapText="1"/>
    </xf>
    <xf numFmtId="0" fontId="0" fillId="0" borderId="0" xfId="0" applyAlignment="1">
      <alignment horizontal="center"/>
    </xf>
    <xf numFmtId="0" fontId="0" fillId="0" borderId="0" xfId="0" applyAlignment="1">
      <alignment horizontal="center" vertical="center"/>
    </xf>
    <xf numFmtId="0" fontId="37" fillId="0" borderId="0" xfId="0" applyFont="1" applyAlignment="1">
      <alignment horizontal="center" vertical="center"/>
    </xf>
    <xf numFmtId="0" fontId="0" fillId="0" borderId="0" xfId="0" applyAlignment="1">
      <alignment vertical="center"/>
    </xf>
    <xf numFmtId="0" fontId="73" fillId="0" borderId="0" xfId="0" applyFont="1" applyAlignment="1">
      <alignment vertical="center"/>
    </xf>
    <xf numFmtId="0" fontId="37" fillId="0" borderId="20" xfId="0" applyFont="1" applyFill="1" applyBorder="1" applyAlignment="1">
      <alignment horizontal="right" vertical="top"/>
    </xf>
    <xf numFmtId="181" fontId="51" fillId="0" borderId="79" xfId="34" applyNumberFormat="1" applyFont="1" applyFill="1" applyBorder="1" applyAlignment="1">
      <alignment vertical="center"/>
    </xf>
    <xf numFmtId="181" fontId="51" fillId="0" borderId="76" xfId="34" applyNumberFormat="1" applyFont="1" applyFill="1" applyBorder="1" applyAlignment="1">
      <alignment vertical="center"/>
    </xf>
    <xf numFmtId="181" fontId="51" fillId="0" borderId="77" xfId="34" applyNumberFormat="1" applyFont="1" applyFill="1" applyBorder="1" applyAlignment="1">
      <alignment vertical="center"/>
    </xf>
    <xf numFmtId="0" fontId="37" fillId="0" borderId="86" xfId="0" applyFont="1" applyBorder="1" applyAlignment="1">
      <alignment horizontal="distributed" vertical="center"/>
    </xf>
    <xf numFmtId="181" fontId="51" fillId="0" borderId="15" xfId="0" applyNumberFormat="1" applyFont="1" applyFill="1" applyBorder="1" applyAlignment="1">
      <alignment vertical="center"/>
    </xf>
    <xf numFmtId="181" fontId="51" fillId="0" borderId="44" xfId="0" applyNumberFormat="1" applyFont="1" applyFill="1" applyBorder="1" applyAlignment="1">
      <alignment vertical="center"/>
    </xf>
    <xf numFmtId="0" fontId="37" fillId="0" borderId="47" xfId="0" applyFont="1" applyBorder="1" applyAlignment="1">
      <alignment horizontal="distributed" vertical="center"/>
    </xf>
    <xf numFmtId="0" fontId="37" fillId="0" borderId="51" xfId="0" applyFont="1" applyBorder="1" applyAlignment="1">
      <alignment horizontal="distributed" vertical="center"/>
    </xf>
    <xf numFmtId="0" fontId="37" fillId="0" borderId="21" xfId="0" applyFont="1" applyBorder="1" applyAlignment="1">
      <alignment horizontal="distributed" vertical="center"/>
    </xf>
    <xf numFmtId="0" fontId="40" fillId="0" borderId="48" xfId="0" applyFont="1" applyFill="1" applyBorder="1" applyAlignment="1">
      <alignment vertical="center"/>
    </xf>
    <xf numFmtId="0" fontId="38" fillId="0" borderId="13" xfId="0" applyFont="1" applyBorder="1" applyAlignment="1">
      <alignment vertical="center"/>
    </xf>
    <xf numFmtId="0" fontId="38" fillId="0" borderId="53" xfId="0" applyFont="1" applyBorder="1" applyAlignment="1">
      <alignment vertical="center"/>
    </xf>
    <xf numFmtId="0" fontId="37" fillId="0" borderId="24" xfId="0" applyFont="1" applyBorder="1" applyAlignment="1">
      <alignment horizontal="right" vertical="center"/>
    </xf>
    <xf numFmtId="0" fontId="37" fillId="0" borderId="22" xfId="0" applyFont="1" applyBorder="1" applyAlignment="1">
      <alignment horizontal="right" vertical="center"/>
    </xf>
    <xf numFmtId="0" fontId="38" fillId="0" borderId="11" xfId="0" applyFont="1" applyBorder="1" applyAlignment="1">
      <alignment horizontal="right" vertical="center"/>
    </xf>
    <xf numFmtId="181" fontId="51" fillId="0" borderId="37" xfId="34" applyNumberFormat="1" applyFont="1" applyFill="1" applyBorder="1" applyAlignment="1">
      <alignment vertical="center"/>
    </xf>
    <xf numFmtId="181" fontId="51" fillId="0" borderId="36" xfId="34" applyNumberFormat="1" applyFont="1" applyFill="1" applyBorder="1" applyAlignment="1">
      <alignment vertical="center"/>
    </xf>
    <xf numFmtId="181" fontId="51" fillId="0" borderId="61" xfId="34" applyNumberFormat="1" applyFont="1" applyFill="1" applyBorder="1" applyAlignment="1">
      <alignment vertical="center"/>
    </xf>
    <xf numFmtId="181" fontId="51" fillId="0" borderId="81" xfId="34" applyNumberFormat="1" applyFont="1" applyFill="1" applyBorder="1" applyAlignment="1">
      <alignment vertical="center"/>
    </xf>
    <xf numFmtId="181" fontId="51" fillId="0" borderId="19" xfId="34" applyNumberFormat="1" applyFont="1" applyFill="1" applyBorder="1" applyAlignment="1">
      <alignment vertical="center"/>
    </xf>
    <xf numFmtId="181" fontId="51" fillId="0" borderId="50" xfId="34" applyNumberFormat="1" applyFont="1" applyFill="1" applyBorder="1" applyAlignment="1">
      <alignment vertical="center"/>
    </xf>
    <xf numFmtId="181" fontId="51" fillId="0" borderId="57" xfId="34" applyNumberFormat="1" applyFont="1" applyFill="1" applyBorder="1" applyAlignment="1">
      <alignment vertical="center"/>
    </xf>
    <xf numFmtId="181" fontId="51" fillId="0" borderId="56" xfId="34" applyNumberFormat="1" applyFont="1" applyFill="1" applyBorder="1" applyAlignment="1">
      <alignment vertical="center"/>
    </xf>
    <xf numFmtId="181" fontId="51" fillId="0" borderId="18" xfId="34" applyNumberFormat="1" applyFont="1" applyFill="1" applyBorder="1" applyAlignment="1">
      <alignment vertical="center"/>
    </xf>
    <xf numFmtId="181" fontId="51" fillId="0" borderId="80" xfId="34" applyNumberFormat="1" applyFont="1" applyFill="1" applyBorder="1" applyAlignment="1">
      <alignment vertical="center"/>
    </xf>
    <xf numFmtId="181" fontId="51" fillId="0" borderId="60" xfId="34" applyNumberFormat="1" applyFont="1" applyFill="1" applyBorder="1" applyAlignment="1">
      <alignment vertical="center"/>
    </xf>
    <xf numFmtId="181" fontId="51" fillId="0" borderId="72" xfId="34" applyNumberFormat="1" applyFont="1" applyFill="1" applyBorder="1" applyAlignment="1">
      <alignment vertical="center"/>
    </xf>
    <xf numFmtId="181" fontId="51" fillId="0" borderId="23" xfId="34" applyNumberFormat="1" applyFont="1" applyFill="1" applyBorder="1" applyAlignment="1">
      <alignment vertical="center"/>
    </xf>
    <xf numFmtId="181" fontId="51" fillId="0" borderId="45" xfId="0" applyNumberFormat="1" applyFont="1" applyFill="1" applyBorder="1" applyAlignment="1">
      <alignment vertical="center"/>
    </xf>
    <xf numFmtId="181" fontId="51" fillId="0" borderId="55" xfId="0" applyNumberFormat="1" applyFont="1" applyFill="1" applyBorder="1" applyAlignment="1">
      <alignment vertical="center"/>
    </xf>
    <xf numFmtId="181" fontId="51" fillId="0" borderId="46" xfId="0" applyNumberFormat="1" applyFont="1" applyFill="1" applyBorder="1" applyAlignment="1">
      <alignment vertical="center"/>
    </xf>
    <xf numFmtId="181" fontId="51" fillId="0" borderId="59" xfId="0" applyNumberFormat="1" applyFont="1" applyFill="1" applyBorder="1" applyAlignment="1">
      <alignment vertical="center"/>
    </xf>
    <xf numFmtId="181" fontId="51" fillId="0" borderId="49" xfId="0" applyNumberFormat="1" applyFont="1" applyFill="1" applyBorder="1" applyAlignment="1">
      <alignment vertical="center"/>
    </xf>
    <xf numFmtId="181" fontId="51" fillId="0" borderId="48" xfId="0" applyNumberFormat="1" applyFont="1" applyFill="1" applyBorder="1" applyAlignment="1">
      <alignment vertical="center"/>
    </xf>
    <xf numFmtId="0" fontId="51" fillId="0" borderId="55" xfId="0" applyFont="1" applyFill="1" applyBorder="1" applyAlignment="1">
      <alignment vertical="center"/>
    </xf>
    <xf numFmtId="0" fontId="51" fillId="0" borderId="48" xfId="0" applyFont="1" applyFill="1" applyBorder="1" applyAlignment="1">
      <alignment horizontal="center" vertical="center"/>
    </xf>
    <xf numFmtId="181" fontId="51" fillId="0" borderId="18" xfId="0" applyNumberFormat="1" applyFont="1" applyFill="1" applyBorder="1" applyAlignment="1">
      <alignment vertical="center"/>
    </xf>
    <xf numFmtId="181" fontId="51" fillId="0" borderId="50" xfId="0" applyNumberFormat="1" applyFont="1" applyFill="1" applyBorder="1" applyAlignment="1">
      <alignment vertical="center"/>
    </xf>
    <xf numFmtId="181" fontId="51" fillId="0" borderId="58" xfId="0" applyNumberFormat="1" applyFont="1" applyFill="1" applyBorder="1" applyAlignment="1">
      <alignment vertical="center"/>
    </xf>
    <xf numFmtId="181" fontId="51" fillId="0" borderId="39" xfId="0" applyNumberFormat="1" applyFont="1" applyFill="1" applyBorder="1" applyAlignment="1">
      <alignment vertical="center"/>
    </xf>
    <xf numFmtId="0" fontId="51" fillId="0" borderId="18" xfId="0" applyFont="1" applyFill="1" applyBorder="1" applyAlignment="1">
      <alignment vertical="center"/>
    </xf>
    <xf numFmtId="0" fontId="51" fillId="0" borderId="44" xfId="0" applyFont="1" applyFill="1" applyBorder="1" applyAlignment="1">
      <alignment horizontal="center" vertical="center"/>
    </xf>
    <xf numFmtId="0" fontId="51" fillId="0" borderId="26" xfId="0" applyFont="1" applyFill="1" applyBorder="1" applyAlignment="1">
      <alignment vertical="center"/>
    </xf>
    <xf numFmtId="0" fontId="51" fillId="0" borderId="51" xfId="0" applyFont="1" applyFill="1" applyBorder="1" applyAlignment="1">
      <alignment vertical="center"/>
    </xf>
    <xf numFmtId="0" fontId="51" fillId="0" borderId="39" xfId="0" applyFont="1" applyFill="1" applyBorder="1" applyAlignment="1">
      <alignment horizontal="center" vertical="center"/>
    </xf>
    <xf numFmtId="181" fontId="51" fillId="0" borderId="40" xfId="0" applyNumberFormat="1" applyFont="1" applyFill="1" applyBorder="1" applyAlignment="1">
      <alignment vertical="center"/>
    </xf>
    <xf numFmtId="181" fontId="51" fillId="0" borderId="28" xfId="0" applyNumberFormat="1" applyFont="1" applyFill="1" applyBorder="1" applyAlignment="1">
      <alignment vertical="center"/>
    </xf>
    <xf numFmtId="181" fontId="51" fillId="0" borderId="41" xfId="0" applyNumberFormat="1" applyFont="1" applyFill="1" applyBorder="1" applyAlignment="1">
      <alignment vertical="center"/>
    </xf>
    <xf numFmtId="0" fontId="51" fillId="0" borderId="82" xfId="0" applyFont="1" applyFill="1" applyBorder="1" applyAlignment="1">
      <alignment vertical="center"/>
    </xf>
    <xf numFmtId="0" fontId="51" fillId="0" borderId="33" xfId="0" applyFont="1" applyFill="1" applyBorder="1" applyAlignment="1">
      <alignment vertical="center"/>
    </xf>
    <xf numFmtId="0" fontId="51" fillId="0" borderId="0" xfId="0" applyFont="1" applyFill="1" applyBorder="1" applyAlignment="1">
      <alignment vertical="center"/>
    </xf>
    <xf numFmtId="0" fontId="74" fillId="0" borderId="13" xfId="0" applyFont="1" applyFill="1" applyBorder="1" applyAlignment="1">
      <alignment vertical="center"/>
    </xf>
    <xf numFmtId="0" fontId="51" fillId="0" borderId="17" xfId="0" applyFont="1" applyFill="1" applyBorder="1" applyAlignment="1">
      <alignment vertical="center"/>
    </xf>
    <xf numFmtId="0" fontId="51" fillId="0" borderId="16" xfId="0" applyFont="1" applyFill="1" applyBorder="1" applyAlignment="1">
      <alignment vertical="center"/>
    </xf>
    <xf numFmtId="0" fontId="51" fillId="0" borderId="47" xfId="0" applyFont="1" applyFill="1" applyBorder="1" applyAlignment="1">
      <alignment horizontal="distributed" vertical="center"/>
    </xf>
    <xf numFmtId="0" fontId="51" fillId="0" borderId="53" xfId="0" applyFont="1" applyFill="1" applyBorder="1" applyAlignment="1">
      <alignment vertical="center"/>
    </xf>
    <xf numFmtId="0" fontId="74" fillId="0" borderId="12" xfId="0" applyFont="1" applyFill="1" applyBorder="1" applyAlignment="1">
      <alignment horizontal="right" vertical="center"/>
    </xf>
    <xf numFmtId="0" fontId="51" fillId="0" borderId="11" xfId="0" applyFont="1" applyFill="1" applyBorder="1" applyAlignment="1">
      <alignment vertical="center"/>
    </xf>
    <xf numFmtId="0" fontId="40" fillId="0" borderId="67" xfId="0" applyFont="1" applyFill="1" applyBorder="1" applyAlignment="1">
      <alignment horizontal="center" vertical="center"/>
    </xf>
    <xf numFmtId="185" fontId="51" fillId="0" borderId="43" xfId="34" applyNumberFormat="1" applyFont="1" applyFill="1" applyBorder="1" applyAlignment="1">
      <alignment vertical="center"/>
    </xf>
    <xf numFmtId="0" fontId="40" fillId="0" borderId="65" xfId="0" applyFont="1" applyFill="1" applyBorder="1" applyAlignment="1">
      <alignment horizontal="center" vertical="center"/>
    </xf>
    <xf numFmtId="185" fontId="51" fillId="0" borderId="24" xfId="34" applyNumberFormat="1" applyFont="1" applyFill="1" applyBorder="1" applyAlignment="1">
      <alignment vertical="center"/>
    </xf>
    <xf numFmtId="0" fontId="40" fillId="0" borderId="70" xfId="0" applyFont="1" applyFill="1" applyBorder="1" applyAlignment="1">
      <alignment horizontal="center" vertical="center"/>
    </xf>
    <xf numFmtId="0" fontId="37" fillId="0" borderId="74" xfId="0" applyFont="1" applyFill="1" applyBorder="1" applyAlignment="1">
      <alignment horizontal="center" vertical="center"/>
    </xf>
    <xf numFmtId="186" fontId="37" fillId="0" borderId="19" xfId="0" applyNumberFormat="1" applyFont="1" applyFill="1" applyBorder="1" applyAlignment="1">
      <alignment vertical="center" shrinkToFit="1"/>
    </xf>
    <xf numFmtId="186" fontId="37" fillId="0" borderId="36" xfId="0" applyNumberFormat="1" applyFont="1" applyFill="1" applyBorder="1" applyAlignment="1">
      <alignment vertical="center" shrinkToFit="1"/>
    </xf>
    <xf numFmtId="186" fontId="37" fillId="0" borderId="81" xfId="0" applyNumberFormat="1" applyFont="1" applyFill="1" applyBorder="1" applyAlignment="1">
      <alignment vertical="center" shrinkToFit="1"/>
    </xf>
    <xf numFmtId="181" fontId="37" fillId="0" borderId="18" xfId="0" applyNumberFormat="1" applyFont="1" applyFill="1" applyBorder="1" applyAlignment="1">
      <alignment vertical="center" shrinkToFit="1"/>
    </xf>
    <xf numFmtId="181" fontId="37" fillId="0" borderId="57" xfId="0" applyNumberFormat="1" applyFont="1" applyFill="1" applyBorder="1" applyAlignment="1">
      <alignment vertical="center" shrinkToFit="1"/>
    </xf>
    <xf numFmtId="181" fontId="37" fillId="0" borderId="50" xfId="0" applyNumberFormat="1" applyFont="1" applyFill="1" applyBorder="1" applyAlignment="1">
      <alignment vertical="center" shrinkToFit="1"/>
    </xf>
    <xf numFmtId="181" fontId="37" fillId="0" borderId="26" xfId="0" applyNumberFormat="1" applyFont="1" applyFill="1" applyBorder="1" applyAlignment="1">
      <alignment vertical="center" shrinkToFit="1"/>
    </xf>
    <xf numFmtId="181" fontId="37" fillId="0" borderId="56" xfId="0" applyNumberFormat="1" applyFont="1" applyFill="1" applyBorder="1" applyAlignment="1">
      <alignment vertical="center" shrinkToFit="1"/>
    </xf>
    <xf numFmtId="0" fontId="37" fillId="0" borderId="65" xfId="0" applyFont="1" applyFill="1" applyBorder="1" applyAlignment="1">
      <alignment horizontal="center" vertical="center" wrapText="1"/>
    </xf>
    <xf numFmtId="181" fontId="37" fillId="0" borderId="55" xfId="34" applyNumberFormat="1" applyFont="1" applyFill="1" applyBorder="1" applyAlignment="1">
      <alignment vertical="center" shrinkToFit="1"/>
    </xf>
    <xf numFmtId="181" fontId="37" fillId="0" borderId="50" xfId="34" applyNumberFormat="1" applyFont="1" applyFill="1" applyBorder="1" applyAlignment="1">
      <alignment vertical="center" shrinkToFit="1"/>
    </xf>
    <xf numFmtId="181" fontId="37" fillId="0" borderId="26" xfId="34" applyNumberFormat="1" applyFont="1" applyFill="1" applyBorder="1" applyAlignment="1">
      <alignment vertical="center" shrinkToFit="1"/>
    </xf>
    <xf numFmtId="181" fontId="37" fillId="0" borderId="56" xfId="34" applyNumberFormat="1" applyFont="1" applyFill="1" applyBorder="1" applyAlignment="1">
      <alignment vertical="center" shrinkToFit="1"/>
    </xf>
    <xf numFmtId="181" fontId="37" fillId="0" borderId="15" xfId="34" applyNumberFormat="1" applyFont="1" applyFill="1" applyBorder="1" applyAlignment="1">
      <alignment vertical="center" shrinkToFit="1"/>
    </xf>
    <xf numFmtId="181" fontId="37" fillId="0" borderId="46" xfId="34" applyNumberFormat="1" applyFont="1" applyFill="1" applyBorder="1" applyAlignment="1">
      <alignment vertical="center" shrinkToFit="1"/>
    </xf>
    <xf numFmtId="181" fontId="37" fillId="0" borderId="16" xfId="34" applyNumberFormat="1" applyFont="1" applyFill="1" applyBorder="1" applyAlignment="1">
      <alignment vertical="center" shrinkToFit="1"/>
    </xf>
    <xf numFmtId="181" fontId="37" fillId="0" borderId="44" xfId="34" applyNumberFormat="1" applyFont="1" applyFill="1" applyBorder="1" applyAlignment="1">
      <alignment vertical="center" shrinkToFit="1"/>
    </xf>
    <xf numFmtId="0" fontId="37" fillId="0" borderId="66" xfId="0" applyFont="1" applyFill="1" applyBorder="1" applyAlignment="1">
      <alignment horizontal="center" vertical="center" wrapText="1"/>
    </xf>
    <xf numFmtId="181" fontId="37" fillId="0" borderId="28" xfId="0" applyNumberFormat="1" applyFont="1" applyFill="1" applyBorder="1" applyAlignment="1">
      <alignment vertical="center" shrinkToFit="1"/>
    </xf>
    <xf numFmtId="181" fontId="37" fillId="0" borderId="25" xfId="34" applyNumberFormat="1" applyFont="1" applyFill="1" applyBorder="1" applyAlignment="1">
      <alignment vertical="center" shrinkToFit="1"/>
    </xf>
    <xf numFmtId="181" fontId="37" fillId="0" borderId="52" xfId="34" applyNumberFormat="1" applyFont="1" applyFill="1" applyBorder="1" applyAlignment="1">
      <alignment vertical="center" shrinkToFit="1"/>
    </xf>
    <xf numFmtId="181" fontId="37" fillId="0" borderId="41" xfId="34" applyNumberFormat="1" applyFont="1" applyFill="1" applyBorder="1" applyAlignment="1">
      <alignment vertical="center" shrinkToFit="1"/>
    </xf>
    <xf numFmtId="181" fontId="37" fillId="0" borderId="0" xfId="34" applyNumberFormat="1" applyFont="1" applyFill="1" applyBorder="1" applyAlignment="1">
      <alignment vertical="center" shrinkToFit="1"/>
    </xf>
    <xf numFmtId="181" fontId="37" fillId="0" borderId="48" xfId="34" applyNumberFormat="1" applyFont="1" applyFill="1" applyBorder="1" applyAlignment="1">
      <alignment vertical="center" shrinkToFit="1"/>
    </xf>
    <xf numFmtId="0" fontId="37" fillId="0" borderId="63" xfId="0" applyFont="1" applyFill="1" applyBorder="1" applyAlignment="1">
      <alignment vertical="center"/>
    </xf>
    <xf numFmtId="0" fontId="37" fillId="0" borderId="62" xfId="0" applyFont="1" applyFill="1" applyBorder="1" applyAlignment="1">
      <alignment horizontal="right" vertical="center"/>
    </xf>
    <xf numFmtId="181" fontId="37" fillId="0" borderId="79" xfId="0" applyNumberFormat="1" applyFont="1" applyFill="1" applyBorder="1" applyAlignment="1">
      <alignment vertical="center"/>
    </xf>
    <xf numFmtId="181" fontId="37" fillId="0" borderId="76" xfId="0" applyNumberFormat="1" applyFont="1" applyFill="1" applyBorder="1" applyAlignment="1">
      <alignment vertical="center"/>
    </xf>
    <xf numFmtId="181" fontId="37" fillId="0" borderId="78" xfId="0" applyNumberFormat="1" applyFont="1" applyFill="1" applyBorder="1" applyAlignment="1">
      <alignment vertical="center"/>
    </xf>
    <xf numFmtId="181" fontId="37" fillId="0" borderId="51" xfId="0" applyNumberFormat="1" applyFont="1" applyFill="1" applyBorder="1" applyAlignment="1">
      <alignment vertical="center"/>
    </xf>
    <xf numFmtId="0" fontId="37" fillId="0" borderId="0" xfId="0" applyFont="1" applyFill="1" applyAlignment="1">
      <alignment shrinkToFit="1"/>
    </xf>
    <xf numFmtId="181" fontId="37" fillId="0" borderId="49" xfId="0" applyNumberFormat="1" applyFont="1" applyFill="1" applyBorder="1" applyAlignment="1">
      <alignment vertical="center" shrinkToFit="1"/>
    </xf>
    <xf numFmtId="181" fontId="37" fillId="0" borderId="51" xfId="0" applyNumberFormat="1" applyFont="1" applyFill="1" applyBorder="1" applyAlignment="1">
      <alignment vertical="center" shrinkToFit="1"/>
    </xf>
    <xf numFmtId="0" fontId="37" fillId="0" borderId="18" xfId="0" applyFont="1" applyFill="1" applyBorder="1" applyAlignment="1">
      <alignment vertical="center" shrinkToFit="1"/>
    </xf>
    <xf numFmtId="0" fontId="37" fillId="0" borderId="26" xfId="0" applyFont="1" applyFill="1" applyBorder="1" applyAlignment="1">
      <alignment vertical="center" shrinkToFit="1"/>
    </xf>
    <xf numFmtId="181" fontId="37" fillId="0" borderId="86" xfId="34" applyNumberFormat="1" applyFont="1" applyFill="1" applyBorder="1" applyAlignment="1">
      <alignment vertical="center"/>
    </xf>
    <xf numFmtId="0" fontId="37" fillId="0" borderId="14" xfId="0" applyFont="1" applyFill="1" applyBorder="1" applyAlignment="1">
      <alignment horizontal="right" vertical="center"/>
    </xf>
    <xf numFmtId="0" fontId="51" fillId="0" borderId="11" xfId="0" applyFont="1" applyFill="1" applyBorder="1" applyAlignment="1">
      <alignment vertical="center" wrapText="1"/>
    </xf>
    <xf numFmtId="0" fontId="37" fillId="0" borderId="0" xfId="0" applyFont="1" applyFill="1" applyBorder="1" applyAlignment="1">
      <alignment vertical="top"/>
    </xf>
    <xf numFmtId="181" fontId="51" fillId="0" borderId="57" xfId="0" applyNumberFormat="1" applyFont="1" applyFill="1" applyBorder="1" applyAlignment="1">
      <alignment vertical="center" shrinkToFit="1"/>
    </xf>
    <xf numFmtId="181" fontId="51" fillId="0" borderId="56" xfId="0" applyNumberFormat="1" applyFont="1" applyFill="1" applyBorder="1" applyAlignment="1">
      <alignment vertical="center" shrinkToFit="1"/>
    </xf>
    <xf numFmtId="0" fontId="46" fillId="0" borderId="53" xfId="0" applyFont="1" applyFill="1" applyBorder="1" applyAlignment="1">
      <alignment vertical="center"/>
    </xf>
    <xf numFmtId="0" fontId="74" fillId="0" borderId="11" xfId="0" applyFont="1" applyFill="1" applyBorder="1" applyAlignment="1">
      <alignment horizontal="right" vertical="center" wrapText="1"/>
    </xf>
    <xf numFmtId="181" fontId="51" fillId="0" borderId="41" xfId="34" applyNumberFormat="1" applyFont="1" applyFill="1" applyBorder="1" applyAlignment="1">
      <alignment vertical="center"/>
    </xf>
    <xf numFmtId="181" fontId="51" fillId="0" borderId="58" xfId="34" applyNumberFormat="1" applyFont="1" applyFill="1" applyBorder="1" applyAlignment="1">
      <alignment vertical="center"/>
    </xf>
    <xf numFmtId="181" fontId="51" fillId="0" borderId="39" xfId="0" applyNumberFormat="1" applyFont="1" applyFill="1" applyBorder="1" applyAlignment="1">
      <alignment vertical="center" shrinkToFit="1"/>
    </xf>
    <xf numFmtId="185" fontId="51" fillId="0" borderId="40" xfId="34" applyNumberFormat="1" applyFont="1" applyFill="1" applyBorder="1" applyAlignment="1">
      <alignment vertical="center"/>
    </xf>
    <xf numFmtId="0" fontId="37" fillId="0" borderId="70" xfId="0" applyFont="1" applyFill="1" applyBorder="1" applyAlignment="1">
      <alignment horizontal="center" vertical="center"/>
    </xf>
    <xf numFmtId="0" fontId="37" fillId="0" borderId="75" xfId="0" applyFont="1" applyFill="1" applyBorder="1" applyAlignment="1">
      <alignment horizontal="right" vertical="center"/>
    </xf>
    <xf numFmtId="186" fontId="51" fillId="0" borderId="19" xfId="0" applyNumberFormat="1" applyFont="1" applyFill="1" applyBorder="1" applyAlignment="1">
      <alignment vertical="center" shrinkToFit="1"/>
    </xf>
    <xf numFmtId="181" fontId="40" fillId="0" borderId="18" xfId="0" applyNumberFormat="1" applyFont="1" applyFill="1" applyBorder="1" applyAlignment="1">
      <alignment vertical="center" shrinkToFit="1"/>
    </xf>
    <xf numFmtId="181" fontId="40" fillId="0" borderId="55" xfId="34" applyNumberFormat="1" applyFont="1" applyFill="1" applyBorder="1" applyAlignment="1">
      <alignment vertical="center" shrinkToFit="1"/>
    </xf>
    <xf numFmtId="181" fontId="40" fillId="0" borderId="50" xfId="34" applyNumberFormat="1" applyFont="1" applyFill="1" applyBorder="1" applyAlignment="1">
      <alignment vertical="center" shrinkToFit="1"/>
    </xf>
    <xf numFmtId="181" fontId="40" fillId="0" borderId="26" xfId="34" applyNumberFormat="1" applyFont="1" applyFill="1" applyBorder="1" applyAlignment="1">
      <alignment vertical="center" shrinkToFit="1"/>
    </xf>
    <xf numFmtId="181" fontId="40" fillId="0" borderId="56" xfId="34" applyNumberFormat="1" applyFont="1" applyFill="1" applyBorder="1" applyAlignment="1">
      <alignment vertical="center" shrinkToFit="1"/>
    </xf>
    <xf numFmtId="181" fontId="40" fillId="0" borderId="28" xfId="0" applyNumberFormat="1" applyFont="1" applyFill="1" applyBorder="1" applyAlignment="1">
      <alignment horizontal="right" vertical="center" shrinkToFit="1"/>
    </xf>
    <xf numFmtId="181" fontId="40" fillId="0" borderId="25" xfId="34" applyNumberFormat="1" applyFont="1" applyFill="1" applyBorder="1" applyAlignment="1">
      <alignment horizontal="right" vertical="center" shrinkToFit="1"/>
    </xf>
    <xf numFmtId="181" fontId="40" fillId="0" borderId="52" xfId="34" applyNumberFormat="1" applyFont="1" applyFill="1" applyBorder="1" applyAlignment="1">
      <alignment horizontal="right" vertical="center" shrinkToFit="1"/>
    </xf>
    <xf numFmtId="181" fontId="40" fillId="0" borderId="41" xfId="34" applyNumberFormat="1" applyFont="1" applyFill="1" applyBorder="1" applyAlignment="1">
      <alignment horizontal="right" vertical="center" shrinkToFit="1"/>
    </xf>
    <xf numFmtId="181" fontId="40" fillId="0" borderId="0" xfId="34" applyNumberFormat="1" applyFont="1" applyFill="1" applyBorder="1" applyAlignment="1">
      <alignment horizontal="right" vertical="center" shrinkToFit="1"/>
    </xf>
    <xf numFmtId="181" fontId="40" fillId="0" borderId="48" xfId="34" applyNumberFormat="1" applyFont="1" applyFill="1" applyBorder="1" applyAlignment="1">
      <alignment horizontal="right" vertical="center" shrinkToFit="1"/>
    </xf>
    <xf numFmtId="38" fontId="51" fillId="0" borderId="89" xfId="34" applyFont="1" applyFill="1" applyBorder="1" applyAlignment="1">
      <alignment vertical="center"/>
    </xf>
    <xf numFmtId="38" fontId="51" fillId="0" borderId="86" xfId="34" applyFont="1" applyFill="1" applyBorder="1" applyAlignment="1">
      <alignment vertical="center"/>
    </xf>
    <xf numFmtId="185" fontId="51" fillId="0" borderId="32" xfId="34" applyNumberFormat="1" applyFont="1" applyFill="1" applyBorder="1" applyAlignment="1">
      <alignment vertical="center"/>
    </xf>
    <xf numFmtId="185" fontId="51" fillId="0" borderId="52" xfId="34" applyNumberFormat="1" applyFont="1" applyFill="1" applyBorder="1" applyAlignment="1">
      <alignment vertical="center"/>
    </xf>
    <xf numFmtId="185" fontId="51" fillId="0" borderId="48" xfId="34" applyNumberFormat="1" applyFont="1" applyFill="1" applyBorder="1" applyAlignment="1">
      <alignment vertical="center"/>
    </xf>
    <xf numFmtId="38" fontId="51" fillId="0" borderId="54" xfId="34" applyFont="1" applyFill="1" applyBorder="1" applyAlignment="1">
      <alignment vertical="center"/>
    </xf>
    <xf numFmtId="38" fontId="51" fillId="0" borderId="0" xfId="34" applyFont="1" applyFill="1" applyBorder="1" applyAlignment="1">
      <alignment vertical="center"/>
    </xf>
    <xf numFmtId="38" fontId="51" fillId="0" borderId="53" xfId="34" applyFont="1" applyFill="1" applyBorder="1" applyAlignment="1">
      <alignment vertical="center"/>
    </xf>
    <xf numFmtId="38" fontId="51" fillId="0" borderId="35" xfId="34" applyFont="1" applyFill="1" applyBorder="1" applyAlignment="1">
      <alignment vertical="center"/>
    </xf>
    <xf numFmtId="38" fontId="51" fillId="0" borderId="19" xfId="34" applyFont="1" applyFill="1" applyBorder="1" applyAlignment="1">
      <alignment vertical="center"/>
    </xf>
    <xf numFmtId="38" fontId="51" fillId="0" borderId="13" xfId="34" applyFont="1" applyFill="1" applyBorder="1" applyAlignment="1">
      <alignment horizontal="center" vertical="center"/>
    </xf>
    <xf numFmtId="38" fontId="51" fillId="0" borderId="26" xfId="34" applyFont="1" applyFill="1" applyBorder="1" applyAlignment="1">
      <alignment vertical="center"/>
    </xf>
    <xf numFmtId="38" fontId="51" fillId="0" borderId="18" xfId="34" applyFont="1" applyFill="1" applyBorder="1" applyAlignment="1">
      <alignment vertical="center"/>
    </xf>
    <xf numFmtId="38" fontId="51" fillId="0" borderId="53" xfId="34" applyFont="1" applyFill="1" applyBorder="1" applyAlignment="1">
      <alignment horizontal="center" vertical="center"/>
    </xf>
    <xf numFmtId="38" fontId="51" fillId="0" borderId="22" xfId="34" applyFont="1" applyFill="1" applyBorder="1" applyAlignment="1">
      <alignment vertical="center"/>
    </xf>
    <xf numFmtId="38" fontId="51" fillId="0" borderId="23" xfId="34" applyFont="1" applyFill="1" applyBorder="1" applyAlignment="1">
      <alignment vertical="center"/>
    </xf>
    <xf numFmtId="38" fontId="51" fillId="0" borderId="68" xfId="34" applyFont="1" applyFill="1" applyBorder="1" applyAlignment="1">
      <alignment horizontal="center" vertical="center"/>
    </xf>
    <xf numFmtId="38" fontId="51" fillId="0" borderId="16" xfId="34" applyFont="1" applyFill="1" applyBorder="1" applyAlignment="1">
      <alignment vertical="center"/>
    </xf>
    <xf numFmtId="38" fontId="51" fillId="0" borderId="55" xfId="34" applyFont="1" applyFill="1" applyBorder="1" applyAlignment="1">
      <alignment vertical="center"/>
    </xf>
    <xf numFmtId="38" fontId="51" fillId="0" borderId="48" xfId="34" applyFont="1" applyFill="1" applyBorder="1" applyAlignment="1">
      <alignment horizontal="center" vertical="center"/>
    </xf>
    <xf numFmtId="185" fontId="51" fillId="0" borderId="49" xfId="34" applyNumberFormat="1" applyFont="1" applyFill="1" applyBorder="1" applyAlignment="1">
      <alignment vertical="center" shrinkToFit="1"/>
    </xf>
    <xf numFmtId="185" fontId="51" fillId="0" borderId="50" xfId="34" applyNumberFormat="1" applyFont="1" applyFill="1" applyBorder="1" applyAlignment="1">
      <alignment vertical="center" shrinkToFit="1"/>
    </xf>
    <xf numFmtId="185" fontId="51" fillId="0" borderId="56" xfId="34" applyNumberFormat="1" applyFont="1" applyFill="1" applyBorder="1" applyAlignment="1">
      <alignment vertical="center" shrinkToFit="1"/>
    </xf>
    <xf numFmtId="38" fontId="51" fillId="0" borderId="26" xfId="34" applyFont="1" applyFill="1" applyBorder="1" applyAlignment="1">
      <alignment vertical="center" shrinkToFit="1"/>
    </xf>
    <xf numFmtId="38" fontId="51" fillId="0" borderId="18" xfId="34" applyFont="1" applyFill="1" applyBorder="1" applyAlignment="1">
      <alignment vertical="center" shrinkToFit="1"/>
    </xf>
    <xf numFmtId="185" fontId="51" fillId="0" borderId="74" xfId="34" applyNumberFormat="1" applyFont="1" applyFill="1" applyBorder="1" applyAlignment="1">
      <alignment vertical="center"/>
    </xf>
    <xf numFmtId="185" fontId="51" fillId="0" borderId="86" xfId="34" applyNumberFormat="1" applyFont="1" applyFill="1" applyBorder="1" applyAlignment="1">
      <alignment vertical="center"/>
    </xf>
    <xf numFmtId="0" fontId="51" fillId="0" borderId="11" xfId="0" applyFont="1" applyFill="1" applyBorder="1" applyAlignment="1">
      <alignment horizontal="right" vertical="center" wrapText="1"/>
    </xf>
    <xf numFmtId="181" fontId="51" fillId="0" borderId="58" xfId="0" applyNumberFormat="1" applyFont="1" applyFill="1" applyBorder="1" applyAlignment="1">
      <alignment vertical="center" shrinkToFit="1"/>
    </xf>
    <xf numFmtId="181" fontId="37" fillId="0" borderId="41" xfId="0" applyNumberFormat="1" applyFont="1" applyFill="1" applyBorder="1" applyAlignment="1">
      <alignment vertical="center" shrinkToFit="1"/>
    </xf>
    <xf numFmtId="181" fontId="37" fillId="0" borderId="40" xfId="0" applyNumberFormat="1" applyFont="1" applyFill="1" applyBorder="1" applyAlignment="1">
      <alignment vertical="center"/>
    </xf>
    <xf numFmtId="0" fontId="37" fillId="0" borderId="71" xfId="0" applyFont="1" applyFill="1" applyBorder="1"/>
    <xf numFmtId="0" fontId="37" fillId="0" borderId="51" xfId="0" applyFont="1" applyFill="1" applyBorder="1"/>
    <xf numFmtId="0" fontId="37" fillId="0" borderId="44" xfId="0" applyFont="1" applyFill="1" applyBorder="1" applyAlignment="1">
      <alignment horizontal="center"/>
    </xf>
    <xf numFmtId="0" fontId="37" fillId="0" borderId="26" xfId="0" applyFont="1" applyFill="1" applyBorder="1" applyAlignment="1">
      <alignment horizontal="center"/>
    </xf>
    <xf numFmtId="0" fontId="37" fillId="0" borderId="51" xfId="0" applyFont="1" applyFill="1" applyBorder="1" applyAlignment="1">
      <alignment horizontal="center"/>
    </xf>
    <xf numFmtId="0" fontId="37" fillId="0" borderId="39" xfId="0" applyFont="1" applyFill="1" applyBorder="1" applyAlignment="1">
      <alignment horizontal="center"/>
    </xf>
    <xf numFmtId="0" fontId="37" fillId="0" borderId="40" xfId="0" applyFont="1" applyFill="1" applyBorder="1" applyAlignment="1">
      <alignment horizontal="center"/>
    </xf>
    <xf numFmtId="0" fontId="37" fillId="0" borderId="14" xfId="0" applyFont="1" applyFill="1" applyBorder="1" applyAlignment="1">
      <alignment horizontal="right"/>
    </xf>
    <xf numFmtId="0" fontId="37" fillId="0" borderId="10" xfId="0" applyFont="1" applyFill="1" applyBorder="1" applyAlignment="1">
      <alignment horizontal="right"/>
    </xf>
    <xf numFmtId="0" fontId="46" fillId="0" borderId="13" xfId="0" applyFont="1" applyFill="1" applyBorder="1"/>
    <xf numFmtId="0" fontId="37" fillId="0" borderId="20" xfId="0" applyFont="1" applyFill="1" applyBorder="1"/>
    <xf numFmtId="184" fontId="51" fillId="0" borderId="34" xfId="0" applyNumberFormat="1" applyFont="1" applyFill="1" applyBorder="1" applyAlignment="1">
      <alignment vertical="center"/>
    </xf>
    <xf numFmtId="184" fontId="51" fillId="0" borderId="36" xfId="0" applyNumberFormat="1" applyFont="1" applyFill="1" applyBorder="1" applyAlignment="1">
      <alignment vertical="center"/>
    </xf>
    <xf numFmtId="184" fontId="37" fillId="0" borderId="36" xfId="0" applyNumberFormat="1" applyFont="1" applyFill="1" applyBorder="1" applyAlignment="1">
      <alignment vertical="center"/>
    </xf>
    <xf numFmtId="184" fontId="37" fillId="0" borderId="81" xfId="0" applyNumberFormat="1" applyFont="1" applyFill="1" applyBorder="1" applyAlignment="1">
      <alignment vertical="center"/>
    </xf>
    <xf numFmtId="184" fontId="51" fillId="0" borderId="40" xfId="0" applyNumberFormat="1" applyFont="1" applyFill="1" applyBorder="1" applyAlignment="1">
      <alignment vertical="center"/>
    </xf>
    <xf numFmtId="184" fontId="51" fillId="0" borderId="50" xfId="0" applyNumberFormat="1" applyFont="1" applyFill="1" applyBorder="1" applyAlignment="1">
      <alignment vertical="center"/>
    </xf>
    <xf numFmtId="184" fontId="37" fillId="0" borderId="56" xfId="0" applyNumberFormat="1" applyFont="1" applyFill="1" applyBorder="1" applyAlignment="1">
      <alignment vertical="center"/>
    </xf>
    <xf numFmtId="184" fontId="51" fillId="0" borderId="82" xfId="0" applyNumberFormat="1" applyFont="1" applyFill="1" applyBorder="1" applyAlignment="1">
      <alignment vertical="center"/>
    </xf>
    <xf numFmtId="184" fontId="51" fillId="0" borderId="80" xfId="0" applyNumberFormat="1" applyFont="1" applyFill="1" applyBorder="1" applyAlignment="1">
      <alignment vertical="center"/>
    </xf>
    <xf numFmtId="184" fontId="37" fillId="0" borderId="80" xfId="0" applyNumberFormat="1" applyFont="1" applyFill="1" applyBorder="1" applyAlignment="1">
      <alignment vertical="center"/>
    </xf>
    <xf numFmtId="184" fontId="37" fillId="0" borderId="72" xfId="0" applyNumberFormat="1" applyFont="1" applyFill="1" applyBorder="1" applyAlignment="1">
      <alignment vertical="center"/>
    </xf>
    <xf numFmtId="0" fontId="37" fillId="0" borderId="70" xfId="0" applyFont="1" applyFill="1" applyBorder="1" applyAlignment="1">
      <alignment vertical="center"/>
    </xf>
    <xf numFmtId="0" fontId="39" fillId="0" borderId="63" xfId="0" applyFont="1" applyFill="1" applyBorder="1" applyAlignment="1">
      <alignment vertical="center"/>
    </xf>
    <xf numFmtId="0" fontId="39" fillId="0" borderId="62" xfId="0" applyFont="1" applyFill="1" applyBorder="1" applyAlignment="1">
      <alignment horizontal="right" vertical="center"/>
    </xf>
    <xf numFmtId="0" fontId="51" fillId="0" borderId="0" xfId="0" applyFont="1" applyFill="1" applyAlignment="1">
      <alignment wrapText="1"/>
    </xf>
    <xf numFmtId="38" fontId="37" fillId="0" borderId="0" xfId="34" applyFont="1"/>
    <xf numFmtId="190" fontId="37" fillId="0" borderId="10" xfId="34" applyNumberFormat="1" applyFont="1" applyFill="1" applyBorder="1" applyAlignment="1">
      <alignment vertical="center"/>
    </xf>
    <xf numFmtId="191" fontId="37" fillId="0" borderId="34" xfId="0" applyNumberFormat="1" applyFont="1" applyFill="1" applyBorder="1" applyAlignment="1">
      <alignment vertical="center" shrinkToFit="1"/>
    </xf>
    <xf numFmtId="177" fontId="37" fillId="0" borderId="10" xfId="0" applyNumberFormat="1" applyFont="1" applyFill="1" applyBorder="1" applyAlignment="1">
      <alignment vertical="center"/>
    </xf>
    <xf numFmtId="177" fontId="37" fillId="0" borderId="63" xfId="0" applyNumberFormat="1" applyFont="1" applyFill="1" applyBorder="1" applyAlignment="1">
      <alignment vertical="center"/>
    </xf>
    <xf numFmtId="0" fontId="37" fillId="0" borderId="63" xfId="0" applyFont="1" applyBorder="1" applyAlignment="1">
      <alignment vertical="center"/>
    </xf>
    <xf numFmtId="0" fontId="37" fillId="0" borderId="13" xfId="0" applyFont="1" applyBorder="1" applyAlignment="1">
      <alignment horizontal="distributed" vertical="center"/>
    </xf>
    <xf numFmtId="190" fontId="37" fillId="0" borderId="57" xfId="34" applyNumberFormat="1" applyFont="1" applyFill="1" applyBorder="1" applyAlignment="1">
      <alignment vertical="center"/>
    </xf>
    <xf numFmtId="191" fontId="37" fillId="0" borderId="49" xfId="0" applyNumberFormat="1" applyFont="1" applyFill="1" applyBorder="1" applyAlignment="1">
      <alignment vertical="center" shrinkToFit="1"/>
    </xf>
    <xf numFmtId="177" fontId="37" fillId="0" borderId="26" xfId="0" applyNumberFormat="1" applyFont="1" applyFill="1" applyBorder="1" applyAlignment="1">
      <alignment vertical="center"/>
    </xf>
    <xf numFmtId="177" fontId="37" fillId="0" borderId="65" xfId="0" applyNumberFormat="1" applyFont="1" applyFill="1" applyBorder="1" applyAlignment="1">
      <alignment vertical="center"/>
    </xf>
    <xf numFmtId="0" fontId="37" fillId="0" borderId="65" xfId="0" applyFont="1" applyBorder="1" applyAlignment="1">
      <alignment vertical="center"/>
    </xf>
    <xf numFmtId="0" fontId="37" fillId="0" borderId="53" xfId="0" applyFont="1" applyBorder="1" applyAlignment="1">
      <alignment horizontal="distributed" vertical="center"/>
    </xf>
    <xf numFmtId="190" fontId="37" fillId="0" borderId="58" xfId="34" applyNumberFormat="1" applyFont="1" applyFill="1" applyBorder="1" applyAlignment="1">
      <alignment vertical="center"/>
    </xf>
    <xf numFmtId="191" fontId="37" fillId="0" borderId="40" xfId="0" applyNumberFormat="1" applyFont="1" applyFill="1" applyBorder="1" applyAlignment="1">
      <alignment vertical="center" shrinkToFit="1"/>
    </xf>
    <xf numFmtId="177" fontId="37" fillId="0" borderId="27" xfId="0" applyNumberFormat="1" applyFont="1" applyFill="1" applyBorder="1" applyAlignment="1">
      <alignment vertical="center"/>
    </xf>
    <xf numFmtId="177" fontId="37" fillId="0" borderId="70" xfId="0" applyNumberFormat="1" applyFont="1" applyFill="1" applyBorder="1" applyAlignment="1">
      <alignment vertical="center"/>
    </xf>
    <xf numFmtId="0" fontId="37" fillId="0" borderId="70" xfId="0" applyFont="1" applyBorder="1" applyAlignment="1">
      <alignment vertical="center"/>
    </xf>
    <xf numFmtId="190" fontId="37" fillId="0" borderId="27" xfId="34" applyNumberFormat="1" applyFont="1" applyFill="1" applyBorder="1" applyAlignment="1">
      <alignment vertical="center"/>
    </xf>
    <xf numFmtId="0" fontId="37" fillId="0" borderId="42" xfId="0" applyFont="1" applyBorder="1" applyAlignment="1">
      <alignment horizontal="distributed" vertical="center"/>
    </xf>
    <xf numFmtId="0" fontId="37" fillId="0" borderId="70" xfId="0" applyFont="1" applyBorder="1" applyAlignment="1">
      <alignment horizontal="distributed" vertical="center"/>
    </xf>
    <xf numFmtId="0" fontId="37" fillId="0" borderId="66" xfId="0" applyFont="1" applyBorder="1" applyAlignment="1">
      <alignment vertical="center"/>
    </xf>
    <xf numFmtId="190" fontId="37" fillId="0" borderId="15" xfId="34" applyNumberFormat="1" applyFont="1" applyFill="1" applyBorder="1" applyAlignment="1">
      <alignment vertical="center"/>
    </xf>
    <xf numFmtId="191" fontId="37" fillId="0" borderId="45" xfId="0" applyNumberFormat="1" applyFont="1" applyFill="1" applyBorder="1" applyAlignment="1">
      <alignment vertical="center" shrinkToFit="1"/>
    </xf>
    <xf numFmtId="177" fontId="37" fillId="0" borderId="16" xfId="0" applyNumberFormat="1" applyFont="1" applyFill="1" applyBorder="1" applyAlignment="1">
      <alignment vertical="center"/>
    </xf>
    <xf numFmtId="177" fontId="37" fillId="0" borderId="66" xfId="0" applyNumberFormat="1" applyFont="1" applyFill="1" applyBorder="1" applyAlignment="1">
      <alignment vertical="center"/>
    </xf>
    <xf numFmtId="0" fontId="37" fillId="0" borderId="0" xfId="0" applyFont="1" applyAlignment="1">
      <alignment shrinkToFit="1"/>
    </xf>
    <xf numFmtId="0" fontId="37" fillId="0" borderId="0" xfId="0" applyFont="1" applyAlignment="1">
      <alignment vertical="center" shrinkToFit="1"/>
    </xf>
    <xf numFmtId="190" fontId="37" fillId="0" borderId="57" xfId="34" applyNumberFormat="1" applyFont="1" applyFill="1" applyBorder="1" applyAlignment="1">
      <alignment vertical="center" shrinkToFit="1"/>
    </xf>
    <xf numFmtId="177" fontId="37" fillId="0" borderId="26" xfId="0" applyNumberFormat="1" applyFont="1" applyFill="1" applyBorder="1" applyAlignment="1">
      <alignment vertical="center" shrinkToFit="1"/>
    </xf>
    <xf numFmtId="177" fontId="37" fillId="0" borderId="65" xfId="0" applyNumberFormat="1" applyFont="1" applyFill="1" applyBorder="1" applyAlignment="1">
      <alignment vertical="center" shrinkToFit="1"/>
    </xf>
    <xf numFmtId="0" fontId="37" fillId="0" borderId="65" xfId="0" applyFont="1" applyBorder="1" applyAlignment="1">
      <alignment vertical="center" shrinkToFit="1"/>
    </xf>
    <xf numFmtId="38" fontId="37" fillId="0" borderId="0" xfId="34" applyFont="1" applyAlignment="1">
      <alignment shrinkToFit="1"/>
    </xf>
    <xf numFmtId="190" fontId="37" fillId="0" borderId="0" xfId="34" applyNumberFormat="1" applyFont="1" applyFill="1" applyBorder="1" applyAlignment="1">
      <alignment vertical="center"/>
    </xf>
    <xf numFmtId="191" fontId="37" fillId="0" borderId="32" xfId="0" applyNumberFormat="1" applyFont="1" applyFill="1" applyBorder="1" applyAlignment="1">
      <alignment vertical="center" shrinkToFit="1"/>
    </xf>
    <xf numFmtId="177" fontId="37" fillId="0" borderId="0" xfId="0" applyNumberFormat="1" applyFont="1" applyFill="1" applyBorder="1" applyAlignment="1">
      <alignment vertical="center"/>
    </xf>
    <xf numFmtId="177" fontId="37" fillId="0" borderId="62" xfId="0" applyNumberFormat="1" applyFont="1" applyFill="1" applyBorder="1" applyAlignment="1">
      <alignment vertical="center"/>
    </xf>
    <xf numFmtId="0" fontId="37" fillId="0" borderId="64" xfId="0" applyFont="1" applyBorder="1" applyAlignment="1">
      <alignment vertical="center"/>
    </xf>
    <xf numFmtId="0" fontId="26" fillId="0" borderId="34" xfId="0" applyFont="1" applyBorder="1" applyAlignment="1">
      <alignment horizontal="center" vertical="center"/>
    </xf>
    <xf numFmtId="0" fontId="37" fillId="0" borderId="10" xfId="0" applyFont="1" applyBorder="1" applyAlignment="1">
      <alignment horizontal="center" vertical="center"/>
    </xf>
    <xf numFmtId="0" fontId="37" fillId="0" borderId="37" xfId="0" applyFont="1" applyBorder="1" applyAlignment="1">
      <alignment horizontal="center" vertical="center"/>
    </xf>
    <xf numFmtId="0" fontId="37" fillId="0" borderId="36" xfId="0" applyFont="1" applyBorder="1" applyAlignment="1">
      <alignment horizontal="center" vertical="center"/>
    </xf>
    <xf numFmtId="0" fontId="0" fillId="0" borderId="63" xfId="0" applyFont="1" applyBorder="1" applyAlignment="1">
      <alignment horizontal="center" vertical="center"/>
    </xf>
    <xf numFmtId="0" fontId="37" fillId="0" borderId="31" xfId="0" applyFont="1" applyBorder="1" applyAlignment="1">
      <alignment horizontal="center" vertical="center"/>
    </xf>
    <xf numFmtId="0" fontId="37" fillId="0" borderId="12" xfId="0" applyFont="1" applyBorder="1" applyAlignment="1">
      <alignment horizontal="center" vertical="center"/>
    </xf>
    <xf numFmtId="0" fontId="37" fillId="0" borderId="62" xfId="0" applyFont="1" applyBorder="1" applyAlignment="1">
      <alignment horizontal="center" vertical="center"/>
    </xf>
    <xf numFmtId="0" fontId="0" fillId="0" borderId="62" xfId="0" applyFont="1" applyBorder="1" applyAlignment="1">
      <alignment horizontal="center" vertical="center"/>
    </xf>
    <xf numFmtId="0" fontId="37" fillId="0" borderId="62" xfId="0" applyFont="1" applyBorder="1" applyAlignment="1">
      <alignment horizontal="right" vertical="center"/>
    </xf>
    <xf numFmtId="0" fontId="37" fillId="0" borderId="0" xfId="0" applyFont="1" applyBorder="1"/>
    <xf numFmtId="38" fontId="37" fillId="0" borderId="0" xfId="34" applyFont="1" applyBorder="1"/>
    <xf numFmtId="0" fontId="37" fillId="0" borderId="50" xfId="0" applyFont="1" applyFill="1" applyBorder="1" applyAlignment="1">
      <alignment horizontal="center" vertical="center"/>
    </xf>
    <xf numFmtId="192" fontId="37" fillId="0" borderId="37" xfId="0" applyNumberFormat="1" applyFont="1" applyFill="1" applyBorder="1" applyAlignment="1">
      <alignment vertical="center"/>
    </xf>
    <xf numFmtId="189" fontId="37" fillId="0" borderId="81" xfId="0" applyNumberFormat="1" applyFont="1" applyFill="1" applyBorder="1" applyAlignment="1">
      <alignment vertical="center"/>
    </xf>
    <xf numFmtId="189" fontId="51" fillId="0" borderId="19" xfId="0" applyNumberFormat="1" applyFont="1" applyFill="1" applyBorder="1" applyAlignment="1">
      <alignment vertical="center"/>
    </xf>
    <xf numFmtId="189" fontId="37" fillId="0" borderId="36" xfId="0" applyNumberFormat="1" applyFont="1" applyFill="1" applyBorder="1" applyAlignment="1">
      <alignment vertical="center"/>
    </xf>
    <xf numFmtId="189" fontId="51" fillId="0" borderId="36" xfId="0" applyNumberFormat="1" applyFont="1" applyFill="1" applyBorder="1" applyAlignment="1">
      <alignment vertical="center"/>
    </xf>
    <xf numFmtId="189" fontId="51" fillId="0" borderId="35" xfId="0" applyNumberFormat="1" applyFont="1" applyFill="1" applyBorder="1" applyAlignment="1">
      <alignment vertical="center"/>
    </xf>
    <xf numFmtId="189" fontId="51" fillId="0" borderId="38" xfId="0" applyNumberFormat="1" applyFont="1" applyFill="1" applyBorder="1" applyAlignment="1">
      <alignment vertical="center"/>
    </xf>
    <xf numFmtId="193" fontId="37" fillId="0" borderId="76" xfId="0" applyNumberFormat="1" applyFont="1" applyFill="1" applyBorder="1"/>
    <xf numFmtId="193" fontId="37" fillId="0" borderId="89" xfId="0" applyNumberFormat="1" applyFont="1" applyFill="1" applyBorder="1"/>
    <xf numFmtId="193" fontId="37" fillId="0" borderId="73" xfId="0" applyNumberFormat="1" applyFont="1" applyFill="1" applyBorder="1"/>
    <xf numFmtId="193" fontId="37" fillId="0" borderId="79" xfId="0" applyNumberFormat="1" applyFont="1" applyFill="1" applyBorder="1"/>
    <xf numFmtId="193" fontId="37" fillId="0" borderId="84" xfId="0" applyNumberFormat="1" applyFont="1" applyFill="1" applyBorder="1"/>
    <xf numFmtId="193" fontId="37" fillId="0" borderId="12" xfId="0" applyNumberFormat="1" applyFont="1" applyFill="1" applyBorder="1"/>
    <xf numFmtId="193" fontId="37" fillId="0" borderId="83" xfId="0" applyNumberFormat="1" applyFont="1" applyFill="1" applyBorder="1"/>
    <xf numFmtId="193" fontId="37" fillId="0" borderId="31" xfId="0" applyNumberFormat="1" applyFont="1" applyFill="1" applyBorder="1"/>
    <xf numFmtId="193" fontId="37" fillId="0" borderId="50" xfId="0" applyNumberFormat="1" applyFont="1" applyFill="1" applyBorder="1"/>
    <xf numFmtId="193" fontId="37" fillId="0" borderId="26" xfId="0" applyNumberFormat="1" applyFont="1" applyFill="1" applyBorder="1"/>
    <xf numFmtId="193" fontId="37" fillId="0" borderId="57" xfId="0" applyNumberFormat="1" applyFont="1" applyFill="1" applyBorder="1"/>
    <xf numFmtId="193" fontId="37" fillId="0" borderId="49" xfId="0" applyNumberFormat="1" applyFont="1" applyFill="1" applyBorder="1"/>
    <xf numFmtId="193" fontId="37" fillId="0" borderId="69" xfId="0" applyNumberFormat="1" applyFont="1" applyFill="1" applyBorder="1"/>
    <xf numFmtId="193" fontId="37" fillId="0" borderId="10" xfId="0" applyNumberFormat="1" applyFont="1" applyFill="1" applyBorder="1"/>
    <xf numFmtId="193" fontId="37" fillId="0" borderId="85" xfId="0" applyNumberFormat="1" applyFont="1" applyFill="1" applyBorder="1"/>
    <xf numFmtId="193" fontId="37" fillId="0" borderId="34" xfId="0" applyNumberFormat="1" applyFont="1" applyFill="1" applyBorder="1"/>
    <xf numFmtId="193" fontId="37" fillId="0" borderId="44" xfId="34" applyNumberFormat="1" applyFont="1" applyFill="1" applyBorder="1" applyAlignment="1">
      <alignment vertical="center"/>
    </xf>
    <xf numFmtId="193" fontId="37" fillId="0" borderId="46" xfId="34" applyNumberFormat="1" applyFont="1" applyFill="1" applyBorder="1" applyAlignment="1">
      <alignment vertical="center"/>
    </xf>
    <xf numFmtId="181" fontId="37" fillId="0" borderId="84" xfId="34" applyNumberFormat="1" applyFont="1" applyBorder="1" applyAlignment="1">
      <alignment vertical="center"/>
    </xf>
    <xf numFmtId="181" fontId="37" fillId="0" borderId="46" xfId="34" applyNumberFormat="1" applyFont="1" applyBorder="1" applyAlignment="1">
      <alignment vertical="center"/>
    </xf>
    <xf numFmtId="193" fontId="37" fillId="0" borderId="39" xfId="0" applyNumberFormat="1" applyFont="1" applyBorder="1"/>
    <xf numFmtId="193" fontId="37" fillId="0" borderId="41" xfId="0" applyNumberFormat="1" applyFont="1" applyBorder="1"/>
    <xf numFmtId="193" fontId="37" fillId="0" borderId="40" xfId="0" applyNumberFormat="1" applyFont="1" applyBorder="1"/>
    <xf numFmtId="193" fontId="37" fillId="0" borderId="56" xfId="0" applyNumberFormat="1" applyFont="1" applyBorder="1"/>
    <xf numFmtId="193" fontId="37" fillId="0" borderId="50" xfId="0" applyNumberFormat="1" applyFont="1" applyBorder="1"/>
    <xf numFmtId="193" fontId="37" fillId="0" borderId="49" xfId="0" applyNumberFormat="1" applyFont="1" applyBorder="1"/>
    <xf numFmtId="193" fontId="37" fillId="0" borderId="81" xfId="0" applyNumberFormat="1" applyFont="1" applyBorder="1"/>
    <xf numFmtId="193" fontId="37" fillId="0" borderId="36" xfId="0" applyNumberFormat="1" applyFont="1" applyBorder="1"/>
    <xf numFmtId="193" fontId="37" fillId="0" borderId="37" xfId="0" applyNumberFormat="1" applyFont="1" applyBorder="1"/>
    <xf numFmtId="181" fontId="37" fillId="0" borderId="86" xfId="34" applyNumberFormat="1" applyFont="1" applyFill="1" applyBorder="1"/>
    <xf numFmtId="181" fontId="37" fillId="0" borderId="76" xfId="34" applyNumberFormat="1" applyFont="1" applyFill="1" applyBorder="1"/>
    <xf numFmtId="181" fontId="37" fillId="0" borderId="74" xfId="34" applyNumberFormat="1" applyFont="1" applyFill="1" applyBorder="1"/>
    <xf numFmtId="181" fontId="37" fillId="0" borderId="72" xfId="34" applyNumberFormat="1" applyFont="1" applyFill="1" applyBorder="1"/>
    <xf numFmtId="181" fontId="37" fillId="0" borderId="80" xfId="34" applyNumberFormat="1" applyFont="1" applyFill="1" applyBorder="1"/>
    <xf numFmtId="181" fontId="37" fillId="0" borderId="82" xfId="34" applyNumberFormat="1" applyFont="1" applyFill="1" applyBorder="1"/>
    <xf numFmtId="181" fontId="37" fillId="0" borderId="56" xfId="34" applyNumberFormat="1" applyFont="1" applyFill="1" applyBorder="1"/>
    <xf numFmtId="181" fontId="37" fillId="0" borderId="50" xfId="34" applyNumberFormat="1" applyFont="1" applyFill="1" applyBorder="1"/>
    <xf numFmtId="181" fontId="37" fillId="0" borderId="44" xfId="34" applyNumberFormat="1" applyFont="1" applyFill="1" applyBorder="1"/>
    <xf numFmtId="181" fontId="37" fillId="0" borderId="46" xfId="34" applyNumberFormat="1" applyFont="1" applyFill="1" applyBorder="1"/>
    <xf numFmtId="181" fontId="37" fillId="0" borderId="45" xfId="34" applyNumberFormat="1" applyFont="1" applyFill="1" applyBorder="1"/>
    <xf numFmtId="181" fontId="37" fillId="0" borderId="81" xfId="34" applyNumberFormat="1" applyFont="1" applyFill="1" applyBorder="1"/>
    <xf numFmtId="181" fontId="37" fillId="0" borderId="36" xfId="34" applyNumberFormat="1" applyFont="1" applyFill="1" applyBorder="1"/>
    <xf numFmtId="181" fontId="37" fillId="0" borderId="48" xfId="34" applyNumberFormat="1" applyFont="1" applyFill="1" applyBorder="1"/>
    <xf numFmtId="181" fontId="37" fillId="0" borderId="52" xfId="34" applyNumberFormat="1" applyFont="1" applyFill="1" applyBorder="1"/>
    <xf numFmtId="181" fontId="37" fillId="0" borderId="78" xfId="34" applyNumberFormat="1" applyFont="1" applyFill="1" applyBorder="1"/>
    <xf numFmtId="181" fontId="37" fillId="0" borderId="79" xfId="34" applyNumberFormat="1" applyFont="1" applyFill="1" applyBorder="1"/>
    <xf numFmtId="189" fontId="37" fillId="0" borderId="37" xfId="0" applyNumberFormat="1" applyFont="1" applyFill="1" applyBorder="1" applyAlignment="1">
      <alignment vertical="center"/>
    </xf>
    <xf numFmtId="193" fontId="37" fillId="0" borderId="80" xfId="0" applyNumberFormat="1" applyFont="1" applyFill="1" applyBorder="1"/>
    <xf numFmtId="193" fontId="37" fillId="0" borderId="22" xfId="0" applyNumberFormat="1" applyFont="1" applyFill="1" applyBorder="1"/>
    <xf numFmtId="193" fontId="37" fillId="0" borderId="23" xfId="0" applyNumberFormat="1" applyFont="1" applyFill="1" applyBorder="1"/>
    <xf numFmtId="193" fontId="37" fillId="0" borderId="82" xfId="0" applyNumberFormat="1" applyFont="1" applyFill="1" applyBorder="1"/>
    <xf numFmtId="193" fontId="37" fillId="0" borderId="18" xfId="0" applyNumberFormat="1" applyFont="1" applyFill="1" applyBorder="1"/>
    <xf numFmtId="193" fontId="37" fillId="0" borderId="50" xfId="0" applyNumberFormat="1" applyFont="1" applyFill="1" applyBorder="1" applyAlignment="1">
      <alignment shrinkToFit="1"/>
    </xf>
    <xf numFmtId="193" fontId="37" fillId="0" borderId="26" xfId="0" applyNumberFormat="1" applyFont="1" applyFill="1" applyBorder="1" applyAlignment="1">
      <alignment shrinkToFit="1"/>
    </xf>
    <xf numFmtId="193" fontId="37" fillId="0" borderId="18" xfId="0" applyNumberFormat="1" applyFont="1" applyFill="1" applyBorder="1" applyAlignment="1">
      <alignment shrinkToFit="1"/>
    </xf>
    <xf numFmtId="193" fontId="37" fillId="0" borderId="68" xfId="34" applyNumberFormat="1" applyFont="1" applyFill="1" applyBorder="1" applyAlignment="1">
      <alignment vertical="center"/>
    </xf>
    <xf numFmtId="193" fontId="37" fillId="0" borderId="84" xfId="34" applyNumberFormat="1" applyFont="1" applyFill="1" applyBorder="1" applyAlignment="1">
      <alignment vertical="center"/>
    </xf>
    <xf numFmtId="193" fontId="37" fillId="0" borderId="56" xfId="34" applyNumberFormat="1" applyFont="1" applyFill="1" applyBorder="1" applyAlignment="1">
      <alignment vertical="center" shrinkToFit="1"/>
    </xf>
    <xf numFmtId="193" fontId="37" fillId="0" borderId="50" xfId="34" applyNumberFormat="1" applyFont="1" applyFill="1" applyBorder="1" applyAlignment="1">
      <alignment vertical="center" shrinkToFit="1"/>
    </xf>
    <xf numFmtId="193" fontId="37" fillId="0" borderId="56" xfId="0" applyNumberFormat="1" applyFont="1" applyFill="1" applyBorder="1" applyAlignment="1">
      <alignment vertical="center" shrinkToFit="1"/>
    </xf>
    <xf numFmtId="193" fontId="37" fillId="0" borderId="50" xfId="0" applyNumberFormat="1" applyFont="1" applyFill="1" applyBorder="1" applyAlignment="1">
      <alignment vertical="center" shrinkToFit="1"/>
    </xf>
    <xf numFmtId="186" fontId="37" fillId="0" borderId="35" xfId="0" applyNumberFormat="1" applyFont="1" applyFill="1" applyBorder="1" applyAlignment="1">
      <alignment vertical="center" shrinkToFit="1"/>
    </xf>
    <xf numFmtId="186" fontId="37" fillId="0" borderId="37" xfId="0" applyNumberFormat="1" applyFont="1" applyFill="1" applyBorder="1"/>
    <xf numFmtId="181" fontId="37" fillId="0" borderId="22" xfId="34" applyNumberFormat="1" applyFont="1" applyFill="1" applyBorder="1"/>
    <xf numFmtId="181" fontId="37" fillId="0" borderId="60" xfId="34" applyNumberFormat="1" applyFont="1" applyFill="1" applyBorder="1"/>
    <xf numFmtId="181" fontId="37" fillId="0" borderId="88" xfId="34" applyNumberFormat="1" applyFont="1" applyFill="1" applyBorder="1"/>
    <xf numFmtId="181" fontId="37" fillId="0" borderId="57" xfId="34" applyNumberFormat="1" applyFont="1" applyFill="1" applyBorder="1"/>
    <xf numFmtId="181" fontId="37" fillId="0" borderId="18" xfId="34" applyNumberFormat="1" applyFont="1" applyFill="1" applyBorder="1"/>
    <xf numFmtId="181" fontId="37" fillId="0" borderId="16" xfId="34" applyNumberFormat="1" applyFont="1" applyFill="1" applyBorder="1"/>
    <xf numFmtId="181" fontId="37" fillId="0" borderId="15" xfId="34" applyNumberFormat="1" applyFont="1" applyFill="1" applyBorder="1"/>
    <xf numFmtId="181" fontId="37" fillId="0" borderId="25" xfId="34" applyNumberFormat="1" applyFont="1" applyFill="1" applyBorder="1"/>
    <xf numFmtId="181" fontId="37" fillId="0" borderId="76" xfId="0" applyNumberFormat="1" applyFont="1" applyFill="1" applyBorder="1"/>
    <xf numFmtId="181" fontId="37" fillId="0" borderId="89" xfId="0" applyNumberFormat="1" applyFont="1" applyFill="1" applyBorder="1"/>
    <xf numFmtId="181" fontId="37" fillId="0" borderId="73" xfId="0" applyNumberFormat="1" applyFont="1" applyFill="1" applyBorder="1"/>
    <xf numFmtId="181" fontId="37" fillId="0" borderId="77" xfId="0" applyNumberFormat="1" applyFont="1" applyFill="1" applyBorder="1"/>
    <xf numFmtId="181" fontId="37" fillId="0" borderId="79" xfId="0" applyNumberFormat="1" applyFont="1" applyFill="1" applyBorder="1"/>
    <xf numFmtId="194" fontId="40" fillId="0" borderId="40" xfId="0" applyNumberFormat="1" applyFont="1" applyFill="1" applyBorder="1" applyAlignment="1">
      <alignment horizontal="right" vertical="center"/>
    </xf>
    <xf numFmtId="194" fontId="40" fillId="0" borderId="49" xfId="0" applyNumberFormat="1" applyFont="1" applyFill="1" applyBorder="1" applyAlignment="1">
      <alignment horizontal="right" vertical="center"/>
    </xf>
    <xf numFmtId="194" fontId="37" fillId="0" borderId="49" xfId="0" applyNumberFormat="1" applyFont="1" applyFill="1" applyBorder="1" applyAlignment="1">
      <alignment horizontal="right" vertical="center"/>
    </xf>
    <xf numFmtId="179" fontId="37" fillId="0" borderId="18" xfId="0" applyNumberFormat="1" applyFont="1" applyFill="1" applyBorder="1" applyAlignment="1">
      <alignment horizontal="right" vertical="center"/>
    </xf>
    <xf numFmtId="179" fontId="37" fillId="0" borderId="29" xfId="0" applyNumberFormat="1" applyFont="1" applyFill="1" applyBorder="1" applyAlignment="1">
      <alignment horizontal="right" vertical="center"/>
    </xf>
    <xf numFmtId="179" fontId="37" fillId="0" borderId="25" xfId="0" applyNumberFormat="1" applyFont="1" applyFill="1" applyBorder="1" applyAlignment="1">
      <alignment horizontal="right" vertical="center"/>
    </xf>
    <xf numFmtId="179" fontId="37" fillId="0" borderId="54" xfId="0" applyNumberFormat="1" applyFont="1" applyFill="1" applyBorder="1" applyAlignment="1">
      <alignment horizontal="right" vertical="center"/>
    </xf>
    <xf numFmtId="0" fontId="37" fillId="0" borderId="44" xfId="0" applyFont="1" applyFill="1" applyBorder="1" applyAlignment="1">
      <alignment horizontal="center" vertical="center" textRotation="255"/>
    </xf>
    <xf numFmtId="0" fontId="37" fillId="0" borderId="48" xfId="0" applyFont="1" applyFill="1" applyBorder="1" applyAlignment="1">
      <alignment horizontal="center" vertical="center" textRotation="255"/>
    </xf>
    <xf numFmtId="0" fontId="37" fillId="0" borderId="33" xfId="0" applyFont="1" applyFill="1" applyBorder="1" applyAlignment="1">
      <alignment horizontal="center" vertical="center" textRotation="255"/>
    </xf>
    <xf numFmtId="179" fontId="0" fillId="0" borderId="19" xfId="0" applyNumberFormat="1" applyFont="1" applyFill="1" applyBorder="1" applyAlignment="1">
      <alignment horizontal="right" vertical="center"/>
    </xf>
    <xf numFmtId="179" fontId="37" fillId="0" borderId="38" xfId="0" applyNumberFormat="1" applyFont="1" applyFill="1" applyBorder="1" applyAlignment="1">
      <alignment horizontal="right" vertical="center"/>
    </xf>
    <xf numFmtId="0" fontId="37" fillId="0" borderId="39" xfId="0" applyFont="1" applyFill="1" applyBorder="1" applyAlignment="1">
      <alignment horizontal="center" vertical="center" textRotation="255"/>
    </xf>
    <xf numFmtId="179" fontId="37" fillId="0" borderId="28" xfId="0" applyNumberFormat="1" applyFont="1" applyFill="1" applyBorder="1" applyAlignment="1">
      <alignment horizontal="right" vertical="center"/>
    </xf>
    <xf numFmtId="179" fontId="37" fillId="0" borderId="43"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37" fillId="0" borderId="23" xfId="0" applyNumberFormat="1" applyFont="1" applyFill="1" applyBorder="1" applyAlignment="1">
      <alignment horizontal="right" vertical="center"/>
    </xf>
    <xf numFmtId="179" fontId="37" fillId="0" borderId="24" xfId="0" applyNumberFormat="1" applyFont="1" applyFill="1" applyBorder="1" applyAlignment="1">
      <alignment horizontal="right" vertical="center"/>
    </xf>
    <xf numFmtId="179" fontId="0" fillId="0" borderId="28" xfId="0" applyNumberFormat="1" applyFont="1" applyFill="1" applyBorder="1" applyAlignment="1">
      <alignment horizontal="right" vertical="center"/>
    </xf>
    <xf numFmtId="0" fontId="37" fillId="0" borderId="12" xfId="0" applyFont="1" applyFill="1" applyBorder="1" applyAlignment="1"/>
    <xf numFmtId="0" fontId="38" fillId="0" borderId="10" xfId="0" applyFont="1" applyFill="1" applyBorder="1" applyAlignment="1">
      <alignment horizontal="right"/>
    </xf>
    <xf numFmtId="0" fontId="31" fillId="0" borderId="11" xfId="0" applyFont="1" applyFill="1" applyBorder="1" applyAlignment="1">
      <alignment horizontal="center" vertical="center"/>
    </xf>
    <xf numFmtId="0" fontId="37" fillId="0" borderId="12" xfId="0" applyFont="1" applyFill="1" applyBorder="1" applyAlignment="1">
      <alignment horizontal="center" vertical="center"/>
    </xf>
    <xf numFmtId="0" fontId="37" fillId="0" borderId="13"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88" xfId="0" applyFont="1" applyFill="1" applyBorder="1" applyAlignment="1">
      <alignment horizontal="center" vertical="center"/>
    </xf>
    <xf numFmtId="0" fontId="37" fillId="0" borderId="83" xfId="0" applyFont="1" applyFill="1" applyBorder="1" applyAlignment="1">
      <alignment horizontal="center" vertical="center"/>
    </xf>
    <xf numFmtId="0" fontId="37" fillId="0" borderId="30" xfId="0" applyFont="1" applyFill="1" applyBorder="1" applyAlignment="1">
      <alignment horizontal="center" vertical="center"/>
    </xf>
    <xf numFmtId="0" fontId="37" fillId="0" borderId="85" xfId="0" applyFont="1" applyFill="1" applyBorder="1" applyAlignment="1">
      <alignment horizontal="center" vertical="center"/>
    </xf>
    <xf numFmtId="0" fontId="37" fillId="0" borderId="23" xfId="0" applyFont="1" applyFill="1" applyBorder="1" applyAlignment="1">
      <alignment horizontal="center" vertical="center"/>
    </xf>
    <xf numFmtId="0" fontId="37" fillId="0" borderId="22" xfId="0" applyFont="1" applyFill="1" applyBorder="1" applyAlignment="1">
      <alignment horizontal="center" vertical="center"/>
    </xf>
    <xf numFmtId="0" fontId="37" fillId="0" borderId="24"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38" xfId="0" applyFont="1" applyFill="1" applyBorder="1" applyAlignment="1">
      <alignment horizontal="center" vertical="center"/>
    </xf>
    <xf numFmtId="0" fontId="37" fillId="0" borderId="68" xfId="0" applyFont="1" applyFill="1" applyBorder="1" applyAlignment="1">
      <alignment horizontal="center" vertical="center" wrapText="1"/>
    </xf>
    <xf numFmtId="0" fontId="37" fillId="0" borderId="48"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50" xfId="0" applyFont="1" applyFill="1" applyBorder="1" applyAlignment="1">
      <alignment horizontal="center" vertical="center" textRotation="255"/>
    </xf>
    <xf numFmtId="0" fontId="37" fillId="0" borderId="46" xfId="0" applyFont="1" applyFill="1" applyBorder="1" applyAlignment="1">
      <alignment horizontal="center" vertical="center" textRotation="255"/>
    </xf>
    <xf numFmtId="0" fontId="37" fillId="0" borderId="23" xfId="0" applyFont="1" applyFill="1" applyBorder="1" applyAlignment="1">
      <alignment horizontal="distributed" vertical="center"/>
    </xf>
    <xf numFmtId="0" fontId="37" fillId="0" borderId="24" xfId="0" applyFont="1" applyFill="1" applyBorder="1" applyAlignment="1">
      <alignment horizontal="distributed" vertical="center"/>
    </xf>
    <xf numFmtId="0" fontId="37" fillId="0" borderId="18" xfId="0" applyFont="1" applyFill="1" applyBorder="1" applyAlignment="1">
      <alignment horizontal="distributed" vertical="center"/>
    </xf>
    <xf numFmtId="0" fontId="37" fillId="0" borderId="29" xfId="0" applyFont="1" applyFill="1" applyBorder="1" applyAlignment="1">
      <alignment horizontal="distributed" vertical="center"/>
    </xf>
    <xf numFmtId="0" fontId="37" fillId="0" borderId="19" xfId="0" applyFont="1" applyFill="1" applyBorder="1" applyAlignment="1">
      <alignment horizontal="distributed" vertical="center"/>
    </xf>
    <xf numFmtId="0" fontId="37" fillId="0" borderId="38" xfId="0" applyFont="1" applyFill="1" applyBorder="1" applyAlignment="1">
      <alignment horizontal="distributed" vertical="center"/>
    </xf>
    <xf numFmtId="0" fontId="37" fillId="0" borderId="10" xfId="0" applyFont="1" applyFill="1" applyBorder="1" applyAlignment="1"/>
    <xf numFmtId="0" fontId="37" fillId="0" borderId="53" xfId="0" applyFont="1" applyFill="1" applyBorder="1" applyAlignment="1">
      <alignment horizontal="center" vertical="center"/>
    </xf>
    <xf numFmtId="0" fontId="37" fillId="0" borderId="31" xfId="0" applyFont="1" applyFill="1" applyBorder="1" applyAlignment="1">
      <alignment horizontal="center" vertical="center"/>
    </xf>
    <xf numFmtId="0" fontId="37" fillId="0" borderId="34"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56" xfId="0" applyFont="1" applyFill="1" applyBorder="1" applyAlignment="1">
      <alignment horizontal="center" vertical="center"/>
    </xf>
    <xf numFmtId="0" fontId="37" fillId="0" borderId="81" xfId="0" applyFont="1" applyFill="1" applyBorder="1" applyAlignment="1">
      <alignment horizontal="center" vertical="center"/>
    </xf>
    <xf numFmtId="0" fontId="37" fillId="0" borderId="39" xfId="0" applyFont="1" applyFill="1" applyBorder="1" applyAlignment="1">
      <alignment horizontal="center" vertical="center"/>
    </xf>
    <xf numFmtId="0" fontId="37" fillId="0" borderId="11"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42" xfId="0" applyFont="1" applyFill="1" applyBorder="1" applyAlignment="1">
      <alignment horizontal="center" vertical="center"/>
    </xf>
    <xf numFmtId="0" fontId="37" fillId="0" borderId="27" xfId="0" applyFont="1" applyFill="1" applyBorder="1" applyAlignment="1">
      <alignment horizontal="center" vertical="center"/>
    </xf>
    <xf numFmtId="0" fontId="37" fillId="0" borderId="43" xfId="0" applyFont="1" applyFill="1" applyBorder="1" applyAlignment="1">
      <alignment horizontal="center" vertical="center"/>
    </xf>
    <xf numFmtId="38" fontId="37" fillId="0" borderId="51" xfId="34" applyFont="1" applyFill="1" applyBorder="1" applyAlignment="1">
      <alignment horizontal="right" vertical="center"/>
    </xf>
    <xf numFmtId="38" fontId="37" fillId="0" borderId="57" xfId="34" applyFont="1" applyFill="1" applyBorder="1" applyAlignment="1">
      <alignment horizontal="right" vertical="center"/>
    </xf>
    <xf numFmtId="38" fontId="37" fillId="0" borderId="18" xfId="34" applyFont="1" applyBorder="1" applyAlignment="1">
      <alignment horizontal="right" vertical="center"/>
    </xf>
    <xf numFmtId="38" fontId="37" fillId="0" borderId="57" xfId="34" applyFont="1" applyBorder="1" applyAlignment="1">
      <alignment horizontal="right" vertical="center"/>
    </xf>
    <xf numFmtId="38" fontId="37" fillId="0" borderId="71" xfId="34" applyFont="1" applyFill="1" applyBorder="1" applyAlignment="1">
      <alignment horizontal="right" vertical="center"/>
    </xf>
    <xf numFmtId="38" fontId="37" fillId="0" borderId="61" xfId="34" applyFont="1" applyFill="1" applyBorder="1" applyAlignment="1">
      <alignment horizontal="right" vertical="center"/>
    </xf>
    <xf numFmtId="38" fontId="37" fillId="0" borderId="19" xfId="34" applyFont="1" applyBorder="1" applyAlignment="1">
      <alignment horizontal="right" vertical="center"/>
    </xf>
    <xf numFmtId="38" fontId="37" fillId="0" borderId="61" xfId="34" applyFont="1" applyBorder="1" applyAlignment="1">
      <alignment horizontal="right" vertical="center"/>
    </xf>
    <xf numFmtId="38" fontId="37" fillId="0" borderId="21" xfId="34" applyFont="1" applyFill="1" applyBorder="1" applyAlignment="1">
      <alignment horizontal="right" vertical="center"/>
    </xf>
    <xf numFmtId="38" fontId="37" fillId="0" borderId="60" xfId="34" applyFont="1" applyFill="1" applyBorder="1" applyAlignment="1">
      <alignment horizontal="right" vertical="center"/>
    </xf>
    <xf numFmtId="38" fontId="37" fillId="0" borderId="23" xfId="34" applyFont="1" applyBorder="1" applyAlignment="1">
      <alignment horizontal="right" vertical="center"/>
    </xf>
    <xf numFmtId="38" fontId="37" fillId="0" borderId="60" xfId="34" applyFont="1" applyBorder="1" applyAlignment="1">
      <alignment horizontal="right" vertical="center"/>
    </xf>
    <xf numFmtId="0" fontId="38" fillId="0" borderId="10" xfId="0" applyFont="1" applyBorder="1" applyAlignment="1">
      <alignment horizontal="right"/>
    </xf>
    <xf numFmtId="0" fontId="33" fillId="0" borderId="12" xfId="0" applyFont="1" applyBorder="1" applyAlignment="1">
      <alignment horizontal="center"/>
    </xf>
    <xf numFmtId="0" fontId="37" fillId="0" borderId="83" xfId="0" applyFont="1" applyBorder="1" applyAlignment="1">
      <alignment horizontal="center"/>
    </xf>
    <xf numFmtId="0" fontId="37" fillId="0" borderId="88" xfId="0" applyFont="1" applyBorder="1" applyAlignment="1">
      <alignment horizontal="center"/>
    </xf>
    <xf numFmtId="0" fontId="37" fillId="0" borderId="23" xfId="0" applyFont="1" applyBorder="1" applyAlignment="1">
      <alignment horizontal="center"/>
    </xf>
    <xf numFmtId="0" fontId="37" fillId="0" borderId="22" xfId="0" applyFont="1" applyBorder="1" applyAlignment="1">
      <alignment horizontal="center"/>
    </xf>
    <xf numFmtId="0" fontId="37" fillId="0" borderId="24" xfId="0" applyFont="1" applyBorder="1" applyAlignment="1">
      <alignment horizontal="center"/>
    </xf>
    <xf numFmtId="0" fontId="37" fillId="0" borderId="0" xfId="0" applyFont="1" applyBorder="1" applyAlignment="1">
      <alignment horizontal="center"/>
    </xf>
    <xf numFmtId="0" fontId="37" fillId="0" borderId="59" xfId="0" applyFont="1" applyBorder="1" applyAlignment="1">
      <alignment horizontal="center"/>
    </xf>
    <xf numFmtId="0" fontId="37" fillId="0" borderId="25" xfId="0" applyFont="1" applyBorder="1" applyAlignment="1">
      <alignment horizontal="center"/>
    </xf>
    <xf numFmtId="0" fontId="37" fillId="0" borderId="55" xfId="0" applyFont="1" applyBorder="1" applyAlignment="1">
      <alignment horizontal="center"/>
    </xf>
    <xf numFmtId="0" fontId="37" fillId="0" borderId="15" xfId="0" applyFont="1" applyBorder="1" applyAlignment="1">
      <alignment horizontal="center"/>
    </xf>
    <xf numFmtId="0" fontId="37" fillId="0" borderId="17" xfId="0" applyFont="1" applyBorder="1" applyAlignment="1">
      <alignment horizontal="center"/>
    </xf>
    <xf numFmtId="0" fontId="37" fillId="0" borderId="12" xfId="0" applyFont="1" applyFill="1" applyBorder="1" applyAlignment="1">
      <alignment horizontal="center"/>
    </xf>
    <xf numFmtId="0" fontId="37" fillId="0" borderId="83" xfId="0" applyFont="1" applyFill="1" applyBorder="1" applyAlignment="1">
      <alignment horizontal="center"/>
    </xf>
    <xf numFmtId="0" fontId="37" fillId="0" borderId="23" xfId="0" applyFont="1" applyFill="1" applyBorder="1" applyAlignment="1">
      <alignment horizontal="center"/>
    </xf>
    <xf numFmtId="0" fontId="37" fillId="0" borderId="24" xfId="0" applyFont="1" applyFill="1" applyBorder="1" applyAlignment="1">
      <alignment horizontal="center"/>
    </xf>
    <xf numFmtId="0" fontId="37" fillId="0" borderId="71" xfId="0" applyFont="1" applyFill="1" applyBorder="1" applyAlignment="1">
      <alignment horizontal="center" vertical="center"/>
    </xf>
    <xf numFmtId="0" fontId="37" fillId="0" borderId="35" xfId="0" applyFont="1" applyFill="1" applyBorder="1" applyAlignment="1">
      <alignment horizontal="center" vertical="center"/>
    </xf>
    <xf numFmtId="0" fontId="37" fillId="0" borderId="55" xfId="0" applyFont="1" applyFill="1" applyBorder="1" applyAlignment="1">
      <alignment horizontal="distributed" vertical="center"/>
    </xf>
    <xf numFmtId="0" fontId="37" fillId="0" borderId="17" xfId="0" applyFont="1" applyFill="1" applyBorder="1" applyAlignment="1">
      <alignment horizontal="distributed" vertical="center"/>
    </xf>
    <xf numFmtId="0" fontId="37" fillId="0" borderId="12" xfId="0" applyFont="1" applyFill="1" applyBorder="1" applyAlignment="1">
      <alignment horizontal="right"/>
    </xf>
    <xf numFmtId="0" fontId="37" fillId="0" borderId="0" xfId="0" applyFont="1" applyFill="1" applyAlignment="1"/>
    <xf numFmtId="0" fontId="37" fillId="0" borderId="68" xfId="0" applyFont="1" applyFill="1" applyBorder="1" applyAlignment="1">
      <alignment horizontal="center" vertical="center"/>
    </xf>
    <xf numFmtId="0" fontId="37" fillId="0" borderId="84" xfId="0" applyFont="1" applyFill="1" applyBorder="1" applyAlignment="1">
      <alignment horizontal="center" vertical="center"/>
    </xf>
    <xf numFmtId="0" fontId="37" fillId="0" borderId="69"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63" xfId="0" applyFont="1" applyFill="1" applyBorder="1" applyAlignment="1">
      <alignment horizontal="center" vertical="center"/>
    </xf>
    <xf numFmtId="184" fontId="43" fillId="0" borderId="88" xfId="0" applyNumberFormat="1" applyFont="1" applyFill="1" applyBorder="1" applyAlignment="1">
      <alignment horizontal="right" vertical="center"/>
    </xf>
    <xf numFmtId="184" fontId="43" fillId="0" borderId="20" xfId="0" applyNumberFormat="1" applyFont="1" applyFill="1" applyBorder="1" applyAlignment="1">
      <alignment horizontal="right" vertical="center"/>
    </xf>
    <xf numFmtId="184" fontId="43" fillId="0" borderId="18" xfId="0" applyNumberFormat="1" applyFont="1" applyFill="1" applyBorder="1" applyAlignment="1">
      <alignment horizontal="right" vertical="center"/>
    </xf>
    <xf numFmtId="184" fontId="43" fillId="0" borderId="29" xfId="0" applyNumberFormat="1" applyFont="1" applyFill="1" applyBorder="1" applyAlignment="1">
      <alignment horizontal="right" vertical="center"/>
    </xf>
    <xf numFmtId="184" fontId="43" fillId="0" borderId="28" xfId="0" applyNumberFormat="1" applyFont="1" applyFill="1" applyBorder="1" applyAlignment="1">
      <alignment horizontal="right" vertical="center"/>
    </xf>
    <xf numFmtId="184" fontId="43" fillId="0" borderId="43" xfId="0" applyNumberFormat="1" applyFont="1" applyFill="1" applyBorder="1" applyAlignment="1">
      <alignment horizontal="right" vertical="center"/>
    </xf>
    <xf numFmtId="184" fontId="43" fillId="0" borderId="77" xfId="0" applyNumberFormat="1" applyFont="1" applyFill="1" applyBorder="1" applyAlignment="1">
      <alignment horizontal="right" vertical="center"/>
    </xf>
    <xf numFmtId="184" fontId="43" fillId="0" borderId="74" xfId="0" applyNumberFormat="1" applyFont="1" applyFill="1" applyBorder="1" applyAlignment="1">
      <alignment horizontal="right" vertical="center"/>
    </xf>
    <xf numFmtId="184" fontId="40" fillId="0" borderId="84" xfId="0" applyNumberFormat="1" applyFont="1" applyFill="1" applyBorder="1" applyAlignment="1">
      <alignment horizontal="distributed" vertical="center"/>
    </xf>
    <xf numFmtId="184" fontId="40" fillId="0" borderId="69" xfId="0" applyNumberFormat="1" applyFont="1" applyFill="1" applyBorder="1" applyAlignment="1">
      <alignment horizontal="distributed" vertical="center"/>
    </xf>
    <xf numFmtId="184" fontId="37" fillId="0" borderId="84" xfId="0" applyNumberFormat="1" applyFont="1" applyFill="1" applyBorder="1" applyAlignment="1">
      <alignment horizontal="distributed" vertical="center"/>
    </xf>
    <xf numFmtId="184" fontId="37" fillId="0" borderId="69" xfId="0" applyNumberFormat="1" applyFont="1" applyFill="1" applyBorder="1" applyAlignment="1">
      <alignment horizontal="distributed" vertical="center"/>
    </xf>
    <xf numFmtId="0" fontId="40" fillId="0" borderId="31" xfId="0" applyFont="1" applyFill="1" applyBorder="1" applyAlignment="1">
      <alignment horizontal="distributed" vertical="center"/>
    </xf>
    <xf numFmtId="0" fontId="40" fillId="0" borderId="34" xfId="0" applyFont="1" applyFill="1" applyBorder="1" applyAlignment="1">
      <alignment horizontal="distributed" vertical="center"/>
    </xf>
    <xf numFmtId="184" fontId="37" fillId="0" borderId="88" xfId="0" applyNumberFormat="1" applyFont="1" applyFill="1" applyBorder="1" applyAlignment="1">
      <alignment horizontal="distributed" vertical="center"/>
    </xf>
    <xf numFmtId="184" fontId="37" fillId="0" borderId="20" xfId="0" applyNumberFormat="1" applyFont="1" applyFill="1" applyBorder="1" applyAlignment="1">
      <alignment horizontal="distributed" vertical="center"/>
    </xf>
    <xf numFmtId="184" fontId="37" fillId="0" borderId="30" xfId="0" applyNumberFormat="1" applyFont="1" applyFill="1" applyBorder="1" applyAlignment="1">
      <alignment horizontal="distributed" vertical="center"/>
    </xf>
    <xf numFmtId="184" fontId="37" fillId="0" borderId="14" xfId="0" applyNumberFormat="1" applyFont="1" applyFill="1" applyBorder="1" applyAlignment="1">
      <alignment horizontal="distributed" vertical="center"/>
    </xf>
    <xf numFmtId="0" fontId="40" fillId="0" borderId="84" xfId="0" applyFont="1" applyFill="1" applyBorder="1" applyAlignment="1">
      <alignment horizontal="distributed" vertical="center"/>
    </xf>
    <xf numFmtId="0" fontId="40" fillId="0" borderId="69" xfId="0" applyFont="1" applyFill="1" applyBorder="1" applyAlignment="1">
      <alignment horizontal="distributed" vertical="center"/>
    </xf>
    <xf numFmtId="0" fontId="37" fillId="0" borderId="84" xfId="0" applyFont="1" applyFill="1" applyBorder="1" applyAlignment="1">
      <alignment horizontal="distributed" vertical="center"/>
    </xf>
    <xf numFmtId="0" fontId="37" fillId="0" borderId="69" xfId="0" applyFont="1" applyFill="1" applyBorder="1" applyAlignment="1">
      <alignment horizontal="distributed" vertical="center"/>
    </xf>
    <xf numFmtId="0" fontId="37" fillId="0" borderId="68" xfId="0" applyFont="1" applyFill="1" applyBorder="1" applyAlignment="1">
      <alignment horizontal="distributed" vertical="center"/>
    </xf>
    <xf numFmtId="0" fontId="37" fillId="0" borderId="33" xfId="0" applyFont="1" applyFill="1" applyBorder="1" applyAlignment="1">
      <alignment horizontal="distributed" vertical="center"/>
    </xf>
    <xf numFmtId="184" fontId="37" fillId="0" borderId="68" xfId="0" applyNumberFormat="1" applyFont="1" applyFill="1" applyBorder="1" applyAlignment="1">
      <alignment horizontal="distributed" vertical="center"/>
    </xf>
    <xf numFmtId="184" fontId="37" fillId="0" borderId="33" xfId="0" applyNumberFormat="1" applyFont="1" applyFill="1" applyBorder="1" applyAlignment="1">
      <alignment horizontal="distributed" vertical="center"/>
    </xf>
    <xf numFmtId="0" fontId="37" fillId="0" borderId="62"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21" xfId="0" applyFont="1" applyFill="1" applyBorder="1" applyAlignment="1">
      <alignment horizontal="center" vertical="center"/>
    </xf>
    <xf numFmtId="0" fontId="37" fillId="0" borderId="50" xfId="0" applyFont="1" applyFill="1" applyBorder="1" applyAlignment="1">
      <alignment horizontal="center" vertical="center" wrapText="1"/>
    </xf>
    <xf numFmtId="0" fontId="37" fillId="0" borderId="13" xfId="0" applyFont="1" applyFill="1" applyBorder="1" applyAlignment="1">
      <alignment horizontal="distributed" vertical="center"/>
    </xf>
    <xf numFmtId="0" fontId="37" fillId="0" borderId="10" xfId="0" applyFont="1" applyFill="1" applyBorder="1" applyAlignment="1">
      <alignment horizontal="distributed" vertical="center"/>
    </xf>
    <xf numFmtId="0" fontId="37" fillId="0" borderId="89" xfId="0" applyFont="1" applyFill="1" applyBorder="1" applyAlignment="1">
      <alignment horizontal="distributed" vertical="center"/>
    </xf>
    <xf numFmtId="0" fontId="37" fillId="0" borderId="50" xfId="0" applyFont="1" applyFill="1" applyBorder="1" applyAlignment="1">
      <alignment horizontal="center" vertical="center"/>
    </xf>
    <xf numFmtId="0" fontId="37" fillId="0" borderId="86" xfId="0" applyFont="1" applyFill="1" applyBorder="1" applyAlignment="1">
      <alignment horizontal="distributed" vertical="center"/>
    </xf>
    <xf numFmtId="0" fontId="37" fillId="0" borderId="56" xfId="0" applyFont="1" applyFill="1" applyBorder="1" applyAlignment="1">
      <alignment horizontal="center" vertical="center" wrapText="1"/>
    </xf>
    <xf numFmtId="0" fontId="37" fillId="0" borderId="81"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7" fillId="0" borderId="0" xfId="0" applyFont="1" applyFill="1" applyAlignment="1">
      <alignment horizontal="right" vertical="top" wrapText="1"/>
    </xf>
    <xf numFmtId="0" fontId="37" fillId="0" borderId="0" xfId="0" applyFont="1" applyFill="1" applyAlignment="1">
      <alignment vertical="top" wrapText="1"/>
    </xf>
    <xf numFmtId="0" fontId="0" fillId="0" borderId="84" xfId="0" applyFont="1" applyFill="1" applyBorder="1" applyAlignment="1">
      <alignment horizontal="center" vertical="center"/>
    </xf>
    <xf numFmtId="0" fontId="0" fillId="0" borderId="31" xfId="0" applyFont="1" applyFill="1" applyBorder="1" applyAlignment="1">
      <alignment horizontal="center" vertical="center"/>
    </xf>
    <xf numFmtId="0" fontId="37" fillId="0" borderId="32" xfId="0" applyFont="1" applyFill="1" applyBorder="1" applyAlignment="1">
      <alignment horizontal="center" vertical="center"/>
    </xf>
    <xf numFmtId="0" fontId="37" fillId="0" borderId="0" xfId="0" applyFont="1" applyFill="1" applyBorder="1" applyAlignment="1">
      <alignment horizontal="center" vertical="center"/>
    </xf>
    <xf numFmtId="0" fontId="38" fillId="0" borderId="10" xfId="0" applyFont="1" applyFill="1" applyBorder="1" applyAlignment="1">
      <alignment horizontal="right" vertical="center"/>
    </xf>
    <xf numFmtId="0" fontId="37" fillId="0" borderId="72" xfId="0" applyFont="1" applyFill="1" applyBorder="1" applyAlignment="1">
      <alignment horizontal="center" vertical="center"/>
    </xf>
    <xf numFmtId="0" fontId="37" fillId="0" borderId="22" xfId="0" applyFont="1" applyFill="1" applyBorder="1"/>
    <xf numFmtId="0" fontId="37" fillId="0" borderId="24" xfId="0" applyFont="1" applyFill="1" applyBorder="1"/>
    <xf numFmtId="0" fontId="38" fillId="0" borderId="68" xfId="0" applyFont="1" applyBorder="1" applyAlignment="1">
      <alignment horizontal="center" vertical="center" wrapText="1"/>
    </xf>
    <xf numFmtId="0" fontId="37" fillId="0" borderId="33" xfId="0" applyFont="1" applyBorder="1" applyAlignment="1">
      <alignment horizontal="center" vertical="center"/>
    </xf>
    <xf numFmtId="0" fontId="38" fillId="0" borderId="11" xfId="0" applyFont="1" applyBorder="1" applyAlignment="1">
      <alignment vertical="center"/>
    </xf>
    <xf numFmtId="0" fontId="37" fillId="0" borderId="20" xfId="0" applyFont="1" applyBorder="1" applyAlignment="1">
      <alignment vertical="center"/>
    </xf>
    <xf numFmtId="0" fontId="37" fillId="0" borderId="13" xfId="0" applyFont="1" applyBorder="1" applyAlignment="1">
      <alignment vertical="center"/>
    </xf>
    <xf numFmtId="0" fontId="37" fillId="0" borderId="14" xfId="0" applyFont="1" applyBorder="1" applyAlignment="1">
      <alignment vertical="center"/>
    </xf>
    <xf numFmtId="0" fontId="38" fillId="0" borderId="72" xfId="0" applyFont="1" applyBorder="1" applyAlignment="1">
      <alignment horizontal="center" vertical="center"/>
    </xf>
    <xf numFmtId="0" fontId="38" fillId="0" borderId="80" xfId="0" applyFont="1" applyBorder="1" applyAlignment="1">
      <alignment horizontal="center" vertical="center"/>
    </xf>
    <xf numFmtId="0" fontId="38" fillId="0" borderId="23"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8" fillId="0" borderId="20" xfId="0" applyFont="1" applyBorder="1" applyAlignment="1">
      <alignment horizontal="center" vertical="center"/>
    </xf>
    <xf numFmtId="0" fontId="38" fillId="0" borderId="21"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37" fillId="0" borderId="12" xfId="0" applyFont="1" applyFill="1" applyBorder="1" applyAlignment="1">
      <alignment horizontal="right" vertical="center"/>
    </xf>
    <xf numFmtId="0" fontId="37" fillId="0" borderId="0" xfId="0" applyFont="1" applyFill="1" applyBorder="1" applyAlignment="1">
      <alignment vertical="center"/>
    </xf>
    <xf numFmtId="0" fontId="37" fillId="0" borderId="21" xfId="0" applyFont="1" applyFill="1" applyBorder="1" applyAlignment="1">
      <alignment horizontal="distributed" vertical="center"/>
    </xf>
    <xf numFmtId="0" fontId="37" fillId="0" borderId="51" xfId="0" applyFont="1" applyFill="1" applyBorder="1" applyAlignment="1">
      <alignment horizontal="distributed" vertical="center"/>
    </xf>
    <xf numFmtId="0" fontId="37" fillId="0" borderId="71" xfId="0" applyFont="1" applyFill="1" applyBorder="1" applyAlignment="1">
      <alignment horizontal="distributed" vertical="center"/>
    </xf>
    <xf numFmtId="0" fontId="37" fillId="0" borderId="86" xfId="0" applyFont="1" applyFill="1" applyBorder="1" applyAlignment="1">
      <alignment horizontal="left"/>
    </xf>
    <xf numFmtId="0" fontId="37" fillId="0" borderId="89" xfId="0" applyFont="1" applyFill="1" applyBorder="1" applyAlignment="1">
      <alignment horizontal="left"/>
    </xf>
    <xf numFmtId="0" fontId="37" fillId="0" borderId="74" xfId="0" applyFont="1" applyFill="1" applyBorder="1" applyAlignment="1">
      <alignment horizontal="left"/>
    </xf>
    <xf numFmtId="0" fontId="37" fillId="0" borderId="46" xfId="0" applyFont="1" applyFill="1" applyBorder="1" applyAlignment="1">
      <alignment horizontal="center" vertical="center" wrapText="1"/>
    </xf>
    <xf numFmtId="0" fontId="37" fillId="0" borderId="52" xfId="0" applyFont="1" applyFill="1" applyBorder="1" applyAlignment="1">
      <alignment horizontal="center" vertical="center"/>
    </xf>
    <xf numFmtId="0" fontId="37" fillId="0" borderId="41" xfId="0" applyFont="1" applyFill="1" applyBorder="1" applyAlignment="1">
      <alignment horizontal="center" vertical="center"/>
    </xf>
    <xf numFmtId="0" fontId="37" fillId="0" borderId="84" xfId="0" applyFont="1" applyFill="1" applyBorder="1" applyAlignment="1">
      <alignment horizontal="center" vertical="center" wrapText="1"/>
    </xf>
    <xf numFmtId="0" fontId="37" fillId="0" borderId="64" xfId="0" applyFont="1" applyFill="1" applyBorder="1" applyAlignment="1">
      <alignment horizontal="center" vertical="center"/>
    </xf>
    <xf numFmtId="0" fontId="37" fillId="0" borderId="83" xfId="0" applyFont="1" applyFill="1" applyBorder="1" applyAlignment="1">
      <alignment horizontal="distributed" vertical="center"/>
    </xf>
    <xf numFmtId="0" fontId="37" fillId="0" borderId="59" xfId="0" applyFont="1" applyFill="1" applyBorder="1" applyAlignment="1">
      <alignment horizontal="distributed" vertical="center"/>
    </xf>
    <xf numFmtId="0" fontId="37" fillId="0" borderId="85" xfId="0" applyFont="1" applyFill="1" applyBorder="1" applyAlignment="1">
      <alignment horizontal="distributed" vertical="center"/>
    </xf>
    <xf numFmtId="0" fontId="37" fillId="0" borderId="52" xfId="0" applyFont="1" applyFill="1" applyBorder="1" applyAlignment="1">
      <alignment horizontal="distributed" vertical="center"/>
    </xf>
    <xf numFmtId="0" fontId="37" fillId="0" borderId="88" xfId="0" applyFont="1" applyFill="1" applyBorder="1" applyAlignment="1">
      <alignment horizontal="distributed" vertical="center"/>
    </xf>
    <xf numFmtId="0" fontId="37" fillId="0" borderId="25" xfId="0" applyFont="1" applyFill="1" applyBorder="1" applyAlignment="1">
      <alignment horizontal="distributed" vertical="center"/>
    </xf>
    <xf numFmtId="0" fontId="37" fillId="0" borderId="30" xfId="0" applyFont="1" applyFill="1" applyBorder="1" applyAlignment="1">
      <alignment horizontal="distributed" vertical="center"/>
    </xf>
    <xf numFmtId="0" fontId="37" fillId="0" borderId="0" xfId="0" applyFont="1" applyFill="1" applyAlignment="1">
      <alignment vertical="top"/>
    </xf>
    <xf numFmtId="0" fontId="40" fillId="0" borderId="50" xfId="0" applyFont="1" applyFill="1" applyBorder="1" applyAlignment="1">
      <alignment horizontal="center" vertical="center" textRotation="255"/>
    </xf>
    <xf numFmtId="0" fontId="38" fillId="0" borderId="50" xfId="0" applyFont="1" applyFill="1" applyBorder="1" applyAlignment="1">
      <alignment horizontal="center" vertical="center" textRotation="255"/>
    </xf>
    <xf numFmtId="0" fontId="37" fillId="0" borderId="0" xfId="0" applyFont="1" applyFill="1" applyBorder="1" applyAlignment="1">
      <alignment vertical="top" wrapText="1"/>
    </xf>
    <xf numFmtId="0" fontId="37" fillId="0" borderId="86" xfId="0" applyFont="1" applyFill="1" applyBorder="1" applyAlignment="1">
      <alignment vertical="center"/>
    </xf>
    <xf numFmtId="0" fontId="37" fillId="0" borderId="89" xfId="0" applyFont="1" applyFill="1" applyBorder="1" applyAlignment="1">
      <alignment vertical="center"/>
    </xf>
    <xf numFmtId="0" fontId="37" fillId="0" borderId="74" xfId="0" applyFont="1" applyFill="1" applyBorder="1" applyAlignment="1">
      <alignment vertical="center"/>
    </xf>
    <xf numFmtId="0" fontId="37" fillId="0" borderId="0" xfId="0" applyFont="1" applyFill="1" applyBorder="1" applyAlignment="1">
      <alignment horizontal="right" vertical="top"/>
    </xf>
    <xf numFmtId="0" fontId="37" fillId="0" borderId="46" xfId="0" applyFont="1" applyFill="1" applyBorder="1" applyAlignment="1">
      <alignment horizontal="center" vertical="center"/>
    </xf>
    <xf numFmtId="0" fontId="37" fillId="0" borderId="46" xfId="0" applyFont="1" applyBorder="1" applyAlignment="1">
      <alignment horizontal="center" vertical="center"/>
    </xf>
    <xf numFmtId="0" fontId="37" fillId="0" borderId="41" xfId="0" applyFont="1" applyBorder="1" applyAlignment="1">
      <alignment horizontal="center" vertical="center"/>
    </xf>
    <xf numFmtId="0" fontId="37" fillId="0" borderId="50" xfId="0" applyFont="1" applyBorder="1" applyAlignment="1">
      <alignment horizontal="center" vertical="center"/>
    </xf>
    <xf numFmtId="0" fontId="46" fillId="0" borderId="11" xfId="0" applyFont="1" applyFill="1" applyBorder="1" applyAlignment="1">
      <alignment horizontal="right" vertical="center"/>
    </xf>
    <xf numFmtId="0" fontId="37" fillId="0" borderId="20" xfId="0" applyFont="1" applyFill="1" applyBorder="1" applyAlignment="1">
      <alignment horizontal="right" vertical="center"/>
    </xf>
    <xf numFmtId="0" fontId="46" fillId="0" borderId="13" xfId="0" applyFont="1" applyFill="1" applyBorder="1" applyAlignment="1">
      <alignment vertical="center"/>
    </xf>
    <xf numFmtId="0" fontId="37" fillId="0" borderId="14" xfId="0" applyFont="1" applyFill="1" applyBorder="1" applyAlignment="1">
      <alignment vertical="center"/>
    </xf>
    <xf numFmtId="0" fontId="37" fillId="0" borderId="13" xfId="0" applyFont="1" applyFill="1" applyBorder="1" applyAlignment="1">
      <alignment vertical="center"/>
    </xf>
    <xf numFmtId="0" fontId="37" fillId="0" borderId="68" xfId="0" applyFont="1" applyFill="1" applyBorder="1" applyAlignment="1">
      <alignment horizontal="center" vertical="center" shrinkToFit="1"/>
    </xf>
    <xf numFmtId="0" fontId="37" fillId="0" borderId="33" xfId="0" applyFont="1" applyFill="1" applyBorder="1" applyAlignment="1">
      <alignment horizontal="center" vertical="center" shrinkToFit="1"/>
    </xf>
    <xf numFmtId="0" fontId="37" fillId="0" borderId="84" xfId="0" applyFont="1" applyFill="1" applyBorder="1" applyAlignment="1">
      <alignment horizontal="center" vertical="center" shrinkToFit="1"/>
    </xf>
    <xf numFmtId="0" fontId="37" fillId="0" borderId="69" xfId="0" applyFont="1" applyFill="1" applyBorder="1" applyAlignment="1">
      <alignment horizontal="center" vertical="center" shrinkToFit="1"/>
    </xf>
    <xf numFmtId="181" fontId="51" fillId="0" borderId="39" xfId="0" applyNumberFormat="1" applyFont="1" applyFill="1" applyBorder="1" applyAlignment="1">
      <alignment vertical="center"/>
    </xf>
    <xf numFmtId="0" fontId="37" fillId="0" borderId="40" xfId="0" applyFont="1" applyFill="1" applyBorder="1" applyAlignment="1"/>
    <xf numFmtId="181" fontId="51" fillId="0" borderId="81" xfId="0" applyNumberFormat="1" applyFont="1" applyFill="1" applyBorder="1" applyAlignment="1">
      <alignment vertical="center"/>
    </xf>
    <xf numFmtId="0" fontId="37" fillId="0" borderId="37" xfId="0" applyFont="1" applyFill="1" applyBorder="1" applyAlignment="1"/>
    <xf numFmtId="181" fontId="51" fillId="0" borderId="72" xfId="0" applyNumberFormat="1" applyFont="1" applyFill="1" applyBorder="1" applyAlignment="1">
      <alignment vertical="center"/>
    </xf>
    <xf numFmtId="0" fontId="37" fillId="0" borderId="82" xfId="0" applyFont="1" applyFill="1" applyBorder="1" applyAlignment="1"/>
    <xf numFmtId="181" fontId="51" fillId="0" borderId="56" xfId="0" applyNumberFormat="1" applyFont="1" applyFill="1" applyBorder="1" applyAlignment="1">
      <alignment vertical="center"/>
    </xf>
    <xf numFmtId="0" fontId="37" fillId="0" borderId="49" xfId="0" applyFont="1" applyFill="1" applyBorder="1" applyAlignment="1"/>
    <xf numFmtId="181" fontId="51" fillId="0" borderId="44" xfId="0" applyNumberFormat="1" applyFont="1" applyFill="1" applyBorder="1" applyAlignment="1">
      <alignment vertical="center"/>
    </xf>
    <xf numFmtId="0" fontId="37" fillId="0" borderId="45" xfId="0" applyFont="1" applyFill="1" applyBorder="1" applyAlignment="1"/>
    <xf numFmtId="0" fontId="37" fillId="0" borderId="88" xfId="0" applyFont="1" applyFill="1" applyBorder="1" applyAlignment="1">
      <alignment horizontal="center" vertical="center" shrinkToFit="1"/>
    </xf>
    <xf numFmtId="0" fontId="37" fillId="0" borderId="30" xfId="0" applyFont="1" applyFill="1" applyBorder="1" applyAlignment="1">
      <alignment horizontal="center" vertical="center" shrinkToFit="1"/>
    </xf>
    <xf numFmtId="0" fontId="37" fillId="0" borderId="24" xfId="0" applyFont="1" applyFill="1" applyBorder="1" applyAlignment="1"/>
    <xf numFmtId="0" fontId="37" fillId="0" borderId="47" xfId="0" applyFont="1" applyFill="1" applyBorder="1" applyAlignment="1">
      <alignment horizontal="center" vertical="center"/>
    </xf>
    <xf numFmtId="0" fontId="37" fillId="0" borderId="17" xfId="0" applyFont="1" applyFill="1" applyBorder="1" applyAlignment="1"/>
    <xf numFmtId="0" fontId="37" fillId="0" borderId="0" xfId="0" applyFont="1" applyFill="1" applyBorder="1" applyAlignment="1">
      <alignment horizontal="right"/>
    </xf>
    <xf numFmtId="0" fontId="37" fillId="0" borderId="31" xfId="0" applyFont="1" applyFill="1" applyBorder="1" applyAlignment="1">
      <alignment horizontal="center" vertical="center" shrinkToFit="1"/>
    </xf>
    <xf numFmtId="0" fontId="37" fillId="0" borderId="34" xfId="0" applyFont="1" applyFill="1" applyBorder="1" applyAlignment="1">
      <alignment horizontal="center" vertical="center" shrinkToFit="1"/>
    </xf>
    <xf numFmtId="0" fontId="37" fillId="0" borderId="12" xfId="0" applyFont="1" applyFill="1" applyBorder="1" applyAlignment="1">
      <alignment vertical="top" wrapText="1"/>
    </xf>
    <xf numFmtId="0" fontId="37" fillId="0" borderId="53" xfId="0" applyFont="1" applyFill="1" applyBorder="1" applyAlignment="1">
      <alignment horizontal="center" vertical="center" wrapText="1"/>
    </xf>
    <xf numFmtId="0" fontId="37" fillId="0" borderId="54" xfId="0" applyFont="1" applyFill="1" applyBorder="1" applyAlignment="1">
      <alignment vertical="center"/>
    </xf>
    <xf numFmtId="0" fontId="37" fillId="0" borderId="51" xfId="0" applyFont="1" applyFill="1" applyBorder="1" applyAlignment="1">
      <alignment horizontal="center" vertical="center"/>
    </xf>
    <xf numFmtId="0" fontId="37" fillId="0" borderId="29" xfId="0" applyFont="1" applyFill="1" applyBorder="1" applyAlignment="1">
      <alignment vertical="center"/>
    </xf>
    <xf numFmtId="0" fontId="37" fillId="0" borderId="51"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11" xfId="0" applyFont="1" applyFill="1" applyBorder="1" applyAlignment="1">
      <alignment horizontal="right" vertical="center"/>
    </xf>
    <xf numFmtId="0" fontId="37" fillId="0" borderId="20" xfId="0" applyFont="1" applyFill="1" applyBorder="1" applyAlignment="1">
      <alignment vertical="center"/>
    </xf>
    <xf numFmtId="0" fontId="37" fillId="0" borderId="11" xfId="0" applyFont="1" applyFill="1" applyBorder="1" applyAlignment="1">
      <alignment horizontal="distributed" vertical="center"/>
    </xf>
    <xf numFmtId="0" fontId="37" fillId="0" borderId="20" xfId="0" applyFont="1" applyFill="1" applyBorder="1" applyAlignment="1">
      <alignment horizontal="distributed" vertical="center"/>
    </xf>
    <xf numFmtId="0" fontId="37" fillId="0" borderId="42" xfId="0" applyFont="1" applyFill="1" applyBorder="1" applyAlignment="1">
      <alignment horizontal="distributed" vertical="center"/>
    </xf>
    <xf numFmtId="0" fontId="37" fillId="0" borderId="43" xfId="0" applyFont="1" applyFill="1" applyBorder="1" applyAlignment="1">
      <alignment horizontal="distributed" vertical="center"/>
    </xf>
    <xf numFmtId="0" fontId="37" fillId="0" borderId="21" xfId="0" applyFont="1" applyFill="1" applyBorder="1" applyAlignment="1">
      <alignment horizontal="center"/>
    </xf>
    <xf numFmtId="0" fontId="37" fillId="0" borderId="22" xfId="0" applyFont="1" applyFill="1" applyBorder="1" applyAlignment="1">
      <alignment horizontal="center"/>
    </xf>
    <xf numFmtId="0" fontId="38" fillId="0" borderId="42" xfId="0" applyFont="1" applyFill="1" applyBorder="1" applyAlignment="1">
      <alignment horizontal="distributed" vertical="center"/>
    </xf>
    <xf numFmtId="0" fontId="38" fillId="0" borderId="43" xfId="0" applyFont="1" applyFill="1" applyBorder="1" applyAlignment="1">
      <alignment horizontal="distributed" vertical="center"/>
    </xf>
    <xf numFmtId="0" fontId="51" fillId="0" borderId="62" xfId="0" applyFont="1" applyFill="1" applyBorder="1" applyAlignment="1">
      <alignment horizontal="center" vertical="center"/>
    </xf>
    <xf numFmtId="0" fontId="37" fillId="0" borderId="63" xfId="0" applyFont="1" applyFill="1" applyBorder="1" applyAlignment="1">
      <alignment vertical="center"/>
    </xf>
    <xf numFmtId="0" fontId="37" fillId="0" borderId="10" xfId="0" applyFont="1" applyFill="1" applyBorder="1" applyAlignment="1">
      <alignment vertical="center"/>
    </xf>
    <xf numFmtId="0" fontId="37" fillId="0" borderId="12" xfId="0" applyFont="1" applyFill="1" applyBorder="1" applyAlignment="1">
      <alignment vertical="center"/>
    </xf>
    <xf numFmtId="0" fontId="40" fillId="0" borderId="12" xfId="0" applyFont="1" applyFill="1" applyBorder="1" applyAlignment="1">
      <alignment horizontal="left" vertical="top"/>
    </xf>
    <xf numFmtId="0" fontId="37" fillId="0" borderId="12" xfId="0" applyFont="1" applyFill="1" applyBorder="1" applyAlignment="1">
      <alignment horizontal="left"/>
    </xf>
    <xf numFmtId="0" fontId="37" fillId="0" borderId="83" xfId="0" applyFont="1" applyFill="1" applyBorder="1" applyAlignment="1">
      <alignment horizontal="center" vertical="center" shrinkToFit="1"/>
    </xf>
    <xf numFmtId="0" fontId="37" fillId="0" borderId="85" xfId="0" applyFont="1" applyFill="1" applyBorder="1" applyAlignment="1">
      <alignment horizontal="center" vertical="center" shrinkToFit="1"/>
    </xf>
    <xf numFmtId="0" fontId="37" fillId="0" borderId="20" xfId="0" applyFont="1" applyFill="1" applyBorder="1" applyAlignment="1">
      <alignment horizontal="center" vertical="center" shrinkToFit="1"/>
    </xf>
    <xf numFmtId="0" fontId="37" fillId="0" borderId="14" xfId="0" applyFont="1" applyFill="1" applyBorder="1" applyAlignment="1">
      <alignment horizontal="center" vertical="center" shrinkToFit="1"/>
    </xf>
    <xf numFmtId="0" fontId="37" fillId="0" borderId="52" xfId="0" applyFont="1" applyFill="1" applyBorder="1" applyAlignment="1">
      <alignment vertical="center"/>
    </xf>
    <xf numFmtId="0" fontId="37" fillId="0" borderId="64" xfId="0" applyFont="1" applyFill="1" applyBorder="1" applyAlignment="1">
      <alignment vertical="center"/>
    </xf>
    <xf numFmtId="0" fontId="37" fillId="0" borderId="52" xfId="0" applyFont="1" applyFill="1" applyBorder="1" applyAlignment="1">
      <alignment vertical="center" wrapText="1"/>
    </xf>
    <xf numFmtId="0" fontId="37" fillId="0" borderId="32" xfId="0" applyFont="1" applyFill="1" applyBorder="1" applyAlignment="1">
      <alignment vertical="center"/>
    </xf>
    <xf numFmtId="0" fontId="40" fillId="0" borderId="12" xfId="0" applyFont="1" applyFill="1" applyBorder="1" applyAlignment="1">
      <alignment horizontal="left" vertical="center"/>
    </xf>
    <xf numFmtId="0" fontId="37" fillId="0" borderId="48" xfId="0" applyFont="1" applyFill="1" applyBorder="1" applyAlignment="1">
      <alignment vertical="center"/>
    </xf>
    <xf numFmtId="0" fontId="38" fillId="0" borderId="51" xfId="0" applyFont="1" applyFill="1" applyBorder="1" applyAlignment="1">
      <alignment horizontal="distributed" vertical="center"/>
    </xf>
    <xf numFmtId="0" fontId="38" fillId="0" borderId="29" xfId="0" applyFont="1" applyFill="1" applyBorder="1" applyAlignment="1">
      <alignment horizontal="distributed" vertical="center"/>
    </xf>
    <xf numFmtId="188" fontId="37" fillId="0" borderId="84" xfId="0" applyNumberFormat="1" applyFont="1" applyFill="1" applyBorder="1" applyAlignment="1">
      <alignment vertical="center"/>
    </xf>
    <xf numFmtId="188" fontId="37" fillId="0" borderId="69" xfId="0" applyNumberFormat="1" applyFont="1" applyFill="1" applyBorder="1" applyAlignment="1">
      <alignment vertical="center"/>
    </xf>
    <xf numFmtId="188" fontId="37" fillId="0" borderId="68" xfId="0" applyNumberFormat="1" applyFont="1" applyFill="1" applyBorder="1" applyAlignment="1">
      <alignment vertical="center"/>
    </xf>
    <xf numFmtId="188" fontId="37" fillId="0" borderId="33" xfId="0" applyNumberFormat="1" applyFont="1" applyFill="1" applyBorder="1" applyAlignment="1">
      <alignment vertical="center"/>
    </xf>
    <xf numFmtId="0" fontId="37" fillId="0" borderId="0" xfId="0" applyFont="1" applyFill="1" applyAlignment="1">
      <alignment vertical="center"/>
    </xf>
    <xf numFmtId="0" fontId="37" fillId="0" borderId="32" xfId="0" applyFont="1" applyFill="1" applyBorder="1" applyAlignment="1">
      <alignment horizontal="center" vertical="center" shrinkToFit="1"/>
    </xf>
    <xf numFmtId="188" fontId="37" fillId="0" borderId="32" xfId="34" applyNumberFormat="1" applyFont="1" applyFill="1" applyBorder="1" applyAlignment="1">
      <alignment horizontal="right" vertical="center"/>
    </xf>
    <xf numFmtId="188" fontId="37" fillId="0" borderId="34" xfId="34" applyNumberFormat="1" applyFont="1" applyFill="1" applyBorder="1" applyAlignment="1">
      <alignment horizontal="right" vertical="center"/>
    </xf>
    <xf numFmtId="188" fontId="37" fillId="0" borderId="25" xfId="34" applyNumberFormat="1" applyFont="1" applyFill="1" applyBorder="1" applyAlignment="1">
      <alignment horizontal="right" vertical="center"/>
    </xf>
    <xf numFmtId="188" fontId="37" fillId="0" borderId="30" xfId="34" applyNumberFormat="1" applyFont="1" applyFill="1" applyBorder="1" applyAlignment="1">
      <alignment horizontal="right" vertical="center"/>
    </xf>
    <xf numFmtId="188" fontId="37" fillId="0" borderId="68" xfId="34" applyNumberFormat="1" applyFont="1" applyFill="1" applyBorder="1" applyAlignment="1">
      <alignment horizontal="right" vertical="center"/>
    </xf>
    <xf numFmtId="188" fontId="37" fillId="0" borderId="33" xfId="34" applyNumberFormat="1" applyFont="1" applyFill="1" applyBorder="1" applyAlignment="1">
      <alignment horizontal="right" vertical="center"/>
    </xf>
    <xf numFmtId="188" fontId="37" fillId="0" borderId="84" xfId="34" applyNumberFormat="1" applyFont="1" applyFill="1" applyBorder="1" applyAlignment="1">
      <alignment horizontal="right" vertical="center"/>
    </xf>
    <xf numFmtId="188" fontId="37" fillId="0" borderId="69" xfId="34" applyNumberFormat="1" applyFont="1" applyFill="1" applyBorder="1" applyAlignment="1">
      <alignment horizontal="right" vertical="center"/>
    </xf>
    <xf numFmtId="188" fontId="37" fillId="0" borderId="59" xfId="0" applyNumberFormat="1" applyFont="1" applyFill="1" applyBorder="1" applyAlignment="1">
      <alignment horizontal="right" vertical="center"/>
    </xf>
    <xf numFmtId="188" fontId="37" fillId="0" borderId="85" xfId="0" applyNumberFormat="1" applyFont="1" applyFill="1" applyBorder="1" applyAlignment="1">
      <alignment horizontal="right" vertical="center"/>
    </xf>
    <xf numFmtId="0" fontId="37" fillId="0" borderId="25" xfId="0" applyFont="1" applyFill="1" applyBorder="1" applyAlignment="1">
      <alignment horizontal="center" vertical="center" shrinkToFit="1"/>
    </xf>
    <xf numFmtId="0" fontId="37" fillId="0" borderId="69" xfId="0" applyFont="1" applyFill="1" applyBorder="1" applyAlignment="1">
      <alignment vertical="center"/>
    </xf>
    <xf numFmtId="0" fontId="37" fillId="0" borderId="34" xfId="0" applyFont="1" applyFill="1" applyBorder="1" applyAlignment="1">
      <alignment vertical="center"/>
    </xf>
    <xf numFmtId="0" fontId="37" fillId="0" borderId="33" xfId="0" applyFont="1" applyFill="1" applyBorder="1" applyAlignment="1">
      <alignment vertical="center"/>
    </xf>
    <xf numFmtId="0" fontId="37" fillId="0" borderId="0" xfId="0" applyFont="1" applyFill="1" applyBorder="1" applyAlignment="1"/>
    <xf numFmtId="0" fontId="37" fillId="0" borderId="41" xfId="0" applyFont="1" applyFill="1" applyBorder="1" applyAlignment="1">
      <alignment horizontal="center" vertical="center" shrinkToFit="1"/>
    </xf>
    <xf numFmtId="0" fontId="65" fillId="0" borderId="0" xfId="0" applyFont="1" applyFill="1" applyBorder="1" applyAlignment="1">
      <alignment shrinkToFit="1"/>
    </xf>
    <xf numFmtId="0" fontId="65" fillId="0" borderId="0" xfId="0" applyFont="1" applyFill="1" applyAlignment="1">
      <alignment shrinkToFit="1"/>
    </xf>
    <xf numFmtId="0" fontId="37" fillId="0" borderId="11" xfId="0" applyFont="1" applyFill="1" applyBorder="1" applyAlignment="1">
      <alignment horizontal="center" vertical="center" shrinkToFit="1"/>
    </xf>
    <xf numFmtId="0" fontId="37" fillId="0" borderId="42" xfId="0" applyFont="1" applyFill="1" applyBorder="1" applyAlignment="1">
      <alignment horizontal="center" vertical="center" shrinkToFit="1"/>
    </xf>
    <xf numFmtId="0" fontId="37" fillId="0" borderId="11" xfId="0" applyFont="1" applyFill="1" applyBorder="1" applyAlignment="1">
      <alignment horizontal="center" vertical="center" wrapText="1"/>
    </xf>
    <xf numFmtId="0" fontId="37" fillId="0" borderId="83" xfId="0" applyFont="1" applyFill="1" applyBorder="1" applyAlignment="1"/>
    <xf numFmtId="0" fontId="37" fillId="0" borderId="88" xfId="0" applyFont="1" applyFill="1" applyBorder="1" applyAlignment="1">
      <alignment horizontal="center" vertical="center" wrapText="1"/>
    </xf>
    <xf numFmtId="181" fontId="37" fillId="0" borderId="86" xfId="34" applyNumberFormat="1" applyFont="1" applyFill="1" applyBorder="1" applyAlignment="1">
      <alignment vertical="center"/>
    </xf>
    <xf numFmtId="181" fontId="37" fillId="0" borderId="89" xfId="0" applyNumberFormat="1" applyFont="1" applyFill="1" applyBorder="1" applyAlignment="1"/>
    <xf numFmtId="181" fontId="37" fillId="0" borderId="21" xfId="0" applyNumberFormat="1" applyFont="1" applyFill="1" applyBorder="1" applyAlignment="1">
      <alignment horizontal="right" vertical="center"/>
    </xf>
    <xf numFmtId="181" fontId="37" fillId="0" borderId="60" xfId="0" applyNumberFormat="1" applyFont="1" applyFill="1" applyBorder="1" applyAlignment="1">
      <alignment horizontal="right" vertical="center"/>
    </xf>
    <xf numFmtId="181" fontId="37" fillId="0" borderId="51" xfId="0" applyNumberFormat="1" applyFont="1" applyFill="1" applyBorder="1" applyAlignment="1">
      <alignment horizontal="right" vertical="center"/>
    </xf>
    <xf numFmtId="181" fontId="37" fillId="0" borderId="57" xfId="0" applyNumberFormat="1" applyFont="1" applyFill="1" applyBorder="1" applyAlignment="1">
      <alignment horizontal="right" vertical="center"/>
    </xf>
    <xf numFmtId="0" fontId="37" fillId="0" borderId="20" xfId="0" applyFont="1" applyFill="1" applyBorder="1" applyAlignment="1"/>
    <xf numFmtId="181" fontId="37" fillId="0" borderId="77" xfId="34" applyNumberFormat="1" applyFont="1" applyFill="1" applyBorder="1" applyAlignment="1">
      <alignment vertical="center"/>
    </xf>
    <xf numFmtId="181" fontId="37" fillId="0" borderId="73" xfId="0" applyNumberFormat="1" applyFont="1" applyFill="1" applyBorder="1" applyAlignment="1"/>
    <xf numFmtId="181" fontId="37" fillId="0" borderId="89" xfId="34" applyNumberFormat="1" applyFont="1" applyFill="1" applyBorder="1" applyAlignment="1">
      <alignment vertical="center"/>
    </xf>
    <xf numFmtId="181" fontId="37" fillId="0" borderId="74" xfId="0" applyNumberFormat="1" applyFont="1" applyFill="1" applyBorder="1" applyAlignment="1"/>
    <xf numFmtId="181" fontId="37" fillId="0" borderId="18" xfId="0" applyNumberFormat="1" applyFont="1" applyFill="1" applyBorder="1" applyAlignment="1">
      <alignment horizontal="right" vertical="center"/>
    </xf>
    <xf numFmtId="181" fontId="37" fillId="0" borderId="23" xfId="0" applyNumberFormat="1" applyFont="1" applyFill="1" applyBorder="1" applyAlignment="1">
      <alignment horizontal="right" vertical="center"/>
    </xf>
    <xf numFmtId="181" fontId="37" fillId="0" borderId="71" xfId="0" applyNumberFormat="1" applyFont="1" applyFill="1" applyBorder="1" applyAlignment="1">
      <alignment horizontal="right" vertical="center"/>
    </xf>
    <xf numFmtId="181" fontId="37" fillId="0" borderId="61" xfId="0" applyNumberFormat="1" applyFont="1" applyFill="1" applyBorder="1" applyAlignment="1">
      <alignment horizontal="right" vertical="center"/>
    </xf>
    <xf numFmtId="181" fontId="37" fillId="0" borderId="19" xfId="0" applyNumberFormat="1" applyFont="1" applyFill="1" applyBorder="1" applyAlignment="1">
      <alignment horizontal="right" vertical="center"/>
    </xf>
    <xf numFmtId="181" fontId="37" fillId="0" borderId="29" xfId="0" applyNumberFormat="1" applyFont="1" applyFill="1" applyBorder="1" applyAlignment="1">
      <alignment horizontal="right" vertical="center"/>
    </xf>
    <xf numFmtId="181" fontId="37" fillId="0" borderId="38" xfId="0" applyNumberFormat="1" applyFont="1" applyFill="1" applyBorder="1" applyAlignment="1">
      <alignment horizontal="right" vertical="center"/>
    </xf>
    <xf numFmtId="181" fontId="37" fillId="0" borderId="24" xfId="0" applyNumberFormat="1" applyFont="1" applyFill="1" applyBorder="1" applyAlignment="1">
      <alignment horizontal="right" vertical="center"/>
    </xf>
    <xf numFmtId="0" fontId="37" fillId="0" borderId="43" xfId="0" applyFont="1" applyFill="1" applyBorder="1" applyAlignment="1">
      <alignment horizontal="center" vertical="center" shrinkToFit="1"/>
    </xf>
    <xf numFmtId="0" fontId="37" fillId="0" borderId="69" xfId="0" applyFont="1" applyFill="1" applyBorder="1" applyAlignment="1">
      <alignment vertical="center" wrapText="1"/>
    </xf>
    <xf numFmtId="0" fontId="37" fillId="0" borderId="33" xfId="0" applyFont="1" applyFill="1" applyBorder="1" applyAlignment="1">
      <alignment vertical="center" wrapText="1"/>
    </xf>
    <xf numFmtId="0" fontId="37" fillId="0" borderId="31" xfId="0" applyFont="1" applyFill="1" applyBorder="1" applyAlignment="1">
      <alignment horizontal="center" vertical="center" wrapText="1"/>
    </xf>
    <xf numFmtId="0" fontId="37" fillId="0" borderId="34" xfId="0" applyFont="1" applyFill="1" applyBorder="1" applyAlignment="1">
      <alignment vertical="center" wrapText="1"/>
    </xf>
    <xf numFmtId="0" fontId="37" fillId="0" borderId="22" xfId="0" applyFont="1" applyFill="1" applyBorder="1" applyAlignment="1">
      <alignment horizontal="distributed" vertical="center"/>
    </xf>
    <xf numFmtId="0" fontId="37" fillId="0" borderId="26" xfId="0" applyFont="1" applyFill="1" applyBorder="1" applyAlignment="1">
      <alignment horizontal="distributed" vertical="center"/>
    </xf>
    <xf numFmtId="0" fontId="37" fillId="0" borderId="35" xfId="0" applyFont="1" applyFill="1" applyBorder="1" applyAlignment="1">
      <alignment horizontal="distributed" vertical="center"/>
    </xf>
    <xf numFmtId="0" fontId="39" fillId="0" borderId="0" xfId="0" applyFont="1" applyFill="1" applyAlignment="1"/>
    <xf numFmtId="0" fontId="37" fillId="0" borderId="84" xfId="0" applyFont="1" applyBorder="1" applyAlignment="1">
      <alignment horizontal="center" vertical="center" shrinkToFit="1"/>
    </xf>
    <xf numFmtId="0" fontId="37" fillId="0" borderId="69" xfId="0" applyFont="1" applyBorder="1" applyAlignment="1">
      <alignment horizontal="center" vertical="center" shrinkToFit="1"/>
    </xf>
    <xf numFmtId="0" fontId="71" fillId="0" borderId="0" xfId="0" applyFont="1" applyAlignment="1">
      <alignment horizontal="left" vertical="center"/>
    </xf>
    <xf numFmtId="0" fontId="73" fillId="0" borderId="0" xfId="0" applyFont="1" applyAlignment="1">
      <alignment horizontal="left" vertical="center"/>
    </xf>
    <xf numFmtId="0" fontId="37" fillId="0" borderId="12" xfId="0" applyFont="1" applyBorder="1" applyAlignment="1">
      <alignment horizontal="left" vertical="top" wrapText="1"/>
    </xf>
    <xf numFmtId="0" fontId="70" fillId="0" borderId="10" xfId="0" applyFont="1" applyBorder="1" applyAlignment="1">
      <alignment horizontal="left" vertical="center"/>
    </xf>
    <xf numFmtId="0" fontId="39" fillId="0" borderId="0" xfId="0" applyFont="1" applyAlignment="1">
      <alignment horizontal="left" vertical="center"/>
    </xf>
    <xf numFmtId="0" fontId="37" fillId="0" borderId="72" xfId="0" applyFont="1" applyBorder="1" applyAlignment="1">
      <alignment horizontal="center" vertical="center"/>
    </xf>
    <xf numFmtId="0" fontId="37" fillId="0" borderId="81" xfId="0" applyFont="1" applyBorder="1" applyAlignment="1">
      <alignment horizontal="center" vertical="center"/>
    </xf>
    <xf numFmtId="0" fontId="37" fillId="0" borderId="80" xfId="0" applyFont="1" applyBorder="1" applyAlignment="1">
      <alignment horizontal="center" vertical="center"/>
    </xf>
    <xf numFmtId="0" fontId="37" fillId="0" borderId="36" xfId="0" applyFont="1" applyBorder="1" applyAlignment="1">
      <alignment horizontal="center" vertical="center"/>
    </xf>
    <xf numFmtId="0" fontId="37" fillId="0" borderId="82" xfId="0" applyFont="1" applyBorder="1" applyAlignment="1">
      <alignment horizontal="center" vertical="center"/>
    </xf>
    <xf numFmtId="0" fontId="37" fillId="0" borderId="37" xfId="0" applyFont="1" applyBorder="1" applyAlignment="1">
      <alignment horizontal="center" vertical="center"/>
    </xf>
    <xf numFmtId="0" fontId="37" fillId="0" borderId="68" xfId="0" applyFont="1" applyBorder="1" applyAlignment="1">
      <alignment horizontal="center" vertical="center"/>
    </xf>
    <xf numFmtId="0" fontId="37" fillId="0" borderId="84" xfId="0" applyFont="1" applyBorder="1" applyAlignment="1">
      <alignment horizontal="center" vertical="center"/>
    </xf>
    <xf numFmtId="0" fontId="37" fillId="0" borderId="69" xfId="0" applyFont="1" applyBorder="1" applyAlignment="1">
      <alignment horizontal="center" vertical="center"/>
    </xf>
    <xf numFmtId="0" fontId="37" fillId="0" borderId="31" xfId="0" applyFont="1" applyBorder="1" applyAlignment="1">
      <alignment horizontal="center" vertical="center"/>
    </xf>
    <xf numFmtId="0" fontId="37" fillId="0" borderId="34" xfId="0" applyFont="1" applyBorder="1" applyAlignment="1">
      <alignment horizontal="center" vertical="center"/>
    </xf>
    <xf numFmtId="0" fontId="37" fillId="0" borderId="56" xfId="0" applyFont="1" applyBorder="1" applyAlignment="1">
      <alignment horizontal="center"/>
    </xf>
    <xf numFmtId="0" fontId="37" fillId="0" borderId="18" xfId="0" applyFont="1" applyBorder="1" applyAlignment="1">
      <alignment horizontal="center"/>
    </xf>
    <xf numFmtId="0" fontId="68" fillId="0" borderId="93" xfId="0" applyFont="1" applyBorder="1" applyAlignment="1">
      <alignment horizontal="left" vertical="center" wrapText="1"/>
    </xf>
    <xf numFmtId="0" fontId="55" fillId="0" borderId="92" xfId="0" applyFont="1" applyBorder="1" applyAlignment="1">
      <alignment horizontal="left" vertical="center"/>
    </xf>
    <xf numFmtId="0" fontId="55" fillId="0" borderId="91" xfId="0" applyFont="1" applyBorder="1" applyAlignment="1">
      <alignment horizontal="left" vertical="center"/>
    </xf>
    <xf numFmtId="0" fontId="55" fillId="0" borderId="90" xfId="0" applyFont="1" applyBorder="1" applyAlignment="1">
      <alignment horizontal="left" vertical="center"/>
    </xf>
    <xf numFmtId="0" fontId="37" fillId="0" borderId="39" xfId="0" applyFont="1" applyBorder="1" applyAlignment="1">
      <alignment horizontal="center"/>
    </xf>
    <xf numFmtId="0" fontId="37" fillId="0" borderId="28" xfId="0" applyFont="1" applyBorder="1" applyAlignment="1">
      <alignment horizontal="center"/>
    </xf>
    <xf numFmtId="0" fontId="37" fillId="0" borderId="81" xfId="0" applyFont="1" applyBorder="1" applyAlignment="1">
      <alignment horizontal="center"/>
    </xf>
    <xf numFmtId="0" fontId="37" fillId="0" borderId="19" xfId="0" applyFont="1" applyBorder="1" applyAlignment="1">
      <alignment horizontal="center"/>
    </xf>
    <xf numFmtId="0" fontId="37" fillId="0" borderId="0" xfId="0" applyFont="1" applyAlignment="1">
      <alignment horizontal="left" vertical="top" wrapText="1"/>
    </xf>
    <xf numFmtId="0" fontId="0" fillId="0" borderId="0" xfId="0" applyAlignment="1">
      <alignment horizontal="left"/>
    </xf>
    <xf numFmtId="0" fontId="37" fillId="0" borderId="12" xfId="0" applyFont="1" applyFill="1" applyBorder="1" applyAlignment="1">
      <alignment horizontal="left" shrinkToFit="1"/>
    </xf>
    <xf numFmtId="0" fontId="37" fillId="0" borderId="12" xfId="0" applyFont="1" applyFill="1" applyBorder="1" applyAlignment="1">
      <alignment shrinkToFit="1"/>
    </xf>
    <xf numFmtId="0" fontId="37" fillId="0" borderId="0" xfId="0" applyFont="1" applyAlignment="1">
      <alignment vertical="top" wrapText="1"/>
    </xf>
    <xf numFmtId="0" fontId="37" fillId="0" borderId="21" xfId="0" applyFont="1" applyBorder="1" applyAlignment="1">
      <alignment horizontal="center" vertical="center"/>
    </xf>
    <xf numFmtId="0" fontId="37" fillId="0" borderId="22" xfId="0" applyFont="1" applyBorder="1" applyAlignment="1">
      <alignment horizontal="center" vertical="center"/>
    </xf>
    <xf numFmtId="0" fontId="51" fillId="0" borderId="21" xfId="0" applyFont="1" applyFill="1" applyBorder="1" applyAlignment="1">
      <alignment horizontal="center" vertical="center"/>
    </xf>
    <xf numFmtId="0" fontId="51" fillId="0" borderId="21" xfId="0" applyFont="1" applyFill="1" applyBorder="1" applyAlignment="1">
      <alignment horizontal="distributed" vertical="center"/>
    </xf>
    <xf numFmtId="0" fontId="51" fillId="0" borderId="51" xfId="0" applyFont="1" applyFill="1" applyBorder="1" applyAlignment="1">
      <alignment horizontal="distributed" vertical="center"/>
    </xf>
    <xf numFmtId="0" fontId="51" fillId="0" borderId="71" xfId="0" applyFont="1" applyFill="1" applyBorder="1" applyAlignment="1">
      <alignment horizontal="distributed" vertical="center"/>
    </xf>
    <xf numFmtId="0" fontId="37" fillId="0" borderId="82" xfId="0" applyFont="1" applyFill="1" applyBorder="1" applyAlignment="1">
      <alignment horizontal="center" vertical="center"/>
    </xf>
    <xf numFmtId="0" fontId="37" fillId="0" borderId="37" xfId="0" applyFont="1" applyFill="1" applyBorder="1" applyAlignment="1">
      <alignment horizontal="center" vertical="center"/>
    </xf>
    <xf numFmtId="0" fontId="40" fillId="0" borderId="0" xfId="0" applyFont="1" applyFill="1" applyBorder="1" applyAlignment="1"/>
    <xf numFmtId="0" fontId="37" fillId="0" borderId="46" xfId="0" applyFont="1" applyFill="1" applyBorder="1" applyAlignment="1">
      <alignment horizontal="center" vertical="center" wrapText="1" shrinkToFit="1"/>
    </xf>
    <xf numFmtId="0" fontId="37" fillId="0" borderId="52" xfId="0" applyFont="1" applyFill="1" applyBorder="1" applyAlignment="1">
      <alignment horizontal="center" vertical="center" shrinkToFit="1"/>
    </xf>
    <xf numFmtId="0" fontId="39" fillId="0" borderId="10" xfId="0" applyFont="1" applyFill="1" applyBorder="1" applyAlignment="1"/>
    <xf numFmtId="0" fontId="40" fillId="0" borderId="82" xfId="0" applyFont="1" applyFill="1" applyBorder="1" applyAlignment="1">
      <alignment horizontal="center" vertical="center"/>
    </xf>
    <xf numFmtId="0" fontId="40" fillId="0" borderId="37" xfId="0" applyFont="1" applyFill="1" applyBorder="1" applyAlignment="1">
      <alignment horizontal="center" vertical="center"/>
    </xf>
    <xf numFmtId="0" fontId="40" fillId="0" borderId="68" xfId="0" applyFont="1" applyFill="1" applyBorder="1" applyAlignment="1">
      <alignment horizontal="center" vertical="center" shrinkToFit="1"/>
    </xf>
    <xf numFmtId="0" fontId="40" fillId="0" borderId="33" xfId="0" applyFont="1" applyFill="1" applyBorder="1" applyAlignment="1">
      <alignment horizontal="center" vertical="center" shrinkToFit="1"/>
    </xf>
    <xf numFmtId="0" fontId="40" fillId="0" borderId="84" xfId="0" applyFont="1" applyFill="1" applyBorder="1" applyAlignment="1">
      <alignment horizontal="center" vertical="center" shrinkToFit="1"/>
    </xf>
    <xf numFmtId="0" fontId="40" fillId="0" borderId="69" xfId="0" applyFont="1" applyFill="1" applyBorder="1" applyAlignment="1">
      <alignment horizontal="center" vertical="center" shrinkToFit="1"/>
    </xf>
    <xf numFmtId="0" fontId="40" fillId="0" borderId="88" xfId="0" applyFont="1" applyFill="1" applyBorder="1" applyAlignment="1">
      <alignment horizontal="center" vertical="center" shrinkToFit="1"/>
    </xf>
    <xf numFmtId="0" fontId="40" fillId="0" borderId="30" xfId="0" applyFont="1" applyFill="1" applyBorder="1" applyAlignment="1">
      <alignment horizontal="center" vertical="center" shrinkToFit="1"/>
    </xf>
    <xf numFmtId="0" fontId="39" fillId="0" borderId="0" xfId="0" applyFont="1" applyFill="1" applyBorder="1" applyAlignment="1"/>
    <xf numFmtId="184" fontId="37" fillId="0" borderId="21" xfId="0" applyNumberFormat="1" applyFont="1" applyFill="1" applyBorder="1" applyAlignment="1">
      <alignment horizontal="right"/>
    </xf>
    <xf numFmtId="184" fontId="37" fillId="0" borderId="24" xfId="0" applyNumberFormat="1" applyFont="1" applyFill="1" applyBorder="1" applyAlignment="1">
      <alignment horizontal="right"/>
    </xf>
    <xf numFmtId="184" fontId="37" fillId="0" borderId="51" xfId="0" applyNumberFormat="1" applyFont="1" applyFill="1" applyBorder="1" applyAlignment="1">
      <alignment horizontal="right"/>
    </xf>
    <xf numFmtId="184" fontId="37" fillId="0" borderId="29" xfId="0" applyNumberFormat="1" applyFont="1" applyFill="1" applyBorder="1" applyAlignment="1">
      <alignment horizontal="right"/>
    </xf>
    <xf numFmtId="184" fontId="37" fillId="0" borderId="71" xfId="0" applyNumberFormat="1" applyFont="1" applyFill="1" applyBorder="1" applyAlignment="1">
      <alignment horizontal="right"/>
    </xf>
    <xf numFmtId="184" fontId="37" fillId="0" borderId="38" xfId="0" applyNumberFormat="1" applyFont="1" applyFill="1" applyBorder="1" applyAlignment="1">
      <alignment horizontal="right"/>
    </xf>
    <xf numFmtId="0" fontId="37" fillId="0" borderId="12" xfId="0" applyFont="1" applyFill="1" applyBorder="1" applyAlignment="1">
      <alignment horizontal="center" vertical="center" shrinkToFit="1"/>
    </xf>
    <xf numFmtId="0" fontId="37" fillId="0" borderId="10" xfId="0" applyFont="1" applyFill="1" applyBorder="1" applyAlignment="1">
      <alignment horizontal="center" vertical="center" shrinkToFit="1"/>
    </xf>
    <xf numFmtId="0" fontId="39" fillId="0" borderId="0" xfId="0" applyFont="1" applyFill="1" applyBorder="1" applyAlignment="1">
      <alignment horizontal="center" vertical="center"/>
    </xf>
    <xf numFmtId="0" fontId="51" fillId="0" borderId="84" xfId="0" applyFont="1" applyFill="1" applyBorder="1" applyAlignment="1">
      <alignment horizontal="center" vertical="center"/>
    </xf>
    <xf numFmtId="0" fontId="51" fillId="0" borderId="69" xfId="0" applyFont="1" applyFill="1" applyBorder="1" applyAlignment="1">
      <alignment horizontal="center" vertical="center"/>
    </xf>
    <xf numFmtId="0" fontId="51" fillId="0" borderId="31" xfId="0" applyFont="1" applyFill="1" applyBorder="1" applyAlignment="1">
      <alignment horizontal="center" vertical="center"/>
    </xf>
    <xf numFmtId="0" fontId="51" fillId="0" borderId="34" xfId="0" applyFont="1" applyFill="1" applyBorder="1" applyAlignment="1">
      <alignment horizontal="center" vertical="center"/>
    </xf>
    <xf numFmtId="0" fontId="55" fillId="0" borderId="0" xfId="0" applyFont="1" applyFill="1" applyBorder="1" applyAlignment="1">
      <alignment horizontal="left" vertical="center" wrapText="1"/>
    </xf>
    <xf numFmtId="0" fontId="55" fillId="0" borderId="0" xfId="0" applyFont="1" applyFill="1" applyAlignment="1">
      <alignment vertical="center" wrapText="1" shrinkToFit="1"/>
    </xf>
    <xf numFmtId="0" fontId="55" fillId="0" borderId="0" xfId="0" applyFont="1" applyFill="1" applyAlignment="1">
      <alignment vertical="center" wrapText="1"/>
    </xf>
    <xf numFmtId="0" fontId="37" fillId="0" borderId="82" xfId="0" applyFont="1" applyFill="1" applyBorder="1" applyAlignment="1">
      <alignment horizontal="center" vertical="center" shrinkToFit="1"/>
    </xf>
    <xf numFmtId="0" fontId="37" fillId="0" borderId="37" xfId="0" applyFont="1" applyFill="1" applyBorder="1" applyAlignment="1">
      <alignment horizontal="center" vertical="center" shrinkToFit="1"/>
    </xf>
    <xf numFmtId="184" fontId="51" fillId="0" borderId="71" xfId="0" applyNumberFormat="1" applyFont="1" applyFill="1" applyBorder="1" applyAlignment="1"/>
    <xf numFmtId="184" fontId="37" fillId="0" borderId="38" xfId="0" applyNumberFormat="1" applyFont="1" applyFill="1" applyBorder="1" applyAlignment="1"/>
    <xf numFmtId="184" fontId="51" fillId="0" borderId="21" xfId="0" applyNumberFormat="1" applyFont="1" applyFill="1" applyBorder="1" applyAlignment="1"/>
    <xf numFmtId="184" fontId="37" fillId="0" borderId="24" xfId="0" applyNumberFormat="1" applyFont="1" applyFill="1" applyBorder="1" applyAlignment="1"/>
    <xf numFmtId="184" fontId="37" fillId="0" borderId="51" xfId="0" applyNumberFormat="1" applyFont="1" applyFill="1" applyBorder="1" applyAlignment="1"/>
    <xf numFmtId="184" fontId="37" fillId="0" borderId="29" xfId="0" applyNumberFormat="1" applyFont="1" applyFill="1" applyBorder="1" applyAlignment="1"/>
    <xf numFmtId="0" fontId="37" fillId="0" borderId="53" xfId="0" applyFont="1" applyFill="1" applyBorder="1" applyAlignment="1">
      <alignment horizontal="distributed" vertical="center"/>
    </xf>
    <xf numFmtId="0" fontId="37" fillId="0" borderId="0" xfId="0" applyFont="1" applyFill="1" applyBorder="1" applyAlignment="1">
      <alignment horizontal="distributed" vertical="center"/>
    </xf>
    <xf numFmtId="0" fontId="37" fillId="0" borderId="54" xfId="0" applyFont="1" applyFill="1" applyBorder="1" applyAlignment="1">
      <alignment horizontal="distributed" vertical="center"/>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51" fillId="0" borderId="11" xfId="0" applyFont="1" applyBorder="1" applyAlignment="1">
      <alignment horizontal="center" vertical="center" wrapText="1"/>
    </xf>
    <xf numFmtId="0" fontId="37" fillId="0" borderId="13" xfId="0" applyFont="1" applyBorder="1" applyAlignment="1">
      <alignment horizontal="center" vertical="center"/>
    </xf>
    <xf numFmtId="177" fontId="37" fillId="0" borderId="45" xfId="0" applyNumberFormat="1" applyFont="1" applyFill="1" applyBorder="1" applyAlignment="1">
      <alignment horizontal="right" vertical="center" shrinkToFit="1"/>
    </xf>
    <xf numFmtId="177" fontId="37" fillId="0" borderId="32" xfId="0" applyNumberFormat="1" applyFont="1" applyFill="1" applyBorder="1" applyAlignment="1">
      <alignment horizontal="right" vertical="center"/>
    </xf>
    <xf numFmtId="177" fontId="37" fillId="0" borderId="40" xfId="0" applyNumberFormat="1" applyFont="1" applyFill="1" applyBorder="1" applyAlignment="1">
      <alignment horizontal="right" vertical="center"/>
    </xf>
    <xf numFmtId="177" fontId="37" fillId="0" borderId="45" xfId="0" applyNumberFormat="1" applyFont="1" applyFill="1" applyBorder="1" applyAlignment="1">
      <alignment horizontal="right" vertical="center" wrapText="1" shrinkToFit="1"/>
    </xf>
    <xf numFmtId="177" fontId="37" fillId="0" borderId="32" xfId="0" applyNumberFormat="1" applyFont="1" applyFill="1" applyBorder="1" applyAlignment="1">
      <alignment horizontal="right" vertical="center" shrinkToFit="1"/>
    </xf>
    <xf numFmtId="177" fontId="37" fillId="0" borderId="40" xfId="0" applyNumberFormat="1" applyFont="1" applyFill="1" applyBorder="1" applyAlignment="1">
      <alignment horizontal="right" vertical="center" shrinkToFit="1"/>
    </xf>
    <xf numFmtId="177" fontId="37" fillId="0" borderId="31" xfId="0" applyNumberFormat="1" applyFont="1" applyFill="1" applyBorder="1" applyAlignment="1">
      <alignment horizontal="right" vertical="center" wrapText="1"/>
    </xf>
    <xf numFmtId="177" fontId="37" fillId="0" borderId="45" xfId="0" applyNumberFormat="1" applyFont="1" applyFill="1" applyBorder="1" applyAlignment="1">
      <alignment horizontal="right" vertical="center"/>
    </xf>
    <xf numFmtId="177" fontId="37" fillId="0" borderId="34" xfId="0" applyNumberFormat="1" applyFont="1" applyFill="1" applyBorder="1" applyAlignment="1">
      <alignment horizontal="righ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9.xml"/><Relationship Id="rId5" Type="http://schemas.openxmlformats.org/officeDocument/2006/relationships/image" Target="../media/image5.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0.xml"/><Relationship Id="rId5" Type="http://schemas.openxmlformats.org/officeDocument/2006/relationships/image" Target="../media/image5.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UserShapes" Target="../drawings/drawing11.xml"/><Relationship Id="rId5" Type="http://schemas.openxmlformats.org/officeDocument/2006/relationships/image" Target="../media/image5.png"/><Relationship Id="rId4" Type="http://schemas.openxmlformats.org/officeDocument/2006/relationships/image" Target="../media/image4.png"/></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image" Target="../media/image1.png"/></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image" Target="../media/image1.png"/></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7.xml"/><Relationship Id="rId1" Type="http://schemas.openxmlformats.org/officeDocument/2006/relationships/image" Target="../media/image1.png"/></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xml"/><Relationship Id="rId1" Type="http://schemas.microsoft.com/office/2011/relationships/chartStyle" Target="style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altLang="en-US" sz="1100">
                <a:solidFill>
                  <a:schemeClr val="tx1"/>
                </a:solidFill>
              </a:rPr>
              <a:t>交通事故件数・負傷者数・死者数推移</a:t>
            </a:r>
          </a:p>
        </c:rich>
      </c:tx>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lineChart>
        <c:grouping val="standard"/>
        <c:varyColors val="0"/>
        <c:ser>
          <c:idx val="0"/>
          <c:order val="0"/>
          <c:tx>
            <c:strRef>
              <c:f>'2ページ（年次推移）'!$C$7</c:f>
              <c:strCache>
                <c:ptCount val="1"/>
                <c:pt idx="0">
                  <c:v>件数</c:v>
                </c:pt>
              </c:strCache>
            </c:strRef>
          </c:tx>
          <c:spPr>
            <a:ln w="41275" cap="rnd">
              <a:solidFill>
                <a:schemeClr val="tx1"/>
              </a:solidFill>
              <a:prstDash val="sysDot"/>
              <a:round/>
            </a:ln>
            <a:effectLst/>
          </c:spPr>
          <c:marker>
            <c:symbol val="none"/>
          </c:marker>
          <c:cat>
            <c:strRef>
              <c:f>'2ページ（年次推移）'!$B$8:$B$58</c:f>
              <c:strCache>
                <c:ptCount val="51"/>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strCache>
            </c:strRef>
          </c:cat>
          <c:val>
            <c:numRef>
              <c:f>'2ページ（年次推移）'!$C$8:$C$58</c:f>
              <c:numCache>
                <c:formatCode>#,##0_);[Red]\(#,##0\)</c:formatCode>
                <c:ptCount val="51"/>
                <c:pt idx="0">
                  <c:v>25242</c:v>
                </c:pt>
                <c:pt idx="1">
                  <c:v>23380</c:v>
                </c:pt>
                <c:pt idx="2">
                  <c:v>20479</c:v>
                </c:pt>
                <c:pt idx="3">
                  <c:v>16669</c:v>
                </c:pt>
                <c:pt idx="4">
                  <c:v>13552</c:v>
                </c:pt>
                <c:pt idx="5">
                  <c:v>12726</c:v>
                </c:pt>
                <c:pt idx="6">
                  <c:v>12890</c:v>
                </c:pt>
                <c:pt idx="7">
                  <c:v>12852</c:v>
                </c:pt>
                <c:pt idx="8">
                  <c:v>12742</c:v>
                </c:pt>
                <c:pt idx="9">
                  <c:v>12648</c:v>
                </c:pt>
                <c:pt idx="10">
                  <c:v>13322</c:v>
                </c:pt>
                <c:pt idx="11">
                  <c:v>14262</c:v>
                </c:pt>
                <c:pt idx="12">
                  <c:v>15192</c:v>
                </c:pt>
                <c:pt idx="13">
                  <c:v>15719</c:v>
                </c:pt>
                <c:pt idx="14">
                  <c:v>15515</c:v>
                </c:pt>
                <c:pt idx="15">
                  <c:v>16284</c:v>
                </c:pt>
                <c:pt idx="16">
                  <c:v>16380</c:v>
                </c:pt>
                <c:pt idx="17">
                  <c:v>16386</c:v>
                </c:pt>
                <c:pt idx="18">
                  <c:v>16191</c:v>
                </c:pt>
                <c:pt idx="19">
                  <c:v>16518</c:v>
                </c:pt>
                <c:pt idx="20">
                  <c:v>14987</c:v>
                </c:pt>
                <c:pt idx="21">
                  <c:v>15690</c:v>
                </c:pt>
                <c:pt idx="22">
                  <c:v>16498</c:v>
                </c:pt>
                <c:pt idx="23">
                  <c:v>16340</c:v>
                </c:pt>
                <c:pt idx="24">
                  <c:v>16354</c:v>
                </c:pt>
                <c:pt idx="25">
                  <c:v>17087</c:v>
                </c:pt>
                <c:pt idx="26">
                  <c:v>17366</c:v>
                </c:pt>
                <c:pt idx="27">
                  <c:v>16806</c:v>
                </c:pt>
                <c:pt idx="28">
                  <c:v>17237</c:v>
                </c:pt>
                <c:pt idx="29">
                  <c:v>17775</c:v>
                </c:pt>
                <c:pt idx="30">
                  <c:v>19490</c:v>
                </c:pt>
                <c:pt idx="31">
                  <c:v>19686</c:v>
                </c:pt>
                <c:pt idx="32">
                  <c:v>19690</c:v>
                </c:pt>
                <c:pt idx="33">
                  <c:v>20320</c:v>
                </c:pt>
                <c:pt idx="34">
                  <c:v>20488</c:v>
                </c:pt>
                <c:pt idx="35">
                  <c:v>19882</c:v>
                </c:pt>
                <c:pt idx="36">
                  <c:v>18753</c:v>
                </c:pt>
                <c:pt idx="37">
                  <c:v>17402</c:v>
                </c:pt>
                <c:pt idx="38">
                  <c:v>15990</c:v>
                </c:pt>
                <c:pt idx="39">
                  <c:v>15575</c:v>
                </c:pt>
                <c:pt idx="40">
                  <c:v>15403</c:v>
                </c:pt>
                <c:pt idx="41">
                  <c:v>14747</c:v>
                </c:pt>
                <c:pt idx="42">
                  <c:v>14500</c:v>
                </c:pt>
                <c:pt idx="43">
                  <c:v>13973</c:v>
                </c:pt>
                <c:pt idx="44">
                  <c:v>12946</c:v>
                </c:pt>
                <c:pt idx="45">
                  <c:v>12769</c:v>
                </c:pt>
                <c:pt idx="46">
                  <c:v>12173</c:v>
                </c:pt>
                <c:pt idx="47">
                  <c:v>11332</c:v>
                </c:pt>
                <c:pt idx="48">
                  <c:v>10885</c:v>
                </c:pt>
                <c:pt idx="49">
                  <c:v>10080</c:v>
                </c:pt>
                <c:pt idx="50">
                  <c:v>8256</c:v>
                </c:pt>
              </c:numCache>
            </c:numRef>
          </c:val>
          <c:smooth val="0"/>
          <c:extLst>
            <c:ext xmlns:c16="http://schemas.microsoft.com/office/drawing/2014/chart" uri="{C3380CC4-5D6E-409C-BE32-E72D297353CC}">
              <c16:uniqueId val="{00000000-D6C2-461B-8DD4-AD8D97AD267F}"/>
            </c:ext>
          </c:extLst>
        </c:ser>
        <c:ser>
          <c:idx val="2"/>
          <c:order val="2"/>
          <c:tx>
            <c:strRef>
              <c:f>'2ページ（年次推移）'!$E$7</c:f>
              <c:strCache>
                <c:ptCount val="1"/>
                <c:pt idx="0">
                  <c:v>負傷者数</c:v>
                </c:pt>
              </c:strCache>
            </c:strRef>
          </c:tx>
          <c:spPr>
            <a:ln w="28575" cap="rnd">
              <a:solidFill>
                <a:schemeClr val="accent1"/>
              </a:solidFill>
              <a:prstDash val="sysDash"/>
              <a:round/>
            </a:ln>
            <a:effectLst/>
          </c:spPr>
          <c:marker>
            <c:symbol val="none"/>
          </c:marker>
          <c:cat>
            <c:strRef>
              <c:f>'2ページ（年次推移）'!$B$8:$B$58</c:f>
              <c:strCache>
                <c:ptCount val="51"/>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strCache>
            </c:strRef>
          </c:cat>
          <c:val>
            <c:numRef>
              <c:f>'2ページ（年次推移）'!$E$8:$E$58</c:f>
              <c:numCache>
                <c:formatCode>#,##0_);[Red]\(#,##0\)</c:formatCode>
                <c:ptCount val="51"/>
                <c:pt idx="0">
                  <c:v>34642</c:v>
                </c:pt>
                <c:pt idx="1">
                  <c:v>31519</c:v>
                </c:pt>
                <c:pt idx="2">
                  <c:v>27240</c:v>
                </c:pt>
                <c:pt idx="3">
                  <c:v>21997</c:v>
                </c:pt>
                <c:pt idx="4">
                  <c:v>17500</c:v>
                </c:pt>
                <c:pt idx="5">
                  <c:v>16029</c:v>
                </c:pt>
                <c:pt idx="6">
                  <c:v>16367</c:v>
                </c:pt>
                <c:pt idx="7">
                  <c:v>16017</c:v>
                </c:pt>
                <c:pt idx="8">
                  <c:v>15854</c:v>
                </c:pt>
                <c:pt idx="9">
                  <c:v>15423</c:v>
                </c:pt>
                <c:pt idx="10">
                  <c:v>16163</c:v>
                </c:pt>
                <c:pt idx="11">
                  <c:v>17476</c:v>
                </c:pt>
                <c:pt idx="12">
                  <c:v>18448</c:v>
                </c:pt>
                <c:pt idx="13">
                  <c:v>19220</c:v>
                </c:pt>
                <c:pt idx="14">
                  <c:v>18863</c:v>
                </c:pt>
                <c:pt idx="15">
                  <c:v>19750</c:v>
                </c:pt>
                <c:pt idx="16">
                  <c:v>19970</c:v>
                </c:pt>
                <c:pt idx="17">
                  <c:v>20120</c:v>
                </c:pt>
                <c:pt idx="18">
                  <c:v>19807</c:v>
                </c:pt>
                <c:pt idx="19">
                  <c:v>20524</c:v>
                </c:pt>
                <c:pt idx="20">
                  <c:v>19896</c:v>
                </c:pt>
                <c:pt idx="21">
                  <c:v>19590</c:v>
                </c:pt>
                <c:pt idx="22">
                  <c:v>20232</c:v>
                </c:pt>
                <c:pt idx="23">
                  <c:v>19840</c:v>
                </c:pt>
                <c:pt idx="24">
                  <c:v>19748</c:v>
                </c:pt>
                <c:pt idx="25">
                  <c:v>20621</c:v>
                </c:pt>
                <c:pt idx="26">
                  <c:v>20667</c:v>
                </c:pt>
                <c:pt idx="27">
                  <c:v>19764</c:v>
                </c:pt>
                <c:pt idx="28">
                  <c:v>20434</c:v>
                </c:pt>
                <c:pt idx="29">
                  <c:v>21146</c:v>
                </c:pt>
                <c:pt idx="30">
                  <c:v>23167</c:v>
                </c:pt>
                <c:pt idx="31">
                  <c:v>23349</c:v>
                </c:pt>
                <c:pt idx="32">
                  <c:v>23424</c:v>
                </c:pt>
                <c:pt idx="33">
                  <c:v>24161</c:v>
                </c:pt>
                <c:pt idx="34">
                  <c:v>24183</c:v>
                </c:pt>
                <c:pt idx="35">
                  <c:v>23353</c:v>
                </c:pt>
                <c:pt idx="36">
                  <c:v>22100</c:v>
                </c:pt>
                <c:pt idx="37">
                  <c:v>20318</c:v>
                </c:pt>
                <c:pt idx="38">
                  <c:v>18741</c:v>
                </c:pt>
                <c:pt idx="39">
                  <c:v>18280</c:v>
                </c:pt>
                <c:pt idx="40">
                  <c:v>18024</c:v>
                </c:pt>
                <c:pt idx="41">
                  <c:v>17282</c:v>
                </c:pt>
                <c:pt idx="42">
                  <c:v>16900</c:v>
                </c:pt>
                <c:pt idx="43">
                  <c:v>16418</c:v>
                </c:pt>
                <c:pt idx="44">
                  <c:v>15221</c:v>
                </c:pt>
                <c:pt idx="45">
                  <c:v>14867</c:v>
                </c:pt>
                <c:pt idx="46">
                  <c:v>14231</c:v>
                </c:pt>
                <c:pt idx="47">
                  <c:v>13398</c:v>
                </c:pt>
                <c:pt idx="48">
                  <c:v>12723</c:v>
                </c:pt>
                <c:pt idx="49">
                  <c:v>11700</c:v>
                </c:pt>
                <c:pt idx="50">
                  <c:v>9493</c:v>
                </c:pt>
              </c:numCache>
            </c:numRef>
          </c:val>
          <c:smooth val="0"/>
          <c:extLst>
            <c:ext xmlns:c16="http://schemas.microsoft.com/office/drawing/2014/chart" uri="{C3380CC4-5D6E-409C-BE32-E72D297353CC}">
              <c16:uniqueId val="{00000001-D6C2-461B-8DD4-AD8D97AD267F}"/>
            </c:ext>
          </c:extLst>
        </c:ser>
        <c:dLbls>
          <c:showLegendKey val="0"/>
          <c:showVal val="0"/>
          <c:showCatName val="0"/>
          <c:showSerName val="0"/>
          <c:showPercent val="0"/>
          <c:showBubbleSize val="0"/>
        </c:dLbls>
        <c:marker val="1"/>
        <c:smooth val="0"/>
        <c:axId val="498211008"/>
        <c:axId val="498207400"/>
      </c:lineChart>
      <c:lineChart>
        <c:grouping val="standard"/>
        <c:varyColors val="0"/>
        <c:ser>
          <c:idx val="1"/>
          <c:order val="1"/>
          <c:tx>
            <c:strRef>
              <c:f>'2ページ（年次推移）'!$D$7</c:f>
              <c:strCache>
                <c:ptCount val="1"/>
                <c:pt idx="0">
                  <c:v>死者数</c:v>
                </c:pt>
              </c:strCache>
            </c:strRef>
          </c:tx>
          <c:spPr>
            <a:ln w="28575" cap="rnd">
              <a:solidFill>
                <a:srgbClr val="FF0000"/>
              </a:solidFill>
              <a:round/>
            </a:ln>
            <a:effectLst/>
          </c:spPr>
          <c:marker>
            <c:symbol val="none"/>
          </c:marker>
          <c:cat>
            <c:strRef>
              <c:f>'2ページ（年次推移）'!$B$8:$B$58</c:f>
              <c:strCache>
                <c:ptCount val="51"/>
                <c:pt idx="0">
                  <c:v>S45</c:v>
                </c:pt>
                <c:pt idx="1">
                  <c:v>S46</c:v>
                </c:pt>
                <c:pt idx="2">
                  <c:v>S47</c:v>
                </c:pt>
                <c:pt idx="3">
                  <c:v>S48</c:v>
                </c:pt>
                <c:pt idx="4">
                  <c:v>S49</c:v>
                </c:pt>
                <c:pt idx="5">
                  <c:v>S50</c:v>
                </c:pt>
                <c:pt idx="6">
                  <c:v>S51</c:v>
                </c:pt>
                <c:pt idx="7">
                  <c:v>S52</c:v>
                </c:pt>
                <c:pt idx="8">
                  <c:v>S53</c:v>
                </c:pt>
                <c:pt idx="9">
                  <c:v>S54</c:v>
                </c:pt>
                <c:pt idx="10">
                  <c:v>S55</c:v>
                </c:pt>
                <c:pt idx="11">
                  <c:v>S56</c:v>
                </c:pt>
                <c:pt idx="12">
                  <c:v>S57</c:v>
                </c:pt>
                <c:pt idx="13">
                  <c:v>S58</c:v>
                </c:pt>
                <c:pt idx="14">
                  <c:v>S59</c:v>
                </c:pt>
                <c:pt idx="15">
                  <c:v>S60</c:v>
                </c:pt>
                <c:pt idx="16">
                  <c:v>S61</c:v>
                </c:pt>
                <c:pt idx="17">
                  <c:v>S62</c:v>
                </c:pt>
                <c:pt idx="18">
                  <c:v>S63</c:v>
                </c:pt>
                <c:pt idx="19">
                  <c:v>H元</c:v>
                </c:pt>
                <c:pt idx="20">
                  <c:v>H2</c:v>
                </c:pt>
                <c:pt idx="21">
                  <c:v>H3</c:v>
                </c:pt>
                <c:pt idx="22">
                  <c:v>H4</c:v>
                </c:pt>
                <c:pt idx="23">
                  <c:v>H5</c:v>
                </c:pt>
                <c:pt idx="24">
                  <c:v>H6</c:v>
                </c:pt>
                <c:pt idx="25">
                  <c:v>H7</c:v>
                </c:pt>
                <c:pt idx="26">
                  <c:v>H8</c:v>
                </c:pt>
                <c:pt idx="27">
                  <c:v>H9</c:v>
                </c:pt>
                <c:pt idx="28">
                  <c:v>H10</c:v>
                </c:pt>
                <c:pt idx="29">
                  <c:v>H11</c:v>
                </c:pt>
                <c:pt idx="30">
                  <c:v>H12</c:v>
                </c:pt>
                <c:pt idx="31">
                  <c:v>H13</c:v>
                </c:pt>
                <c:pt idx="32">
                  <c:v>H14</c:v>
                </c:pt>
                <c:pt idx="33">
                  <c:v>H15</c:v>
                </c:pt>
                <c:pt idx="34">
                  <c:v>H16</c:v>
                </c:pt>
                <c:pt idx="35">
                  <c:v>H17</c:v>
                </c:pt>
                <c:pt idx="36">
                  <c:v>H18</c:v>
                </c:pt>
                <c:pt idx="37">
                  <c:v>H19</c:v>
                </c:pt>
                <c:pt idx="38">
                  <c:v>H20</c:v>
                </c:pt>
                <c:pt idx="39">
                  <c:v>H21</c:v>
                </c:pt>
                <c:pt idx="40">
                  <c:v>H22</c:v>
                </c:pt>
                <c:pt idx="41">
                  <c:v>H23</c:v>
                </c:pt>
                <c:pt idx="42">
                  <c:v>H24</c:v>
                </c:pt>
                <c:pt idx="43">
                  <c:v>H25</c:v>
                </c:pt>
                <c:pt idx="44">
                  <c:v>H26</c:v>
                </c:pt>
                <c:pt idx="45">
                  <c:v>H27</c:v>
                </c:pt>
                <c:pt idx="46">
                  <c:v>H28</c:v>
                </c:pt>
                <c:pt idx="47">
                  <c:v>H29</c:v>
                </c:pt>
                <c:pt idx="48">
                  <c:v>H30</c:v>
                </c:pt>
                <c:pt idx="49">
                  <c:v>R元</c:v>
                </c:pt>
                <c:pt idx="50">
                  <c:v>R２</c:v>
                </c:pt>
              </c:strCache>
            </c:strRef>
          </c:cat>
          <c:val>
            <c:numRef>
              <c:f>'2ページ（年次推移）'!$D$8:$D$58</c:f>
              <c:numCache>
                <c:formatCode>#,##0_);[Red]\(#,##0\)</c:formatCode>
                <c:ptCount val="51"/>
                <c:pt idx="0">
                  <c:v>280</c:v>
                </c:pt>
                <c:pt idx="1">
                  <c:v>222</c:v>
                </c:pt>
                <c:pt idx="2">
                  <c:v>228</c:v>
                </c:pt>
                <c:pt idx="3">
                  <c:v>244</c:v>
                </c:pt>
                <c:pt idx="4">
                  <c:v>147</c:v>
                </c:pt>
                <c:pt idx="5">
                  <c:v>130</c:v>
                </c:pt>
                <c:pt idx="6">
                  <c:v>110</c:v>
                </c:pt>
                <c:pt idx="7">
                  <c:v>98</c:v>
                </c:pt>
                <c:pt idx="8">
                  <c:v>118</c:v>
                </c:pt>
                <c:pt idx="9">
                  <c:v>99</c:v>
                </c:pt>
                <c:pt idx="10">
                  <c:v>104</c:v>
                </c:pt>
                <c:pt idx="11">
                  <c:v>128</c:v>
                </c:pt>
                <c:pt idx="12">
                  <c:v>131</c:v>
                </c:pt>
                <c:pt idx="13">
                  <c:v>117</c:v>
                </c:pt>
                <c:pt idx="14">
                  <c:v>138</c:v>
                </c:pt>
                <c:pt idx="15">
                  <c:v>121</c:v>
                </c:pt>
                <c:pt idx="16">
                  <c:v>134</c:v>
                </c:pt>
                <c:pt idx="17">
                  <c:v>139</c:v>
                </c:pt>
                <c:pt idx="18">
                  <c:v>145</c:v>
                </c:pt>
                <c:pt idx="19">
                  <c:v>148</c:v>
                </c:pt>
                <c:pt idx="20">
                  <c:v>164</c:v>
                </c:pt>
                <c:pt idx="21">
                  <c:v>147</c:v>
                </c:pt>
                <c:pt idx="22">
                  <c:v>157</c:v>
                </c:pt>
                <c:pt idx="23">
                  <c:v>167</c:v>
                </c:pt>
                <c:pt idx="24">
                  <c:v>156</c:v>
                </c:pt>
                <c:pt idx="25">
                  <c:v>159</c:v>
                </c:pt>
                <c:pt idx="26">
                  <c:v>122</c:v>
                </c:pt>
                <c:pt idx="27">
                  <c:v>132</c:v>
                </c:pt>
                <c:pt idx="28">
                  <c:v>129</c:v>
                </c:pt>
                <c:pt idx="29">
                  <c:v>117</c:v>
                </c:pt>
                <c:pt idx="30">
                  <c:v>100</c:v>
                </c:pt>
                <c:pt idx="31">
                  <c:v>101</c:v>
                </c:pt>
                <c:pt idx="32">
                  <c:v>107</c:v>
                </c:pt>
                <c:pt idx="33">
                  <c:v>86</c:v>
                </c:pt>
                <c:pt idx="34">
                  <c:v>91</c:v>
                </c:pt>
                <c:pt idx="35">
                  <c:v>80</c:v>
                </c:pt>
                <c:pt idx="36">
                  <c:v>75</c:v>
                </c:pt>
                <c:pt idx="37">
                  <c:v>73</c:v>
                </c:pt>
                <c:pt idx="38">
                  <c:v>61</c:v>
                </c:pt>
                <c:pt idx="39">
                  <c:v>64</c:v>
                </c:pt>
                <c:pt idx="40">
                  <c:v>62</c:v>
                </c:pt>
                <c:pt idx="41">
                  <c:v>65</c:v>
                </c:pt>
                <c:pt idx="42">
                  <c:v>51</c:v>
                </c:pt>
                <c:pt idx="43">
                  <c:v>49</c:v>
                </c:pt>
                <c:pt idx="44">
                  <c:v>51</c:v>
                </c:pt>
                <c:pt idx="45">
                  <c:v>51</c:v>
                </c:pt>
                <c:pt idx="46">
                  <c:v>49</c:v>
                </c:pt>
                <c:pt idx="47">
                  <c:v>44</c:v>
                </c:pt>
                <c:pt idx="48">
                  <c:v>44</c:v>
                </c:pt>
                <c:pt idx="49">
                  <c:v>34</c:v>
                </c:pt>
                <c:pt idx="50">
                  <c:v>37</c:v>
                </c:pt>
              </c:numCache>
            </c:numRef>
          </c:val>
          <c:smooth val="0"/>
          <c:extLst>
            <c:ext xmlns:c16="http://schemas.microsoft.com/office/drawing/2014/chart" uri="{C3380CC4-5D6E-409C-BE32-E72D297353CC}">
              <c16:uniqueId val="{00000002-D6C2-461B-8DD4-AD8D97AD267F}"/>
            </c:ext>
          </c:extLst>
        </c:ser>
        <c:dLbls>
          <c:showLegendKey val="0"/>
          <c:showVal val="0"/>
          <c:showCatName val="0"/>
          <c:showSerName val="0"/>
          <c:showPercent val="0"/>
          <c:showBubbleSize val="0"/>
        </c:dLbls>
        <c:marker val="1"/>
        <c:smooth val="0"/>
        <c:axId val="507132240"/>
        <c:axId val="507135520"/>
      </c:lineChart>
      <c:catAx>
        <c:axId val="4982110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07400"/>
        <c:crosses val="autoZero"/>
        <c:auto val="1"/>
        <c:lblAlgn val="ctr"/>
        <c:lblOffset val="100"/>
        <c:noMultiLvlLbl val="0"/>
      </c:catAx>
      <c:valAx>
        <c:axId val="498207400"/>
        <c:scaling>
          <c:orientation val="minMax"/>
          <c:max val="35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8211008"/>
        <c:crosses val="autoZero"/>
        <c:crossBetween val="between"/>
      </c:valAx>
      <c:valAx>
        <c:axId val="507135520"/>
        <c:scaling>
          <c:orientation val="minMax"/>
          <c:max val="350"/>
        </c:scaling>
        <c:delete val="0"/>
        <c:axPos val="r"/>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507132240"/>
        <c:crosses val="max"/>
        <c:crossBetween val="between"/>
      </c:valAx>
      <c:catAx>
        <c:axId val="507132240"/>
        <c:scaling>
          <c:orientation val="minMax"/>
        </c:scaling>
        <c:delete val="1"/>
        <c:axPos val="b"/>
        <c:numFmt formatCode="General" sourceLinked="1"/>
        <c:majorTickMark val="out"/>
        <c:minorTickMark val="none"/>
        <c:tickLblPos val="nextTo"/>
        <c:crossAx val="507135520"/>
        <c:crosses val="autoZero"/>
        <c:auto val="1"/>
        <c:lblAlgn val="ctr"/>
        <c:lblOffset val="100"/>
        <c:noMultiLvlLbl val="0"/>
      </c:catAx>
      <c:spPr>
        <a:noFill/>
        <a:ln w="6350">
          <a:solidFill>
            <a:schemeClr val="tx1"/>
          </a:solid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a:latin typeface="Arial" panose="020B0604020202020204" pitchFamily="34" charset="0"/>
                <a:cs typeface="Arial" panose="020B0604020202020204" pitchFamily="34" charset="0"/>
              </a:rPr>
              <a:t>各区における人口及び事故件数</a:t>
            </a:r>
          </a:p>
        </c:rich>
      </c:tx>
      <c:layout>
        <c:manualLayout>
          <c:xMode val="edge"/>
          <c:yMode val="edge"/>
          <c:x val="0.35555555555555557"/>
          <c:y val="3.1553398058252427E-2"/>
        </c:manualLayout>
      </c:layout>
      <c:overlay val="0"/>
      <c:spPr>
        <a:noFill/>
        <a:ln w="25400">
          <a:noFill/>
        </a:ln>
      </c:spPr>
    </c:title>
    <c:autoTitleDeleted val="0"/>
    <c:plotArea>
      <c:layout>
        <c:manualLayout>
          <c:layoutTarget val="inner"/>
          <c:xMode val="edge"/>
          <c:yMode val="edge"/>
          <c:x val="0.2013888888888889"/>
          <c:y val="0.15291262135922329"/>
          <c:w val="0.63194444444444442"/>
          <c:h val="0.60436893203883491"/>
        </c:manualLayout>
      </c:layout>
      <c:barChart>
        <c:barDir val="col"/>
        <c:grouping val="clustered"/>
        <c:varyColors val="0"/>
        <c:ser>
          <c:idx val="1"/>
          <c:order val="0"/>
          <c:tx>
            <c:v>人口</c:v>
          </c:tx>
          <c:spPr>
            <a:solidFill>
              <a:srgbClr val="969696"/>
            </a:solidFill>
            <a:ln w="12700">
              <a:solidFill>
                <a:srgbClr val="000000"/>
              </a:solidFill>
              <a:prstDash val="solid"/>
            </a:ln>
          </c:spPr>
          <c:invertIfNegative val="0"/>
          <c:cat>
            <c:strRef>
              <c:f>'★６ページ（行政区別）'!$P$6:$P$29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'★６ページ（行政区別）'!$Q$6:$Q$29</c:f>
              <c:numCache>
                <c:formatCode>#,##0_);[Red]\(#,##0\)</c:formatCode>
                <c:ptCount val="24"/>
                <c:pt idx="0">
                  <c:v>139187</c:v>
                </c:pt>
                <c:pt idx="1">
                  <c:v>107481</c:v>
                </c:pt>
                <c:pt idx="2">
                  <c:v>79513</c:v>
                </c:pt>
                <c:pt idx="3">
                  <c:v>64870</c:v>
                </c:pt>
                <c:pt idx="4">
                  <c:v>103681</c:v>
                </c:pt>
                <c:pt idx="5">
                  <c:v>104811</c:v>
                </c:pt>
                <c:pt idx="6">
                  <c:v>80500</c:v>
                </c:pt>
                <c:pt idx="7">
                  <c:v>62271</c:v>
                </c:pt>
                <c:pt idx="8">
                  <c:v>81959</c:v>
                </c:pt>
                <c:pt idx="9">
                  <c:v>75618</c:v>
                </c:pt>
                <c:pt idx="10">
                  <c:v>96131</c:v>
                </c:pt>
                <c:pt idx="11">
                  <c:v>183740</c:v>
                </c:pt>
                <c:pt idx="12">
                  <c:v>177160</c:v>
                </c:pt>
                <c:pt idx="13">
                  <c:v>83926</c:v>
                </c:pt>
                <c:pt idx="14">
                  <c:v>128835</c:v>
                </c:pt>
                <c:pt idx="15">
                  <c:v>90779</c:v>
                </c:pt>
                <c:pt idx="16">
                  <c:v>168129</c:v>
                </c:pt>
                <c:pt idx="17">
                  <c:v>111744</c:v>
                </c:pt>
                <c:pt idx="18">
                  <c:v>110883</c:v>
                </c:pt>
                <c:pt idx="19">
                  <c:v>119561</c:v>
                </c:pt>
                <c:pt idx="20">
                  <c:v>152991</c:v>
                </c:pt>
                <c:pt idx="21">
                  <c:v>127447</c:v>
                </c:pt>
                <c:pt idx="22">
                  <c:v>191664</c:v>
                </c:pt>
                <c:pt idx="23">
                  <c:v>108114</c:v>
                </c:pt>
              </c:numCache>
            </c:numRef>
          </c:val>
          <c:extLst>
            <c:ext xmlns:c16="http://schemas.microsoft.com/office/drawing/2014/chart" uri="{C3380CC4-5D6E-409C-BE32-E72D297353CC}">
              <c16:uniqueId val="{00000000-182C-40ED-8915-296D0C91830B}"/>
            </c:ext>
          </c:extLst>
        </c:ser>
        <c:dLbls>
          <c:showLegendKey val="0"/>
          <c:showVal val="0"/>
          <c:showCatName val="0"/>
          <c:showSerName val="0"/>
          <c:showPercent val="0"/>
          <c:showBubbleSize val="0"/>
        </c:dLbls>
        <c:gapWidth val="150"/>
        <c:axId val="344650496"/>
        <c:axId val="345083904"/>
      </c:barChart>
      <c:lineChart>
        <c:grouping val="standard"/>
        <c:varyColors val="0"/>
        <c:ser>
          <c:idx val="0"/>
          <c:order val="1"/>
          <c:tx>
            <c:v>件数</c:v>
          </c:tx>
          <c:spPr>
            <a:ln w="12700">
              <a:solidFill>
                <a:srgbClr val="000080"/>
              </a:solidFill>
              <a:prstDash val="solid"/>
            </a:ln>
          </c:spPr>
          <c:marker>
            <c:symbol val="diamond"/>
            <c:size val="5"/>
            <c:spPr>
              <a:solidFill>
                <a:srgbClr val="000080"/>
              </a:solidFill>
              <a:ln>
                <a:solidFill>
                  <a:srgbClr val="000080"/>
                </a:solidFill>
                <a:prstDash val="solid"/>
              </a:ln>
            </c:spPr>
          </c:marker>
          <c:cat>
            <c:strRef>
              <c:f>'★６ページ（行政区別）'!$P$6:$P$29</c:f>
              <c:strCache>
                <c:ptCount val="24"/>
                <c:pt idx="0">
                  <c:v>北</c:v>
                </c:pt>
                <c:pt idx="1">
                  <c:v>都島</c:v>
                </c:pt>
                <c:pt idx="2">
                  <c:v>福島</c:v>
                </c:pt>
                <c:pt idx="3">
                  <c:v>此花</c:v>
                </c:pt>
                <c:pt idx="4">
                  <c:v>中央</c:v>
                </c:pt>
                <c:pt idx="5">
                  <c:v>西</c:v>
                </c:pt>
                <c:pt idx="6">
                  <c:v>港</c:v>
                </c:pt>
                <c:pt idx="7">
                  <c:v>大正</c:v>
                </c:pt>
                <c:pt idx="8">
                  <c:v>天王寺</c:v>
                </c:pt>
                <c:pt idx="9">
                  <c:v>浪速</c:v>
                </c:pt>
                <c:pt idx="10">
                  <c:v>西淀川</c:v>
                </c:pt>
                <c:pt idx="11">
                  <c:v>淀川</c:v>
                </c:pt>
                <c:pt idx="12">
                  <c:v>東淀川</c:v>
                </c:pt>
                <c:pt idx="13">
                  <c:v>東成</c:v>
                </c:pt>
                <c:pt idx="14">
                  <c:v>生野</c:v>
                </c:pt>
                <c:pt idx="15">
                  <c:v>旭</c:v>
                </c:pt>
                <c:pt idx="16">
                  <c:v>城東</c:v>
                </c:pt>
                <c:pt idx="17">
                  <c:v>鶴見</c:v>
                </c:pt>
                <c:pt idx="18">
                  <c:v>阿倍野</c:v>
                </c:pt>
                <c:pt idx="19">
                  <c:v>住之江</c:v>
                </c:pt>
                <c:pt idx="20">
                  <c:v>住吉</c:v>
                </c:pt>
                <c:pt idx="21">
                  <c:v>東住吉</c:v>
                </c:pt>
                <c:pt idx="22">
                  <c:v>平野</c:v>
                </c:pt>
                <c:pt idx="23">
                  <c:v>西成</c:v>
                </c:pt>
              </c:strCache>
            </c:strRef>
          </c:cat>
          <c:val>
            <c:numRef>
              <c:f>'★６ページ（行政区別）'!$R$6:$R$29</c:f>
              <c:numCache>
                <c:formatCode>#,##0_);[Red]\(#,##0\)</c:formatCode>
                <c:ptCount val="24"/>
                <c:pt idx="0">
                  <c:v>832</c:v>
                </c:pt>
                <c:pt idx="1">
                  <c:v>257</c:v>
                </c:pt>
                <c:pt idx="2">
                  <c:v>136</c:v>
                </c:pt>
                <c:pt idx="3">
                  <c:v>100</c:v>
                </c:pt>
                <c:pt idx="4">
                  <c:v>824</c:v>
                </c:pt>
                <c:pt idx="5">
                  <c:v>394</c:v>
                </c:pt>
                <c:pt idx="6">
                  <c:v>198</c:v>
                </c:pt>
                <c:pt idx="7">
                  <c:v>132</c:v>
                </c:pt>
                <c:pt idx="8">
                  <c:v>293</c:v>
                </c:pt>
                <c:pt idx="9">
                  <c:v>301</c:v>
                </c:pt>
                <c:pt idx="10">
                  <c:v>201</c:v>
                </c:pt>
                <c:pt idx="11">
                  <c:v>535</c:v>
                </c:pt>
                <c:pt idx="12">
                  <c:v>367</c:v>
                </c:pt>
                <c:pt idx="13">
                  <c:v>297</c:v>
                </c:pt>
                <c:pt idx="14">
                  <c:v>350</c:v>
                </c:pt>
                <c:pt idx="15">
                  <c:v>144</c:v>
                </c:pt>
                <c:pt idx="16">
                  <c:v>379</c:v>
                </c:pt>
                <c:pt idx="17">
                  <c:v>268</c:v>
                </c:pt>
                <c:pt idx="18">
                  <c:v>221</c:v>
                </c:pt>
                <c:pt idx="19">
                  <c:v>362</c:v>
                </c:pt>
                <c:pt idx="20">
                  <c:v>330</c:v>
                </c:pt>
                <c:pt idx="21">
                  <c:v>372</c:v>
                </c:pt>
                <c:pt idx="22">
                  <c:v>679</c:v>
                </c:pt>
                <c:pt idx="23">
                  <c:v>284</c:v>
                </c:pt>
              </c:numCache>
            </c:numRef>
          </c:val>
          <c:smooth val="0"/>
          <c:extLst>
            <c:ext xmlns:c16="http://schemas.microsoft.com/office/drawing/2014/chart" uri="{C3380CC4-5D6E-409C-BE32-E72D297353CC}">
              <c16:uniqueId val="{00000001-182C-40ED-8915-296D0C91830B}"/>
            </c:ext>
          </c:extLst>
        </c:ser>
        <c:dLbls>
          <c:showLegendKey val="0"/>
          <c:showVal val="0"/>
          <c:showCatName val="0"/>
          <c:showSerName val="0"/>
          <c:showPercent val="0"/>
          <c:showBubbleSize val="0"/>
        </c:dLbls>
        <c:marker val="1"/>
        <c:smooth val="0"/>
        <c:axId val="345086208"/>
        <c:axId val="345264512"/>
      </c:lineChart>
      <c:catAx>
        <c:axId val="3446504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区</a:t>
                </a:r>
              </a:p>
            </c:rich>
          </c:tx>
          <c:layout>
            <c:manualLayout>
              <c:xMode val="edge"/>
              <c:yMode val="edge"/>
              <c:x val="0.49583333333333335"/>
              <c:y val="0.84546925566343045"/>
            </c:manualLayout>
          </c:layout>
          <c:overlay val="0"/>
          <c:spPr>
            <a:noFill/>
            <a:ln w="25400">
              <a:noFill/>
            </a:ln>
          </c:spPr>
        </c:title>
        <c:numFmt formatCode="@" sourceLinked="0"/>
        <c:majorTickMark val="none"/>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3904"/>
        <c:crosses val="autoZero"/>
        <c:auto val="0"/>
        <c:lblAlgn val="ctr"/>
        <c:lblOffset val="100"/>
        <c:tickLblSkip val="1"/>
        <c:tickMarkSkip val="2"/>
        <c:noMultiLvlLbl val="0"/>
      </c:catAx>
      <c:valAx>
        <c:axId val="345083904"/>
        <c:scaling>
          <c:orientation val="minMax"/>
          <c:max val="250000"/>
        </c:scaling>
        <c:delete val="0"/>
        <c:axPos val="l"/>
        <c:title>
          <c:tx>
            <c:rich>
              <a:bodyPr rot="0" vert="horz"/>
              <a:lstStyle/>
              <a:p>
                <a:pPr algn="ctr">
                  <a:defRPr sz="1100" b="0" i="0" u="none" strike="noStrike" baseline="0">
                    <a:solidFill>
                      <a:srgbClr val="000000"/>
                    </a:solidFill>
                    <a:latin typeface="Arial" panose="020B0604020202020204" pitchFamily="34" charset="0"/>
                    <a:ea typeface="Yu Gothic"/>
                    <a:cs typeface="Arial" panose="020B0604020202020204" pitchFamily="34" charset="0"/>
                  </a:defRPr>
                </a:pPr>
                <a:r>
                  <a:rPr lang="ja-JP" altLang="en-US" sz="1000" b="0" i="0" u="none" strike="noStrike" baseline="0">
                    <a:solidFill>
                      <a:srgbClr val="000000"/>
                    </a:solidFill>
                    <a:latin typeface="Arial" panose="020B0604020202020204" pitchFamily="34" charset="0"/>
                    <a:ea typeface="ＭＳ Ｐゴシック"/>
                    <a:cs typeface="Arial" panose="020B0604020202020204" pitchFamily="34" charset="0"/>
                  </a:rPr>
                  <a:t>人口(人）</a:t>
                </a:r>
              </a:p>
            </c:rich>
          </c:tx>
          <c:layout>
            <c:manualLayout>
              <c:xMode val="edge"/>
              <c:yMode val="edge"/>
              <c:x val="6.9444444444444441E-3"/>
              <c:y val="0.39077669902912621"/>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4650496"/>
        <c:crosses val="autoZero"/>
        <c:crossBetween val="between"/>
      </c:valAx>
      <c:catAx>
        <c:axId val="345086208"/>
        <c:scaling>
          <c:orientation val="minMax"/>
        </c:scaling>
        <c:delete val="1"/>
        <c:axPos val="b"/>
        <c:numFmt formatCode="General" sourceLinked="1"/>
        <c:majorTickMark val="out"/>
        <c:minorTickMark val="none"/>
        <c:tickLblPos val="nextTo"/>
        <c:crossAx val="345264512"/>
        <c:crosses val="autoZero"/>
        <c:auto val="0"/>
        <c:lblAlgn val="ctr"/>
        <c:lblOffset val="100"/>
        <c:noMultiLvlLbl val="0"/>
      </c:catAx>
      <c:valAx>
        <c:axId val="345264512"/>
        <c:scaling>
          <c:orientation val="minMax"/>
        </c:scaling>
        <c:delete val="0"/>
        <c:axPos val="r"/>
        <c:title>
          <c:tx>
            <c:rich>
              <a:bodyPr rot="0" vert="horz"/>
              <a:lstStyle/>
              <a:p>
                <a:pPr algn="ctr">
                  <a:defRPr sz="1000" b="0" i="0" u="none" strike="noStrike" baseline="0">
                    <a:solidFill>
                      <a:srgbClr val="000000"/>
                    </a:solidFill>
                    <a:latin typeface="Arial" panose="020B0604020202020204" pitchFamily="34" charset="0"/>
                    <a:ea typeface="ＭＳ Ｐゴシック"/>
                    <a:cs typeface="Arial" panose="020B0604020202020204" pitchFamily="34" charset="0"/>
                  </a:defRPr>
                </a:pPr>
                <a:r>
                  <a:rPr lang="ja-JP" altLang="en-US" sz="1000">
                    <a:latin typeface="Arial" panose="020B0604020202020204" pitchFamily="34" charset="0"/>
                    <a:cs typeface="Arial" panose="020B0604020202020204" pitchFamily="34" charset="0"/>
                  </a:rPr>
                  <a:t>件数（件）</a:t>
                </a:r>
              </a:p>
            </c:rich>
          </c:tx>
          <c:layout>
            <c:manualLayout>
              <c:xMode val="edge"/>
              <c:yMode val="edge"/>
              <c:x val="0.90092592592592591"/>
              <c:y val="0.3948220064724918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panose="020B0604020202020204" pitchFamily="34" charset="0"/>
                <a:ea typeface="ＭＳ Ｐゴシック"/>
                <a:cs typeface="Arial" panose="020B0604020202020204" pitchFamily="34" charset="0"/>
              </a:defRPr>
            </a:pPr>
            <a:endParaRPr lang="ja-JP"/>
          </a:p>
        </c:txPr>
        <c:crossAx val="345086208"/>
        <c:crosses val="max"/>
        <c:crossBetween val="between"/>
      </c:valAx>
      <c:spPr>
        <a:solidFill>
          <a:srgbClr val="FFFFFF"/>
        </a:solidFill>
        <a:ln w="25400">
          <a:noFill/>
        </a:ln>
      </c:spPr>
    </c:plotArea>
    <c:legend>
      <c:legendPos val="r"/>
      <c:layout>
        <c:manualLayout>
          <c:xMode val="edge"/>
          <c:yMode val="edge"/>
          <c:x val="0.41018518518518521"/>
          <c:y val="0.92475728155339809"/>
          <c:w val="0.19305555555555554"/>
          <c:h val="5.8252427184465994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&amp;C-6-
</c:oddFooter>
    </c:headerFooter>
    <c:pageMargins b="0.98399999999999999" l="0.78700000000000003" r="0.78700000000000003" t="0.98399999999999999" header="0.5" footer="0.5"/>
    <c:pageSetup paperSize="9" firstPageNumber="0" orientation="landscape" horizont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道路種別交通事故発生件数</a:t>
            </a:r>
          </a:p>
        </c:rich>
      </c:tx>
      <c:layout>
        <c:manualLayout>
          <c:xMode val="edge"/>
          <c:yMode val="edge"/>
          <c:x val="0.36018237082066867"/>
          <c:y val="4.6632124352331605E-2"/>
        </c:manualLayout>
      </c:layout>
      <c:overlay val="0"/>
      <c:spPr>
        <a:noFill/>
        <a:ln w="25400">
          <a:noFill/>
        </a:ln>
      </c:spPr>
    </c:title>
    <c:autoTitleDeleted val="0"/>
    <c:plotArea>
      <c:layout>
        <c:manualLayout>
          <c:layoutTarget val="inner"/>
          <c:xMode val="edge"/>
          <c:yMode val="edge"/>
          <c:x val="0.1276595744680851"/>
          <c:y val="0.21243523316062177"/>
          <c:w val="0.71884498480243164"/>
          <c:h val="0.59067357512953367"/>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★７ページの最初の項目用!$B$6:$C$6</c:f>
              <c:numCache>
                <c:formatCode>#,##0_);[Red]\(#,##0\)</c:formatCode>
                <c:ptCount val="2"/>
                <c:pt idx="0">
                  <c:v>1796</c:v>
                </c:pt>
                <c:pt idx="1">
                  <c:v>2208</c:v>
                </c:pt>
              </c:numCache>
            </c:numRef>
          </c:val>
          <c:extLst>
            <c:ext xmlns:c16="http://schemas.microsoft.com/office/drawing/2014/chart" uri="{C3380CC4-5D6E-409C-BE32-E72D297353CC}">
              <c16:uniqueId val="{00000000-2422-45C8-9635-9C0C07586EF6}"/>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★７ページの最初の項目用!$B$7:$C$7</c:f>
              <c:numCache>
                <c:formatCode>#,##0_);[Red]\(#,##0\)</c:formatCode>
                <c:ptCount val="2"/>
                <c:pt idx="0">
                  <c:v>2220</c:v>
                </c:pt>
                <c:pt idx="1">
                  <c:v>2664</c:v>
                </c:pt>
              </c:numCache>
            </c:numRef>
          </c:val>
          <c:extLst>
            <c:ext xmlns:c16="http://schemas.microsoft.com/office/drawing/2014/chart" uri="{C3380CC4-5D6E-409C-BE32-E72D297353CC}">
              <c16:uniqueId val="{00000001-2422-45C8-9635-9C0C07586EF6}"/>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2-2422-45C8-9635-9C0C07586EF6}"/>
              </c:ext>
            </c:extLst>
          </c:dPt>
          <c:val>
            <c:numRef>
              <c:f>★７ページの最初の項目用!$B$8:$C$8</c:f>
              <c:numCache>
                <c:formatCode>#,##0_);[Red]\(#,##0\)</c:formatCode>
                <c:ptCount val="2"/>
                <c:pt idx="0">
                  <c:v>455</c:v>
                </c:pt>
                <c:pt idx="1">
                  <c:v>566</c:v>
                </c:pt>
              </c:numCache>
            </c:numRef>
          </c:val>
          <c:extLst>
            <c:ext xmlns:c16="http://schemas.microsoft.com/office/drawing/2014/chart" uri="{C3380CC4-5D6E-409C-BE32-E72D297353CC}">
              <c16:uniqueId val="{00000003-2422-45C8-9635-9C0C07586EF6}"/>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★７ページの最初の項目用!$B$9:$C$9</c:f>
              <c:numCache>
                <c:formatCode>#,##0_);[Red]\(#,##0\)</c:formatCode>
                <c:ptCount val="2"/>
                <c:pt idx="0">
                  <c:v>374</c:v>
                </c:pt>
                <c:pt idx="1">
                  <c:v>453</c:v>
                </c:pt>
              </c:numCache>
            </c:numRef>
          </c:val>
          <c:extLst>
            <c:ext xmlns:c16="http://schemas.microsoft.com/office/drawing/2014/chart" uri="{C3380CC4-5D6E-409C-BE32-E72D297353CC}">
              <c16:uniqueId val="{00000004-2422-45C8-9635-9C0C07586EF6}"/>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★７ページの最初の項目用!$B$10:$C$10</c:f>
              <c:numCache>
                <c:formatCode>#,##0_);[Red]\(#,##0\)</c:formatCode>
                <c:ptCount val="2"/>
                <c:pt idx="0">
                  <c:v>3411</c:v>
                </c:pt>
                <c:pt idx="1">
                  <c:v>4189</c:v>
                </c:pt>
              </c:numCache>
            </c:numRef>
          </c:val>
          <c:extLst>
            <c:ext xmlns:c16="http://schemas.microsoft.com/office/drawing/2014/chart" uri="{C3380CC4-5D6E-409C-BE32-E72D297353CC}">
              <c16:uniqueId val="{00000005-2422-45C8-9635-9C0C07586EF6}"/>
            </c:ext>
          </c:extLst>
        </c:ser>
        <c:dLbls>
          <c:showLegendKey val="0"/>
          <c:showVal val="0"/>
          <c:showCatName val="0"/>
          <c:showSerName val="0"/>
          <c:showPercent val="0"/>
          <c:showBubbleSize val="0"/>
        </c:dLbls>
        <c:gapWidth val="150"/>
        <c:overlap val="100"/>
        <c:axId val="222498816"/>
        <c:axId val="222500352"/>
      </c:barChart>
      <c:catAx>
        <c:axId val="222498816"/>
        <c:scaling>
          <c:orientation val="minMax"/>
        </c:scaling>
        <c:delete val="1"/>
        <c:axPos val="l"/>
        <c:majorTickMark val="out"/>
        <c:minorTickMark val="none"/>
        <c:tickLblPos val="nextTo"/>
        <c:crossAx val="222500352"/>
        <c:crosses val="autoZero"/>
        <c:auto val="0"/>
        <c:lblAlgn val="ctr"/>
        <c:lblOffset val="100"/>
        <c:noMultiLvlLbl val="0"/>
      </c:catAx>
      <c:valAx>
        <c:axId val="22250035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498816"/>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portrait"/>
  </c:printSettings>
  <c:userShapes r:id="rId6"/>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道路種別死亡事故死者数</a:t>
            </a:r>
          </a:p>
        </c:rich>
      </c:tx>
      <c:layout>
        <c:manualLayout>
          <c:xMode val="edge"/>
          <c:yMode val="edge"/>
          <c:x val="0.37329286798179057"/>
          <c:y val="4.2253521126760563E-2"/>
        </c:manualLayout>
      </c:layout>
      <c:overlay val="0"/>
      <c:spPr>
        <a:noFill/>
        <a:ln w="25400">
          <a:noFill/>
        </a:ln>
      </c:spPr>
    </c:title>
    <c:autoTitleDeleted val="0"/>
    <c:plotArea>
      <c:layout>
        <c:manualLayout>
          <c:layoutTarget val="inner"/>
          <c:xMode val="edge"/>
          <c:yMode val="edge"/>
          <c:x val="0.11532625189681335"/>
          <c:y val="0.20187793427230047"/>
          <c:w val="0.73141122913505308"/>
          <c:h val="0.61971830985915488"/>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★７ページの最初の項目用!$D$6:$E$6</c:f>
              <c:numCache>
                <c:formatCode>#,##0_);[Red]\(#,##0\)</c:formatCode>
                <c:ptCount val="2"/>
                <c:pt idx="0">
                  <c:v>12</c:v>
                </c:pt>
                <c:pt idx="1">
                  <c:v>9</c:v>
                </c:pt>
              </c:numCache>
            </c:numRef>
          </c:val>
          <c:extLst>
            <c:ext xmlns:c16="http://schemas.microsoft.com/office/drawing/2014/chart" uri="{C3380CC4-5D6E-409C-BE32-E72D297353CC}">
              <c16:uniqueId val="{00000000-AF81-4402-8FB4-B00BAB541EED}"/>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★７ページの最初の項目用!$D$7:$E$7</c:f>
              <c:numCache>
                <c:formatCode>#,##0_);[Red]\(#,##0\)</c:formatCode>
                <c:ptCount val="2"/>
                <c:pt idx="0">
                  <c:v>11</c:v>
                </c:pt>
                <c:pt idx="1">
                  <c:v>13</c:v>
                </c:pt>
              </c:numCache>
            </c:numRef>
          </c:val>
          <c:extLst>
            <c:ext xmlns:c16="http://schemas.microsoft.com/office/drawing/2014/chart" uri="{C3380CC4-5D6E-409C-BE32-E72D297353CC}">
              <c16:uniqueId val="{00000001-AF81-4402-8FB4-B00BAB541EED}"/>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★７ページの最初の項目用!$D$8:$E$8</c:f>
              <c:numCache>
                <c:formatCode>#,##0_);[Red]\(#,##0\)</c:formatCode>
                <c:ptCount val="2"/>
                <c:pt idx="0">
                  <c:v>3</c:v>
                </c:pt>
                <c:pt idx="1">
                  <c:v>1</c:v>
                </c:pt>
              </c:numCache>
            </c:numRef>
          </c:val>
          <c:extLst>
            <c:ext xmlns:c16="http://schemas.microsoft.com/office/drawing/2014/chart" uri="{C3380CC4-5D6E-409C-BE32-E72D297353CC}">
              <c16:uniqueId val="{00000002-AF81-4402-8FB4-B00BAB541EED}"/>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★７ページの最初の項目用!$D$9:$E$9</c:f>
              <c:numCache>
                <c:formatCode>#,##0_);[Red]\(#,##0\)</c:formatCode>
                <c:ptCount val="2"/>
                <c:pt idx="0">
                  <c:v>3</c:v>
                </c:pt>
                <c:pt idx="1">
                  <c:v>0</c:v>
                </c:pt>
              </c:numCache>
            </c:numRef>
          </c:val>
          <c:extLst>
            <c:ext xmlns:c16="http://schemas.microsoft.com/office/drawing/2014/chart" uri="{C3380CC4-5D6E-409C-BE32-E72D297353CC}">
              <c16:uniqueId val="{00000003-AF81-4402-8FB4-B00BAB541EED}"/>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★７ページの最初の項目用!$D$10:$E$10</c:f>
              <c:numCache>
                <c:formatCode>#,##0_);[Red]\(#,##0\)</c:formatCode>
                <c:ptCount val="2"/>
                <c:pt idx="0">
                  <c:v>8</c:v>
                </c:pt>
                <c:pt idx="1">
                  <c:v>11</c:v>
                </c:pt>
              </c:numCache>
            </c:numRef>
          </c:val>
          <c:extLst>
            <c:ext xmlns:c16="http://schemas.microsoft.com/office/drawing/2014/chart" uri="{C3380CC4-5D6E-409C-BE32-E72D297353CC}">
              <c16:uniqueId val="{00000004-AF81-4402-8FB4-B00BAB541EED}"/>
            </c:ext>
          </c:extLst>
        </c:ser>
        <c:dLbls>
          <c:showLegendKey val="0"/>
          <c:showVal val="0"/>
          <c:showCatName val="0"/>
          <c:showSerName val="0"/>
          <c:showPercent val="0"/>
          <c:showBubbleSize val="0"/>
        </c:dLbls>
        <c:gapWidth val="150"/>
        <c:overlap val="100"/>
        <c:axId val="222513792"/>
        <c:axId val="222515584"/>
      </c:barChart>
      <c:catAx>
        <c:axId val="222513792"/>
        <c:scaling>
          <c:orientation val="minMax"/>
        </c:scaling>
        <c:delete val="1"/>
        <c:axPos val="l"/>
        <c:majorTickMark val="out"/>
        <c:minorTickMark val="none"/>
        <c:tickLblPos val="nextTo"/>
        <c:crossAx val="222515584"/>
        <c:crosses val="autoZero"/>
        <c:auto val="0"/>
        <c:lblAlgn val="ctr"/>
        <c:lblOffset val="100"/>
        <c:noMultiLvlLbl val="0"/>
      </c:catAx>
      <c:valAx>
        <c:axId val="222515584"/>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22513792"/>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firstPageNumber="0" orientation="landscape"/>
  </c:printSettings>
  <c:userShapes r:id="rId6"/>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道路種別交通事故負傷者数</a:t>
            </a:r>
          </a:p>
        </c:rich>
      </c:tx>
      <c:layout>
        <c:manualLayout>
          <c:xMode val="edge"/>
          <c:yMode val="edge"/>
          <c:x val="0.36102730298956531"/>
          <c:y val="4.4554381921771975E-2"/>
        </c:manualLayout>
      </c:layout>
      <c:overlay val="0"/>
      <c:spPr>
        <a:noFill/>
        <a:ln w="25400">
          <a:noFill/>
        </a:ln>
      </c:spPr>
    </c:title>
    <c:autoTitleDeleted val="0"/>
    <c:plotArea>
      <c:layout>
        <c:manualLayout>
          <c:layoutTarget val="inner"/>
          <c:xMode val="edge"/>
          <c:yMode val="edge"/>
          <c:x val="0.12537764350453173"/>
          <c:y val="0.21782178217821782"/>
          <c:w val="0.73867069486404835"/>
          <c:h val="0.59405940594059403"/>
        </c:manualLayout>
      </c:layout>
      <c:barChart>
        <c:barDir val="bar"/>
        <c:grouping val="stacked"/>
        <c:varyColors val="0"/>
        <c:ser>
          <c:idx val="0"/>
          <c:order val="0"/>
          <c:tx>
            <c:v>一般国道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★７ページの最初の項目用!$F$6:$G$6</c:f>
              <c:numCache>
                <c:formatCode>#,##0_);[Red]\(#,##0\)</c:formatCode>
                <c:ptCount val="2"/>
                <c:pt idx="0">
                  <c:v>2164</c:v>
                </c:pt>
                <c:pt idx="1">
                  <c:v>2710</c:v>
                </c:pt>
              </c:numCache>
            </c:numRef>
          </c:val>
          <c:extLst>
            <c:ext xmlns:c16="http://schemas.microsoft.com/office/drawing/2014/chart" uri="{C3380CC4-5D6E-409C-BE32-E72D297353CC}">
              <c16:uniqueId val="{00000000-8B85-44C5-B001-E186FF2A1A37}"/>
            </c:ext>
          </c:extLst>
        </c:ser>
        <c:ser>
          <c:idx val="1"/>
          <c:order val="1"/>
          <c:tx>
            <c:v>主要地方道</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val>
            <c:numRef>
              <c:f>★７ページの最初の項目用!$F$7:$G$7</c:f>
              <c:numCache>
                <c:formatCode>#,##0_);[Red]\(#,##0\)</c:formatCode>
                <c:ptCount val="2"/>
                <c:pt idx="0">
                  <c:v>2651</c:v>
                </c:pt>
                <c:pt idx="1">
                  <c:v>3246</c:v>
                </c:pt>
              </c:numCache>
            </c:numRef>
          </c:val>
          <c:extLst>
            <c:ext xmlns:c16="http://schemas.microsoft.com/office/drawing/2014/chart" uri="{C3380CC4-5D6E-409C-BE32-E72D297353CC}">
              <c16:uniqueId val="{00000001-8B85-44C5-B001-E186FF2A1A37}"/>
            </c:ext>
          </c:extLst>
        </c:ser>
        <c:ser>
          <c:idx val="2"/>
          <c:order val="2"/>
          <c:tx>
            <c:v>一般府道</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val>
            <c:numRef>
              <c:f>★７ページの最初の項目用!$F$8:$G$8</c:f>
              <c:numCache>
                <c:formatCode>#,##0_);[Red]\(#,##0\)</c:formatCode>
                <c:ptCount val="2"/>
                <c:pt idx="0">
                  <c:v>509</c:v>
                </c:pt>
                <c:pt idx="1">
                  <c:v>664</c:v>
                </c:pt>
              </c:numCache>
            </c:numRef>
          </c:val>
          <c:extLst>
            <c:ext xmlns:c16="http://schemas.microsoft.com/office/drawing/2014/chart" uri="{C3380CC4-5D6E-409C-BE32-E72D297353CC}">
              <c16:uniqueId val="{00000002-8B85-44C5-B001-E186FF2A1A37}"/>
            </c:ext>
          </c:extLst>
        </c:ser>
        <c:ser>
          <c:idx val="3"/>
          <c:order val="3"/>
          <c:tx>
            <c:v>大阪市道</c:v>
          </c:tx>
          <c:spPr>
            <a:blipFill dpi="0" rotWithShape="0">
              <a:blip xmlns:r="http://schemas.openxmlformats.org/officeDocument/2006/relationships" r:embed="rId4"/>
              <a:srcRect/>
              <a:tile tx="0" ty="0" sx="100000" sy="100000" flip="none" algn="tl"/>
            </a:blipFill>
            <a:ln w="12700">
              <a:solidFill>
                <a:srgbClr val="000000"/>
              </a:solidFill>
              <a:prstDash val="solid"/>
            </a:ln>
          </c:spPr>
          <c:invertIfNegative val="0"/>
          <c:val>
            <c:numRef>
              <c:f>★７ページの最初の項目用!$F$9:$G$9</c:f>
              <c:numCache>
                <c:formatCode>#,##0_);[Red]\(#,##0\)</c:formatCode>
                <c:ptCount val="2"/>
                <c:pt idx="0">
                  <c:v>441</c:v>
                </c:pt>
                <c:pt idx="1">
                  <c:v>526</c:v>
                </c:pt>
              </c:numCache>
            </c:numRef>
          </c:val>
          <c:extLst>
            <c:ext xmlns:c16="http://schemas.microsoft.com/office/drawing/2014/chart" uri="{C3380CC4-5D6E-409C-BE32-E72D297353CC}">
              <c16:uniqueId val="{00000003-8B85-44C5-B001-E186FF2A1A37}"/>
            </c:ext>
          </c:extLst>
        </c:ser>
        <c:ser>
          <c:idx val="4"/>
          <c:order val="4"/>
          <c:tx>
            <c:v>その他</c:v>
          </c:tx>
          <c:spPr>
            <a:blipFill dpi="0" rotWithShape="0">
              <a:blip xmlns:r="http://schemas.openxmlformats.org/officeDocument/2006/relationships" r:embed="rId5"/>
              <a:srcRect/>
              <a:tile tx="0" ty="0" sx="100000" sy="100000" flip="none" algn="tl"/>
            </a:blipFill>
            <a:ln w="12700">
              <a:solidFill>
                <a:srgbClr val="000000"/>
              </a:solidFill>
              <a:prstDash val="solid"/>
            </a:ln>
          </c:spPr>
          <c:invertIfNegative val="0"/>
          <c:val>
            <c:numRef>
              <c:f>★７ページの最初の項目用!$F$10:$G$10</c:f>
              <c:numCache>
                <c:formatCode>#,##0_);[Red]\(#,##0\)</c:formatCode>
                <c:ptCount val="2"/>
                <c:pt idx="0">
                  <c:v>3728</c:v>
                </c:pt>
                <c:pt idx="1">
                  <c:v>4554</c:v>
                </c:pt>
              </c:numCache>
            </c:numRef>
          </c:val>
          <c:extLst>
            <c:ext xmlns:c16="http://schemas.microsoft.com/office/drawing/2014/chart" uri="{C3380CC4-5D6E-409C-BE32-E72D297353CC}">
              <c16:uniqueId val="{00000004-8B85-44C5-B001-E186FF2A1A37}"/>
            </c:ext>
          </c:extLst>
        </c:ser>
        <c:dLbls>
          <c:showLegendKey val="0"/>
          <c:showVal val="0"/>
          <c:showCatName val="0"/>
          <c:showSerName val="0"/>
          <c:showPercent val="0"/>
          <c:showBubbleSize val="0"/>
        </c:dLbls>
        <c:gapWidth val="150"/>
        <c:overlap val="100"/>
        <c:axId val="222529408"/>
        <c:axId val="222530944"/>
      </c:barChart>
      <c:catAx>
        <c:axId val="222529408"/>
        <c:scaling>
          <c:orientation val="minMax"/>
        </c:scaling>
        <c:delete val="1"/>
        <c:axPos val="l"/>
        <c:majorTickMark val="out"/>
        <c:minorTickMark val="none"/>
        <c:tickLblPos val="nextTo"/>
        <c:crossAx val="222530944"/>
        <c:crosses val="autoZero"/>
        <c:auto val="0"/>
        <c:lblAlgn val="ctr"/>
        <c:lblOffset val="100"/>
        <c:noMultiLvlLbl val="0"/>
      </c:catAx>
      <c:valAx>
        <c:axId val="222530944"/>
        <c:scaling>
          <c:orientation val="minMax"/>
          <c:max val="12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2529408"/>
        <c:crosses val="autoZero"/>
        <c:crossBetween val="between"/>
      </c:valAx>
      <c:spPr>
        <a:solidFill>
          <a:srgbClr val="FFFFFF"/>
        </a:solidFill>
        <a:ln w="12700">
          <a:solidFill>
            <a:srgbClr val="80808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6"/>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昼夜別交通事故件数</a:t>
            </a:r>
          </a:p>
        </c:rich>
      </c:tx>
      <c:layout>
        <c:manualLayout>
          <c:xMode val="edge"/>
          <c:yMode val="edge"/>
          <c:x val="0.39874031007751937"/>
          <c:y val="5.3333333333333337E-2"/>
        </c:manualLayout>
      </c:layout>
      <c:overlay val="0"/>
      <c:spPr>
        <a:noFill/>
        <a:ln w="25400">
          <a:noFill/>
        </a:ln>
      </c:spPr>
    </c:title>
    <c:autoTitleDeleted val="0"/>
    <c:plotArea>
      <c:layout>
        <c:manualLayout>
          <c:layoutTarget val="inner"/>
          <c:xMode val="edge"/>
          <c:yMode val="edge"/>
          <c:x val="0.12645348837209303"/>
          <c:y val="0.21714285714285714"/>
          <c:w val="0.73401162790697672"/>
          <c:h val="0.56571428571428573"/>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('★11ページ（時間別）'!$E$6,'★11ページ（時間別）'!$E$7)</c:f>
              <c:numCache>
                <c:formatCode>#,##0_);[Red]\(#,##0\)</c:formatCode>
                <c:ptCount val="2"/>
                <c:pt idx="0">
                  <c:v>5896</c:v>
                </c:pt>
                <c:pt idx="1">
                  <c:v>7030</c:v>
                </c:pt>
              </c:numCache>
            </c:numRef>
          </c:val>
          <c:extLst>
            <c:ext xmlns:c16="http://schemas.microsoft.com/office/drawing/2014/chart" uri="{C3380CC4-5D6E-409C-BE32-E72D297353CC}">
              <c16:uniqueId val="{00000000-FD29-40C0-9009-16DF59A13DBD}"/>
            </c:ext>
          </c:extLst>
        </c:ser>
        <c:ser>
          <c:idx val="1"/>
          <c:order val="1"/>
          <c:tx>
            <c:v>夜間</c:v>
          </c:tx>
          <c:spPr>
            <a:solidFill>
              <a:srgbClr val="7F7F7F"/>
            </a:solidFill>
            <a:ln w="12700">
              <a:solidFill>
                <a:srgbClr val="000000"/>
              </a:solidFill>
              <a:prstDash val="solid"/>
            </a:ln>
          </c:spPr>
          <c:invertIfNegative val="0"/>
          <c:val>
            <c:numRef>
              <c:f>('★11ページ（時間別）'!$H$6,'★11ページ（時間別）'!$H$7)</c:f>
              <c:numCache>
                <c:formatCode>#,##0_);[Red]\(#,##0\)</c:formatCode>
                <c:ptCount val="2"/>
                <c:pt idx="0">
                  <c:v>2360</c:v>
                </c:pt>
                <c:pt idx="1">
                  <c:v>3050</c:v>
                </c:pt>
              </c:numCache>
            </c:numRef>
          </c:val>
          <c:extLst>
            <c:ext xmlns:c16="http://schemas.microsoft.com/office/drawing/2014/chart" uri="{C3380CC4-5D6E-409C-BE32-E72D297353CC}">
              <c16:uniqueId val="{00000001-FD29-40C0-9009-16DF59A13DBD}"/>
            </c:ext>
          </c:extLst>
        </c:ser>
        <c:dLbls>
          <c:showLegendKey val="0"/>
          <c:showVal val="0"/>
          <c:showCatName val="0"/>
          <c:showSerName val="0"/>
          <c:showPercent val="0"/>
          <c:showBubbleSize val="0"/>
        </c:dLbls>
        <c:gapWidth val="150"/>
        <c:overlap val="100"/>
        <c:axId val="223297920"/>
        <c:axId val="223299456"/>
      </c:barChart>
      <c:catAx>
        <c:axId val="223297920"/>
        <c:scaling>
          <c:orientation val="minMax"/>
        </c:scaling>
        <c:delete val="1"/>
        <c:axPos val="l"/>
        <c:majorTickMark val="out"/>
        <c:minorTickMark val="none"/>
        <c:tickLblPos val="nextTo"/>
        <c:crossAx val="223299456"/>
        <c:crosses val="autoZero"/>
        <c:auto val="0"/>
        <c:lblAlgn val="ctr"/>
        <c:lblOffset val="100"/>
        <c:noMultiLvlLbl val="0"/>
      </c:catAx>
      <c:valAx>
        <c:axId val="223299456"/>
        <c:scaling>
          <c:orientation val="minMax"/>
          <c:max val="12000"/>
          <c:min val="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297920"/>
        <c:crosses val="autoZero"/>
        <c:crossBetween val="between"/>
      </c:valAx>
      <c:spPr>
        <a:solidFill>
          <a:srgbClr val="FFFFFF"/>
        </a:solidFill>
        <a:ln w="12700">
          <a:solidFill>
            <a:srgbClr val="808080"/>
          </a:solidFill>
          <a:prstDash val="solid"/>
        </a:ln>
      </c:spPr>
    </c:plotArea>
    <c:legend>
      <c:legendPos val="r"/>
      <c:layout>
        <c:manualLayout>
          <c:xMode val="edge"/>
          <c:yMode val="edge"/>
          <c:x val="0.87936046511627908"/>
          <c:y val="0.38857142857142857"/>
          <c:w val="0.11191860465116277"/>
          <c:h val="0.2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98425196850393704" r="0.39370078740157483" t="0.98425196850393704" header="0.51181102362204722" footer="0.51181102362204722"/>
    <c:pageSetup paperSize="9" firstPageNumber="0" orientation="landscape"/>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昼夜別交通事故死者数</a:t>
            </a:r>
          </a:p>
        </c:rich>
      </c:tx>
      <c:layout>
        <c:manualLayout>
          <c:xMode val="edge"/>
          <c:yMode val="edge"/>
          <c:x val="0.38896952104499272"/>
          <c:y val="4.9079754601226995E-2"/>
        </c:manualLayout>
      </c:layout>
      <c:overlay val="0"/>
      <c:spPr>
        <a:noFill/>
        <a:ln w="25400">
          <a:noFill/>
        </a:ln>
      </c:spPr>
    </c:title>
    <c:autoTitleDeleted val="0"/>
    <c:plotArea>
      <c:layout>
        <c:manualLayout>
          <c:layoutTarget val="inner"/>
          <c:xMode val="edge"/>
          <c:yMode val="edge"/>
          <c:x val="0.12336719883889695"/>
          <c:y val="0.2392638036809816"/>
          <c:w val="0.72859216255442671"/>
          <c:h val="0.52760736196319014"/>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'★11ページ（時間別）'!$E$8:$E$9</c:f>
              <c:numCache>
                <c:formatCode>#,##0_);[Red]\(#,##0\)</c:formatCode>
                <c:ptCount val="2"/>
                <c:pt idx="0">
                  <c:v>19</c:v>
                </c:pt>
                <c:pt idx="1">
                  <c:v>17</c:v>
                </c:pt>
              </c:numCache>
            </c:numRef>
          </c:val>
          <c:extLst>
            <c:ext xmlns:c16="http://schemas.microsoft.com/office/drawing/2014/chart" uri="{C3380CC4-5D6E-409C-BE32-E72D297353CC}">
              <c16:uniqueId val="{00000000-F5F9-4F86-A3A9-992180461AF4}"/>
            </c:ext>
          </c:extLst>
        </c:ser>
        <c:ser>
          <c:idx val="1"/>
          <c:order val="1"/>
          <c:tx>
            <c:v>夜間</c:v>
          </c:tx>
          <c:spPr>
            <a:solidFill>
              <a:srgbClr val="7F7F7F"/>
            </a:solidFill>
            <a:ln w="12700">
              <a:solidFill>
                <a:srgbClr val="000000"/>
              </a:solidFill>
              <a:prstDash val="solid"/>
            </a:ln>
          </c:spPr>
          <c:invertIfNegative val="0"/>
          <c:val>
            <c:numRef>
              <c:f>'★11ページ（時間別）'!$H$8:$H$9</c:f>
              <c:numCache>
                <c:formatCode>#,##0_);[Red]\(#,##0\)</c:formatCode>
                <c:ptCount val="2"/>
                <c:pt idx="0">
                  <c:v>18</c:v>
                </c:pt>
                <c:pt idx="1">
                  <c:v>17</c:v>
                </c:pt>
              </c:numCache>
            </c:numRef>
          </c:val>
          <c:extLst>
            <c:ext xmlns:c16="http://schemas.microsoft.com/office/drawing/2014/chart" uri="{C3380CC4-5D6E-409C-BE32-E72D297353CC}">
              <c16:uniqueId val="{00000001-F5F9-4F86-A3A9-992180461AF4}"/>
            </c:ext>
          </c:extLst>
        </c:ser>
        <c:dLbls>
          <c:showLegendKey val="0"/>
          <c:showVal val="0"/>
          <c:showCatName val="0"/>
          <c:showSerName val="0"/>
          <c:showPercent val="0"/>
          <c:showBubbleSize val="0"/>
        </c:dLbls>
        <c:gapWidth val="150"/>
        <c:overlap val="100"/>
        <c:axId val="223326976"/>
        <c:axId val="223328512"/>
      </c:barChart>
      <c:catAx>
        <c:axId val="223326976"/>
        <c:scaling>
          <c:orientation val="minMax"/>
        </c:scaling>
        <c:delete val="1"/>
        <c:axPos val="l"/>
        <c:majorTickMark val="out"/>
        <c:minorTickMark val="none"/>
        <c:tickLblPos val="nextTo"/>
        <c:crossAx val="223328512"/>
        <c:crosses val="autoZero"/>
        <c:auto val="0"/>
        <c:lblAlgn val="ctr"/>
        <c:lblOffset val="100"/>
        <c:noMultiLvlLbl val="0"/>
      </c:catAx>
      <c:valAx>
        <c:axId val="223328512"/>
        <c:scaling>
          <c:orientation val="minMax"/>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3326976"/>
        <c:crosses val="autoZero"/>
        <c:crossBetween val="between"/>
      </c:valAx>
      <c:spPr>
        <a:solidFill>
          <a:srgbClr val="FFFFFF"/>
        </a:solidFill>
        <a:ln w="12700">
          <a:solidFill>
            <a:srgbClr val="808080"/>
          </a:solidFill>
          <a:prstDash val="solid"/>
        </a:ln>
      </c:spPr>
    </c:plotArea>
    <c:legend>
      <c:legendPos val="r"/>
      <c:layout>
        <c:manualLayout>
          <c:xMode val="edge"/>
          <c:yMode val="edge"/>
          <c:x val="0.87808417997097243"/>
          <c:y val="0.34355828220858897"/>
          <c:w val="0.11175616835994195"/>
          <c:h val="0.2944785276073620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firstPageNumber="0" orientation="landscape"/>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昼夜別交通事故負傷者数</a:t>
            </a:r>
          </a:p>
        </c:rich>
      </c:tx>
      <c:layout>
        <c:manualLayout>
          <c:xMode val="edge"/>
          <c:yMode val="edge"/>
          <c:x val="0.37755102040816324"/>
          <c:y val="4.5977011494252873E-2"/>
        </c:manualLayout>
      </c:layout>
      <c:overlay val="0"/>
      <c:spPr>
        <a:noFill/>
        <a:ln w="25400">
          <a:noFill/>
        </a:ln>
      </c:spPr>
    </c:title>
    <c:autoTitleDeleted val="0"/>
    <c:plotArea>
      <c:layout>
        <c:manualLayout>
          <c:layoutTarget val="inner"/>
          <c:xMode val="edge"/>
          <c:yMode val="edge"/>
          <c:x val="0.1282798833819242"/>
          <c:y val="0.21839080459770116"/>
          <c:w val="0.72448979591836737"/>
          <c:h val="0.56321839080459768"/>
        </c:manualLayout>
      </c:layout>
      <c:barChart>
        <c:barDir val="bar"/>
        <c:grouping val="stacked"/>
        <c:varyColors val="0"/>
        <c:ser>
          <c:idx val="0"/>
          <c:order val="0"/>
          <c:tx>
            <c:v>昼間</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val>
            <c:numRef>
              <c:f>'★11ページ（時間別）'!$E$10:$E$11</c:f>
              <c:numCache>
                <c:formatCode>#,##0_);[Red]\(#,##0\)</c:formatCode>
                <c:ptCount val="2"/>
                <c:pt idx="0">
                  <c:v>6704</c:v>
                </c:pt>
                <c:pt idx="1">
                  <c:v>8101</c:v>
                </c:pt>
              </c:numCache>
            </c:numRef>
          </c:val>
          <c:extLst>
            <c:ext xmlns:c16="http://schemas.microsoft.com/office/drawing/2014/chart" uri="{C3380CC4-5D6E-409C-BE32-E72D297353CC}">
              <c16:uniqueId val="{00000000-58A9-4EAF-A2FA-7530D9D90EC1}"/>
            </c:ext>
          </c:extLst>
        </c:ser>
        <c:ser>
          <c:idx val="1"/>
          <c:order val="1"/>
          <c:tx>
            <c:v>夜間</c:v>
          </c:tx>
          <c:spPr>
            <a:solidFill>
              <a:srgbClr val="7F7F7F"/>
            </a:solidFill>
            <a:ln w="12700">
              <a:solidFill>
                <a:srgbClr val="000000"/>
              </a:solidFill>
              <a:prstDash val="solid"/>
            </a:ln>
          </c:spPr>
          <c:invertIfNegative val="0"/>
          <c:val>
            <c:numRef>
              <c:f>'★11ページ（時間別）'!$H$10:$H$11</c:f>
              <c:numCache>
                <c:formatCode>#,##0_);[Red]\(#,##0\)</c:formatCode>
                <c:ptCount val="2"/>
                <c:pt idx="0">
                  <c:v>2789</c:v>
                </c:pt>
                <c:pt idx="1">
                  <c:v>3599</c:v>
                </c:pt>
              </c:numCache>
            </c:numRef>
          </c:val>
          <c:extLst>
            <c:ext xmlns:c16="http://schemas.microsoft.com/office/drawing/2014/chart" uri="{C3380CC4-5D6E-409C-BE32-E72D297353CC}">
              <c16:uniqueId val="{00000001-58A9-4EAF-A2FA-7530D9D90EC1}"/>
            </c:ext>
          </c:extLst>
        </c:ser>
        <c:dLbls>
          <c:showLegendKey val="0"/>
          <c:showVal val="0"/>
          <c:showCatName val="0"/>
          <c:showSerName val="0"/>
          <c:showPercent val="0"/>
          <c:showBubbleSize val="0"/>
        </c:dLbls>
        <c:gapWidth val="150"/>
        <c:overlap val="100"/>
        <c:axId val="263033600"/>
        <c:axId val="263035136"/>
      </c:barChart>
      <c:catAx>
        <c:axId val="263033600"/>
        <c:scaling>
          <c:orientation val="minMax"/>
        </c:scaling>
        <c:delete val="1"/>
        <c:axPos val="l"/>
        <c:majorTickMark val="out"/>
        <c:minorTickMark val="none"/>
        <c:tickLblPos val="nextTo"/>
        <c:crossAx val="263035136"/>
        <c:crosses val="autoZero"/>
        <c:auto val="0"/>
        <c:lblAlgn val="ctr"/>
        <c:lblOffset val="100"/>
        <c:noMultiLvlLbl val="0"/>
      </c:catAx>
      <c:valAx>
        <c:axId val="263035136"/>
        <c:scaling>
          <c:orientation val="minMax"/>
          <c:max val="12000"/>
        </c:scaling>
        <c:delete val="0"/>
        <c:axPos val="b"/>
        <c:majorGridlines>
          <c:spPr>
            <a:ln w="3175">
              <a:solidFill>
                <a:srgbClr val="000000"/>
              </a:solidFill>
              <a:prstDash val="solid"/>
            </a:ln>
          </c:spPr>
        </c:majorGridlines>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033600"/>
        <c:crosses val="autoZero"/>
        <c:crossBetween val="between"/>
      </c:valAx>
      <c:spPr>
        <a:solidFill>
          <a:srgbClr val="FFFFFF"/>
        </a:solidFill>
        <a:ln w="12700">
          <a:solidFill>
            <a:srgbClr val="808080"/>
          </a:solidFill>
          <a:prstDash val="solid"/>
        </a:ln>
      </c:spPr>
    </c:plotArea>
    <c:legend>
      <c:legendPos val="r"/>
      <c:layout>
        <c:manualLayout>
          <c:xMode val="edge"/>
          <c:yMode val="edge"/>
          <c:x val="0.88629737609329451"/>
          <c:y val="0.38505747126436779"/>
          <c:w val="0.10495626822157433"/>
          <c:h val="0.264367816091953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&amp;C－１０－</c:oddFooter>
    </c:headerFooter>
    <c:pageMargins b="0.98399999999999999" l="0.78700000000000003" r="0.78700000000000003" t="0.98399999999999999" header="0.51200000000000001" footer="0.51200000000000001"/>
    <c:pageSetup paperSize="9" firstPageNumber="0" orientation="landscape" horizontalDpi="300"/>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08333333333332"/>
          <c:y val="9.7222222222222224E-2"/>
          <c:w val="0.48125000000000001"/>
          <c:h val="0.80208333333333337"/>
        </c:manualLayout>
      </c:layout>
      <c:radarChart>
        <c:radarStyle val="marker"/>
        <c:varyColors val="0"/>
        <c:ser>
          <c:idx val="0"/>
          <c:order val="0"/>
          <c:tx>
            <c:v>件数</c:v>
          </c:tx>
          <c:spPr>
            <a:ln w="25400">
              <a:solidFill>
                <a:srgbClr val="000000"/>
              </a:solidFill>
              <a:prstDash val="solid"/>
            </a:ln>
          </c:spPr>
          <c:marker>
            <c:symbol val="none"/>
          </c:marker>
          <c:cat>
            <c:numRef>
              <c:f>'★12ページ（時間道路別）'!$B$5:$B$28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'★12ページ（時間道路別）'!$C$5:$C$28</c:f>
              <c:numCache>
                <c:formatCode>#,##0_ ;[Red]\-#,##0\ </c:formatCode>
                <c:ptCount val="24"/>
                <c:pt idx="0">
                  <c:v>132</c:v>
                </c:pt>
                <c:pt idx="1">
                  <c:v>99</c:v>
                </c:pt>
                <c:pt idx="2">
                  <c:v>77</c:v>
                </c:pt>
                <c:pt idx="3">
                  <c:v>68</c:v>
                </c:pt>
                <c:pt idx="4">
                  <c:v>61</c:v>
                </c:pt>
                <c:pt idx="5">
                  <c:v>78</c:v>
                </c:pt>
                <c:pt idx="6">
                  <c:v>194</c:v>
                </c:pt>
                <c:pt idx="7">
                  <c:v>461</c:v>
                </c:pt>
                <c:pt idx="8">
                  <c:v>630</c:v>
                </c:pt>
                <c:pt idx="9">
                  <c:v>539</c:v>
                </c:pt>
                <c:pt idx="10">
                  <c:v>551</c:v>
                </c:pt>
                <c:pt idx="11">
                  <c:v>540</c:v>
                </c:pt>
                <c:pt idx="12">
                  <c:v>464</c:v>
                </c:pt>
                <c:pt idx="13">
                  <c:v>443</c:v>
                </c:pt>
                <c:pt idx="14">
                  <c:v>441</c:v>
                </c:pt>
                <c:pt idx="15">
                  <c:v>472</c:v>
                </c:pt>
                <c:pt idx="16">
                  <c:v>529</c:v>
                </c:pt>
                <c:pt idx="17">
                  <c:v>632</c:v>
                </c:pt>
                <c:pt idx="18">
                  <c:v>578</c:v>
                </c:pt>
                <c:pt idx="19">
                  <c:v>428</c:v>
                </c:pt>
                <c:pt idx="20">
                  <c:v>302</c:v>
                </c:pt>
                <c:pt idx="21">
                  <c:v>209</c:v>
                </c:pt>
                <c:pt idx="22">
                  <c:v>162</c:v>
                </c:pt>
                <c:pt idx="23">
                  <c:v>166</c:v>
                </c:pt>
              </c:numCache>
            </c:numRef>
          </c:val>
          <c:extLst>
            <c:ext xmlns:c16="http://schemas.microsoft.com/office/drawing/2014/chart" uri="{C3380CC4-5D6E-409C-BE32-E72D297353CC}">
              <c16:uniqueId val="{00000000-E111-4FEF-BE58-803D33C27FA1}"/>
            </c:ext>
          </c:extLst>
        </c:ser>
        <c:ser>
          <c:idx val="1"/>
          <c:order val="1"/>
          <c:tx>
            <c:v>負傷者数</c:v>
          </c:tx>
          <c:spPr>
            <a:ln w="12700">
              <a:solidFill>
                <a:srgbClr val="FF0000"/>
              </a:solidFill>
              <a:prstDash val="solid"/>
            </a:ln>
          </c:spPr>
          <c:marker>
            <c:symbol val="none"/>
          </c:marker>
          <c:cat>
            <c:numRef>
              <c:f>'★12ページ（時間道路別）'!$B$5:$B$28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'★12ページ（時間道路別）'!$I$5:$I$28</c:f>
              <c:numCache>
                <c:formatCode>#,##0_ ;[Red]\-#,##0\ </c:formatCode>
                <c:ptCount val="24"/>
                <c:pt idx="0">
                  <c:v>159</c:v>
                </c:pt>
                <c:pt idx="1">
                  <c:v>116</c:v>
                </c:pt>
                <c:pt idx="2">
                  <c:v>98</c:v>
                </c:pt>
                <c:pt idx="3">
                  <c:v>81</c:v>
                </c:pt>
                <c:pt idx="4">
                  <c:v>75</c:v>
                </c:pt>
                <c:pt idx="5">
                  <c:v>89</c:v>
                </c:pt>
                <c:pt idx="6">
                  <c:v>216</c:v>
                </c:pt>
                <c:pt idx="7">
                  <c:v>514</c:v>
                </c:pt>
                <c:pt idx="8">
                  <c:v>697</c:v>
                </c:pt>
                <c:pt idx="9">
                  <c:v>599</c:v>
                </c:pt>
                <c:pt idx="10">
                  <c:v>617</c:v>
                </c:pt>
                <c:pt idx="11">
                  <c:v>604</c:v>
                </c:pt>
                <c:pt idx="12">
                  <c:v>550</c:v>
                </c:pt>
                <c:pt idx="13">
                  <c:v>529</c:v>
                </c:pt>
                <c:pt idx="14">
                  <c:v>498</c:v>
                </c:pt>
                <c:pt idx="15">
                  <c:v>545</c:v>
                </c:pt>
                <c:pt idx="16">
                  <c:v>607</c:v>
                </c:pt>
                <c:pt idx="17">
                  <c:v>728</c:v>
                </c:pt>
                <c:pt idx="18">
                  <c:v>692</c:v>
                </c:pt>
                <c:pt idx="19">
                  <c:v>513</c:v>
                </c:pt>
                <c:pt idx="20">
                  <c:v>340</c:v>
                </c:pt>
                <c:pt idx="21">
                  <c:v>249</c:v>
                </c:pt>
                <c:pt idx="22">
                  <c:v>182</c:v>
                </c:pt>
                <c:pt idx="23">
                  <c:v>195</c:v>
                </c:pt>
              </c:numCache>
            </c:numRef>
          </c:val>
          <c:extLst>
            <c:ext xmlns:c16="http://schemas.microsoft.com/office/drawing/2014/chart" uri="{C3380CC4-5D6E-409C-BE32-E72D297353CC}">
              <c16:uniqueId val="{00000001-E111-4FEF-BE58-803D33C27FA1}"/>
            </c:ext>
          </c:extLst>
        </c:ser>
        <c:dLbls>
          <c:showLegendKey val="0"/>
          <c:showVal val="0"/>
          <c:showCatName val="0"/>
          <c:showSerName val="0"/>
          <c:showPercent val="0"/>
          <c:showBubbleSize val="0"/>
        </c:dLbls>
        <c:axId val="263346432"/>
        <c:axId val="263348224"/>
      </c:radarChart>
      <c:catAx>
        <c:axId val="26334643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48224"/>
        <c:crosses val="autoZero"/>
        <c:auto val="0"/>
        <c:lblAlgn val="ctr"/>
        <c:lblOffset val="100"/>
        <c:noMultiLvlLbl val="0"/>
      </c:catAx>
      <c:valAx>
        <c:axId val="263348224"/>
        <c:scaling>
          <c:orientation val="minMax"/>
        </c:scaling>
        <c:delete val="0"/>
        <c:axPos val="l"/>
        <c:majorGridlines>
          <c:spPr>
            <a:ln w="3175">
              <a:solidFill>
                <a:srgbClr val="808080"/>
              </a:solidFill>
              <a:prstDash val="solid"/>
            </a:ln>
          </c:spPr>
        </c:majorGridlines>
        <c:numFmt formatCode="#,##0_ ;[Red]\-#,##0\ "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3346432"/>
        <c:crosses val="autoZero"/>
        <c:crossBetween val="between"/>
      </c:valAx>
      <c:spPr>
        <a:solidFill>
          <a:srgbClr val="FFFFFF"/>
        </a:solidFill>
        <a:ln w="25400">
          <a:noFill/>
        </a:ln>
      </c:spPr>
    </c:plotArea>
    <c:legend>
      <c:legendPos val="r"/>
      <c:layout>
        <c:manualLayout>
          <c:xMode val="edge"/>
          <c:yMode val="edge"/>
          <c:x val="0.71250000000000002"/>
          <c:y val="0.35416666666666669"/>
          <c:w val="0.2416666666666667"/>
          <c:h val="0.2361111111111111"/>
        </c:manualLayout>
      </c:layout>
      <c:overlay val="0"/>
      <c:spPr>
        <a:noFill/>
        <a:ln w="25400">
          <a:noFill/>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75" l="0.7" r="0.7" t="0.75" header="0.3" footer="0.3"/>
    <c:pageSetup paperSize="9"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年齢層別の死亡事故の推移</a:t>
            </a:r>
          </a:p>
        </c:rich>
      </c:tx>
      <c:layout>
        <c:manualLayout>
          <c:xMode val="edge"/>
          <c:yMode val="edge"/>
          <c:x val="0.33883593498181147"/>
          <c:y val="2.0732902769176324E-2"/>
        </c:manualLayout>
      </c:layout>
      <c:overlay val="0"/>
      <c:spPr>
        <a:noFill/>
        <a:ln w="25400">
          <a:noFill/>
        </a:ln>
      </c:spPr>
    </c:title>
    <c:autoTitleDeleted val="0"/>
    <c:plotArea>
      <c:layout>
        <c:manualLayout>
          <c:layoutTarget val="inner"/>
          <c:xMode val="edge"/>
          <c:yMode val="edge"/>
          <c:x val="0.12954203154512228"/>
          <c:y val="8.6990474505293597E-2"/>
          <c:w val="0.70476832552793633"/>
          <c:h val="0.78206039847855902"/>
        </c:manualLayout>
      </c:layout>
      <c:barChart>
        <c:barDir val="col"/>
        <c:grouping val="stacked"/>
        <c:varyColors val="0"/>
        <c:ser>
          <c:idx val="0"/>
          <c:order val="0"/>
          <c:tx>
            <c:strRef>
              <c:f>'16ページ死亡事故の推移'!$A$61</c:f>
              <c:strCache>
                <c:ptCount val="1"/>
                <c:pt idx="0">
                  <c:v>高齢者</c:v>
                </c:pt>
              </c:strCache>
            </c:strRef>
          </c:tx>
          <c:spPr>
            <a:solidFill>
              <a:srgbClr val="CC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'16ページ死亡事故の推移'!$C$61:$V$61</c:f>
              <c:numCache>
                <c:formatCode>General</c:formatCode>
                <c:ptCount val="20"/>
                <c:pt idx="0">
                  <c:v>27</c:v>
                </c:pt>
                <c:pt idx="1">
                  <c:v>39</c:v>
                </c:pt>
                <c:pt idx="2">
                  <c:v>28</c:v>
                </c:pt>
                <c:pt idx="3">
                  <c:v>27</c:v>
                </c:pt>
                <c:pt idx="4">
                  <c:v>30</c:v>
                </c:pt>
                <c:pt idx="5">
                  <c:v>22</c:v>
                </c:pt>
                <c:pt idx="6">
                  <c:v>30</c:v>
                </c:pt>
                <c:pt idx="7">
                  <c:v>25</c:v>
                </c:pt>
                <c:pt idx="8">
                  <c:v>35</c:v>
                </c:pt>
                <c:pt idx="9">
                  <c:v>23</c:v>
                </c:pt>
                <c:pt idx="10">
                  <c:v>18</c:v>
                </c:pt>
                <c:pt idx="11">
                  <c:v>19</c:v>
                </c:pt>
                <c:pt idx="12">
                  <c:v>21</c:v>
                </c:pt>
                <c:pt idx="13">
                  <c:v>30</c:v>
                </c:pt>
                <c:pt idx="14">
                  <c:v>21</c:v>
                </c:pt>
                <c:pt idx="15">
                  <c:v>23</c:v>
                </c:pt>
                <c:pt idx="16">
                  <c:v>20</c:v>
                </c:pt>
                <c:pt idx="17">
                  <c:v>15</c:v>
                </c:pt>
                <c:pt idx="18">
                  <c:v>25</c:v>
                </c:pt>
                <c:pt idx="19">
                  <c:v>14</c:v>
                </c:pt>
              </c:numCache>
            </c:numRef>
          </c:val>
          <c:extLst>
            <c:ext xmlns:c16="http://schemas.microsoft.com/office/drawing/2014/chart" uri="{C3380CC4-5D6E-409C-BE32-E72D297353CC}">
              <c16:uniqueId val="{00000000-E4B1-4A31-ACC4-B29247FA9E5F}"/>
            </c:ext>
          </c:extLst>
        </c:ser>
        <c:ser>
          <c:idx val="1"/>
          <c:order val="1"/>
          <c:tx>
            <c:strRef>
              <c:f>'16ページ死亡事故の推移'!$A$62</c:f>
              <c:strCache>
                <c:ptCount val="1"/>
                <c:pt idx="0">
                  <c:v>子ども</c:v>
                </c:pt>
              </c:strCache>
            </c:strRef>
          </c:tx>
          <c:spPr>
            <a:solidFill>
              <a:srgbClr val="FFFFFF"/>
            </a:solidFill>
            <a:ln w="12700">
              <a:solidFill>
                <a:srgbClr val="000000"/>
              </a:solidFill>
              <a:prstDash val="solid"/>
            </a:ln>
          </c:spPr>
          <c:invertIfNegative val="0"/>
          <c:dLbls>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'16ページ死亡事故の推移'!$C$62:$V$62</c:f>
              <c:numCache>
                <c:formatCode>General</c:formatCode>
                <c:ptCount val="20"/>
                <c:pt idx="0">
                  <c:v>4</c:v>
                </c:pt>
                <c:pt idx="1">
                  <c:v>4</c:v>
                </c:pt>
                <c:pt idx="2">
                  <c:v>3</c:v>
                </c:pt>
                <c:pt idx="3">
                  <c:v>5</c:v>
                </c:pt>
                <c:pt idx="4">
                  <c:v>0</c:v>
                </c:pt>
                <c:pt idx="5">
                  <c:v>0</c:v>
                </c:pt>
                <c:pt idx="6">
                  <c:v>1</c:v>
                </c:pt>
                <c:pt idx="7">
                  <c:v>0</c:v>
                </c:pt>
                <c:pt idx="8">
                  <c:v>0</c:v>
                </c:pt>
                <c:pt idx="9">
                  <c:v>1</c:v>
                </c:pt>
                <c:pt idx="10">
                  <c:v>1</c:v>
                </c:pt>
                <c:pt idx="11">
                  <c:v>1</c:v>
                </c:pt>
                <c:pt idx="12">
                  <c:v>1</c:v>
                </c:pt>
                <c:pt idx="13">
                  <c:v>2</c:v>
                </c:pt>
                <c:pt idx="14">
                  <c:v>0</c:v>
                </c:pt>
                <c:pt idx="15">
                  <c:v>2</c:v>
                </c:pt>
                <c:pt idx="16">
                  <c:v>0</c:v>
                </c:pt>
                <c:pt idx="17">
                  <c:v>3</c:v>
                </c:pt>
                <c:pt idx="18">
                  <c:v>0</c:v>
                </c:pt>
                <c:pt idx="19">
                  <c:v>1</c:v>
                </c:pt>
              </c:numCache>
            </c:numRef>
          </c:val>
          <c:extLst>
            <c:ext xmlns:c16="http://schemas.microsoft.com/office/drawing/2014/chart" uri="{C3380CC4-5D6E-409C-BE32-E72D297353CC}">
              <c16:uniqueId val="{00000001-E4B1-4A31-ACC4-B29247FA9E5F}"/>
            </c:ext>
          </c:extLst>
        </c:ser>
        <c:ser>
          <c:idx val="2"/>
          <c:order val="2"/>
          <c:tx>
            <c:strRef>
              <c:f>'16ページ死亡事故の推移'!$A$63</c:f>
              <c:strCache>
                <c:ptCount val="1"/>
                <c:pt idx="0">
                  <c:v>その他</c:v>
                </c:pt>
              </c:strCache>
            </c:strRef>
          </c:tx>
          <c:spPr>
            <a:solidFill>
              <a:schemeClr val="accent4">
                <a:lumMod val="60000"/>
                <a:lumOff val="40000"/>
              </a:schemeClr>
            </a:solidFill>
            <a:ln>
              <a:solidFill>
                <a:schemeClr val="tx1"/>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'16ページ死亡事故の推移'!$C$63:$V$63</c:f>
              <c:numCache>
                <c:formatCode>General</c:formatCode>
                <c:ptCount val="20"/>
                <c:pt idx="0">
                  <c:v>70</c:v>
                </c:pt>
                <c:pt idx="1">
                  <c:v>64</c:v>
                </c:pt>
                <c:pt idx="2">
                  <c:v>55</c:v>
                </c:pt>
                <c:pt idx="3">
                  <c:v>59</c:v>
                </c:pt>
                <c:pt idx="4">
                  <c:v>50</c:v>
                </c:pt>
                <c:pt idx="5">
                  <c:v>53</c:v>
                </c:pt>
                <c:pt idx="6">
                  <c:v>42</c:v>
                </c:pt>
                <c:pt idx="7">
                  <c:v>36</c:v>
                </c:pt>
                <c:pt idx="8">
                  <c:v>29</c:v>
                </c:pt>
                <c:pt idx="9">
                  <c:v>38</c:v>
                </c:pt>
                <c:pt idx="10">
                  <c:v>46</c:v>
                </c:pt>
                <c:pt idx="11">
                  <c:v>31</c:v>
                </c:pt>
                <c:pt idx="12">
                  <c:v>27</c:v>
                </c:pt>
                <c:pt idx="13">
                  <c:v>19</c:v>
                </c:pt>
                <c:pt idx="14">
                  <c:v>30</c:v>
                </c:pt>
                <c:pt idx="15">
                  <c:v>24</c:v>
                </c:pt>
                <c:pt idx="16">
                  <c:v>24</c:v>
                </c:pt>
                <c:pt idx="17">
                  <c:v>26</c:v>
                </c:pt>
                <c:pt idx="18">
                  <c:v>9</c:v>
                </c:pt>
                <c:pt idx="19">
                  <c:v>22</c:v>
                </c:pt>
              </c:numCache>
            </c:numRef>
          </c:val>
          <c:extLst>
            <c:ext xmlns:c16="http://schemas.microsoft.com/office/drawing/2014/chart" uri="{C3380CC4-5D6E-409C-BE32-E72D297353CC}">
              <c16:uniqueId val="{00000002-E4B1-4A31-ACC4-B29247FA9E5F}"/>
            </c:ext>
          </c:extLst>
        </c:ser>
        <c:dLbls>
          <c:showLegendKey val="0"/>
          <c:showVal val="0"/>
          <c:showCatName val="0"/>
          <c:showSerName val="0"/>
          <c:showPercent val="0"/>
          <c:showBubbleSize val="0"/>
        </c:dLbls>
        <c:gapWidth val="150"/>
        <c:overlap val="100"/>
        <c:axId val="345820160"/>
        <c:axId val="347088000"/>
      </c:barChart>
      <c:catAx>
        <c:axId val="345820160"/>
        <c:scaling>
          <c:orientation val="minMax"/>
        </c:scaling>
        <c:delete val="0"/>
        <c:axPos val="b"/>
        <c:title>
          <c:tx>
            <c:rich>
              <a:bodyPr/>
              <a:lstStyle/>
              <a:p>
                <a:pPr>
                  <a:defRPr/>
                </a:pPr>
                <a:r>
                  <a:rPr lang="ja-JP"/>
                  <a:t>年</a:t>
                </a:r>
              </a:p>
            </c:rich>
          </c:tx>
          <c:layout>
            <c:manualLayout>
              <c:xMode val="edge"/>
              <c:yMode val="edge"/>
              <c:x val="0.47130137680158396"/>
              <c:y val="0.9437116989589784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7088000"/>
        <c:crosses val="autoZero"/>
        <c:auto val="1"/>
        <c:lblAlgn val="ctr"/>
        <c:lblOffset val="100"/>
        <c:tickLblSkip val="1"/>
        <c:tickMarkSkip val="1"/>
        <c:noMultiLvlLbl val="0"/>
      </c:catAx>
      <c:valAx>
        <c:axId val="347088000"/>
        <c:scaling>
          <c:orientation val="minMax"/>
          <c:max val="120"/>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1.4496937882764653E-2"/>
              <c:y val="0.406979286824815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5820160"/>
        <c:crosses val="autoZero"/>
        <c:crossBetween val="between"/>
      </c:valAx>
      <c:spPr>
        <a:solidFill>
          <a:srgbClr val="FFFFFF"/>
        </a:solidFill>
        <a:ln w="12700">
          <a:solidFill>
            <a:srgbClr val="808080"/>
          </a:solidFill>
          <a:prstDash val="solid"/>
        </a:ln>
      </c:spPr>
    </c:plotArea>
    <c:legend>
      <c:legendPos val="r"/>
      <c:layout>
        <c:manualLayout>
          <c:xMode val="edge"/>
          <c:yMode val="edge"/>
          <c:x val="0.85070711749266636"/>
          <c:y val="0.20590804801085258"/>
          <c:w val="0.12922838076612972"/>
          <c:h val="0.20199710991182282"/>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&amp;C－１６－
</c:oddFooter>
    </c:headerFooter>
    <c:pageMargins b="0.98425196850393704" l="0.78740157480314965" r="0.78740157480314965" t="0.98425196850393704" header="0.51181102362204722" footer="0.51181102362204722"/>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乗り物別による死亡事故の推移</a:t>
            </a:r>
          </a:p>
        </c:rich>
      </c:tx>
      <c:layout>
        <c:manualLayout>
          <c:xMode val="edge"/>
          <c:yMode val="edge"/>
          <c:x val="0.28557877261808706"/>
          <c:y val="1.2874325748651499E-2"/>
        </c:manualLayout>
      </c:layout>
      <c:overlay val="0"/>
      <c:spPr>
        <a:noFill/>
        <a:ln w="25400">
          <a:noFill/>
        </a:ln>
      </c:spPr>
    </c:title>
    <c:autoTitleDeleted val="0"/>
    <c:plotArea>
      <c:layout>
        <c:manualLayout>
          <c:layoutTarget val="inner"/>
          <c:xMode val="edge"/>
          <c:yMode val="edge"/>
          <c:x val="0.14785377533137511"/>
          <c:y val="7.130489594312521E-2"/>
          <c:w val="0.68203497615262321"/>
          <c:h val="0.8118583196902367"/>
        </c:manualLayout>
      </c:layout>
      <c:barChart>
        <c:barDir val="col"/>
        <c:grouping val="stacked"/>
        <c:varyColors val="0"/>
        <c:ser>
          <c:idx val="0"/>
          <c:order val="0"/>
          <c:tx>
            <c:strRef>
              <c:f>'16ページ死亡事故の推移'!$A$64</c:f>
              <c:strCache>
                <c:ptCount val="1"/>
                <c:pt idx="0">
                  <c:v>歩行者</c:v>
                </c:pt>
              </c:strCache>
            </c:strRef>
          </c:tx>
          <c:spPr>
            <a:solidFill>
              <a:srgbClr val="9999FF"/>
            </a:solidFill>
            <a:ln w="12700">
              <a:solidFill>
                <a:srgbClr val="000000"/>
              </a:solidFill>
              <a:prstDash val="solid"/>
            </a:ln>
          </c:spPr>
          <c:invertIfNegative val="0"/>
          <c:dLbls>
            <c:dLbl>
              <c:idx val="19"/>
              <c:layout>
                <c:manualLayout>
                  <c:x val="-4.1797283176593526E-3"/>
                  <c:y val="-2.6246719160105949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B3B-4ABA-AF35-25D25C0E693E}"/>
                </c:ext>
              </c:extLst>
            </c:dLbl>
            <c:spPr>
              <a:noFill/>
              <a:ln w="25400">
                <a:noFill/>
              </a:ln>
            </c:spPr>
            <c:txPr>
              <a:bodyPr/>
              <a:lstStyle/>
              <a:p>
                <a:pPr>
                  <a:defRPr sz="10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'16ページ死亡事故の推移'!$C$64:$V$64</c:f>
              <c:numCache>
                <c:formatCode>#,##0_);[Red]\(#,##0\)</c:formatCode>
                <c:ptCount val="20"/>
                <c:pt idx="0">
                  <c:v>41</c:v>
                </c:pt>
                <c:pt idx="1">
                  <c:v>53</c:v>
                </c:pt>
                <c:pt idx="2">
                  <c:v>25</c:v>
                </c:pt>
                <c:pt idx="3">
                  <c:v>34</c:v>
                </c:pt>
                <c:pt idx="4">
                  <c:v>27</c:v>
                </c:pt>
                <c:pt idx="5">
                  <c:v>20</c:v>
                </c:pt>
                <c:pt idx="6">
                  <c:v>32</c:v>
                </c:pt>
                <c:pt idx="7" formatCode="General">
                  <c:v>19</c:v>
                </c:pt>
                <c:pt idx="8" formatCode="General">
                  <c:v>25</c:v>
                </c:pt>
                <c:pt idx="9" formatCode="General">
                  <c:v>17</c:v>
                </c:pt>
                <c:pt idx="10" formatCode="General">
                  <c:v>21</c:v>
                </c:pt>
                <c:pt idx="11" formatCode="General">
                  <c:v>11</c:v>
                </c:pt>
                <c:pt idx="12" formatCode="General">
                  <c:v>16</c:v>
                </c:pt>
                <c:pt idx="13" formatCode="General">
                  <c:v>28</c:v>
                </c:pt>
                <c:pt idx="14" formatCode="General">
                  <c:v>16</c:v>
                </c:pt>
                <c:pt idx="15" formatCode="General">
                  <c:v>20</c:v>
                </c:pt>
                <c:pt idx="16" formatCode="General">
                  <c:v>17</c:v>
                </c:pt>
                <c:pt idx="17" formatCode="General">
                  <c:v>15</c:v>
                </c:pt>
                <c:pt idx="18" formatCode="General">
                  <c:v>15</c:v>
                </c:pt>
                <c:pt idx="19" formatCode="General">
                  <c:v>16</c:v>
                </c:pt>
              </c:numCache>
            </c:numRef>
          </c:val>
          <c:extLst>
            <c:ext xmlns:c16="http://schemas.microsoft.com/office/drawing/2014/chart" uri="{C3380CC4-5D6E-409C-BE32-E72D297353CC}">
              <c16:uniqueId val="{00000001-CB3B-4ABA-AF35-25D25C0E693E}"/>
            </c:ext>
          </c:extLst>
        </c:ser>
        <c:ser>
          <c:idx val="1"/>
          <c:order val="1"/>
          <c:tx>
            <c:strRef>
              <c:f>'16ページ死亡事故の推移'!$A$65</c:f>
              <c:strCache>
                <c:ptCount val="1"/>
                <c:pt idx="0">
                  <c:v>自転車</c:v>
                </c:pt>
              </c:strCache>
            </c:strRef>
          </c:tx>
          <c:spPr>
            <a:solidFill>
              <a:schemeClr val="bg1"/>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'16ページ死亡事故の推移'!$C$65:$V$65</c:f>
              <c:numCache>
                <c:formatCode>#,##0_);[Red]\(#,##0\)</c:formatCode>
                <c:ptCount val="20"/>
                <c:pt idx="0">
                  <c:v>23</c:v>
                </c:pt>
                <c:pt idx="1">
                  <c:v>20</c:v>
                </c:pt>
                <c:pt idx="2">
                  <c:v>25</c:v>
                </c:pt>
                <c:pt idx="3">
                  <c:v>25</c:v>
                </c:pt>
                <c:pt idx="4">
                  <c:v>24</c:v>
                </c:pt>
                <c:pt idx="5">
                  <c:v>22</c:v>
                </c:pt>
                <c:pt idx="6">
                  <c:v>18</c:v>
                </c:pt>
                <c:pt idx="7" formatCode="General">
                  <c:v>18</c:v>
                </c:pt>
                <c:pt idx="8" formatCode="General">
                  <c:v>19</c:v>
                </c:pt>
                <c:pt idx="9" formatCode="General">
                  <c:v>21</c:v>
                </c:pt>
                <c:pt idx="10" formatCode="General">
                  <c:v>14</c:v>
                </c:pt>
                <c:pt idx="11" formatCode="General">
                  <c:v>20</c:v>
                </c:pt>
                <c:pt idx="12" formatCode="General">
                  <c:v>15</c:v>
                </c:pt>
                <c:pt idx="13" formatCode="General">
                  <c:v>13</c:v>
                </c:pt>
                <c:pt idx="14" formatCode="General">
                  <c:v>19</c:v>
                </c:pt>
                <c:pt idx="15" formatCode="General">
                  <c:v>8</c:v>
                </c:pt>
                <c:pt idx="16" formatCode="General">
                  <c:v>13</c:v>
                </c:pt>
                <c:pt idx="17" formatCode="General">
                  <c:v>8</c:v>
                </c:pt>
                <c:pt idx="18" formatCode="General">
                  <c:v>11</c:v>
                </c:pt>
                <c:pt idx="19" formatCode="General">
                  <c:v>12</c:v>
                </c:pt>
              </c:numCache>
            </c:numRef>
          </c:val>
          <c:extLst>
            <c:ext xmlns:c16="http://schemas.microsoft.com/office/drawing/2014/chart" uri="{C3380CC4-5D6E-409C-BE32-E72D297353CC}">
              <c16:uniqueId val="{00000002-CB3B-4ABA-AF35-25D25C0E693E}"/>
            </c:ext>
          </c:extLst>
        </c:ser>
        <c:ser>
          <c:idx val="2"/>
          <c:order val="2"/>
          <c:tx>
            <c:strRef>
              <c:f>'16ページ死亡事故の推移'!$A$66</c:f>
              <c:strCache>
                <c:ptCount val="1"/>
                <c:pt idx="0">
                  <c:v>自動二輪</c:v>
                </c:pt>
              </c:strCache>
            </c:strRef>
          </c:tx>
          <c:spPr>
            <a:solidFill>
              <a:schemeClr val="accent2">
                <a:lumMod val="60000"/>
                <a:lumOff val="40000"/>
              </a:schemeClr>
            </a:solidFill>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'16ページ死亡事故の推移'!$C$66:$V$66</c:f>
              <c:numCache>
                <c:formatCode>#,##0_);[Red]\(#,##0\)</c:formatCode>
                <c:ptCount val="20"/>
                <c:pt idx="0">
                  <c:v>19</c:v>
                </c:pt>
                <c:pt idx="1">
                  <c:v>25</c:v>
                </c:pt>
                <c:pt idx="2">
                  <c:v>18</c:v>
                </c:pt>
                <c:pt idx="3">
                  <c:v>21</c:v>
                </c:pt>
                <c:pt idx="4">
                  <c:v>18</c:v>
                </c:pt>
                <c:pt idx="5">
                  <c:v>14</c:v>
                </c:pt>
                <c:pt idx="6">
                  <c:v>14</c:v>
                </c:pt>
                <c:pt idx="7" formatCode="General">
                  <c:v>16</c:v>
                </c:pt>
                <c:pt idx="8" formatCode="General">
                  <c:v>7</c:v>
                </c:pt>
                <c:pt idx="9" formatCode="General">
                  <c:v>18</c:v>
                </c:pt>
                <c:pt idx="10" formatCode="General">
                  <c:v>12</c:v>
                </c:pt>
                <c:pt idx="11" formatCode="General">
                  <c:v>14</c:v>
                </c:pt>
                <c:pt idx="12" formatCode="General">
                  <c:v>9</c:v>
                </c:pt>
                <c:pt idx="13" formatCode="General">
                  <c:v>7</c:v>
                </c:pt>
                <c:pt idx="14" formatCode="General">
                  <c:v>10</c:v>
                </c:pt>
                <c:pt idx="15" formatCode="General">
                  <c:v>12</c:v>
                </c:pt>
                <c:pt idx="16" formatCode="General">
                  <c:v>8</c:v>
                </c:pt>
                <c:pt idx="17" formatCode="General">
                  <c:v>11</c:v>
                </c:pt>
                <c:pt idx="18" formatCode="General">
                  <c:v>4</c:v>
                </c:pt>
                <c:pt idx="19" formatCode="General">
                  <c:v>5</c:v>
                </c:pt>
              </c:numCache>
            </c:numRef>
          </c:val>
          <c:extLst>
            <c:ext xmlns:c16="http://schemas.microsoft.com/office/drawing/2014/chart" uri="{C3380CC4-5D6E-409C-BE32-E72D297353CC}">
              <c16:uniqueId val="{00000003-CB3B-4ABA-AF35-25D25C0E693E}"/>
            </c:ext>
          </c:extLst>
        </c:ser>
        <c:ser>
          <c:idx val="3"/>
          <c:order val="3"/>
          <c:tx>
            <c:strRef>
              <c:f>'16ページ死亡事故の推移'!$A$67</c:f>
              <c:strCache>
                <c:ptCount val="1"/>
                <c:pt idx="0">
                  <c:v>原付</c:v>
                </c:pt>
              </c:strCache>
            </c:strRef>
          </c:tx>
          <c:spPr>
            <a:ln>
              <a:solidFill>
                <a:prstClr val="black"/>
              </a:solidFill>
            </a:ln>
          </c:spPr>
          <c:invertIfNegative val="0"/>
          <c:dLbls>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'16ページ死亡事故の推移'!$C$67:$V$67</c:f>
              <c:numCache>
                <c:formatCode>#,##0_);[Red]\(#,##0\)</c:formatCode>
                <c:ptCount val="20"/>
                <c:pt idx="0">
                  <c:v>11</c:v>
                </c:pt>
                <c:pt idx="1">
                  <c:v>9</c:v>
                </c:pt>
                <c:pt idx="2">
                  <c:v>9</c:v>
                </c:pt>
                <c:pt idx="3">
                  <c:v>8</c:v>
                </c:pt>
                <c:pt idx="4">
                  <c:v>5</c:v>
                </c:pt>
                <c:pt idx="5">
                  <c:v>14</c:v>
                </c:pt>
                <c:pt idx="6">
                  <c:v>8</c:v>
                </c:pt>
                <c:pt idx="7" formatCode="General">
                  <c:v>11</c:v>
                </c:pt>
                <c:pt idx="8" formatCode="General">
                  <c:v>7</c:v>
                </c:pt>
                <c:pt idx="9" formatCode="General">
                  <c:v>3</c:v>
                </c:pt>
                <c:pt idx="10" formatCode="General">
                  <c:v>6</c:v>
                </c:pt>
                <c:pt idx="11" formatCode="General">
                  <c:v>5</c:v>
                </c:pt>
                <c:pt idx="12" formatCode="General">
                  <c:v>6</c:v>
                </c:pt>
                <c:pt idx="13" formatCode="General">
                  <c:v>1</c:v>
                </c:pt>
                <c:pt idx="14" formatCode="General">
                  <c:v>3</c:v>
                </c:pt>
                <c:pt idx="15" formatCode="General">
                  <c:v>3</c:v>
                </c:pt>
                <c:pt idx="16" formatCode="General">
                  <c:v>1</c:v>
                </c:pt>
                <c:pt idx="17" formatCode="General">
                  <c:v>6</c:v>
                </c:pt>
                <c:pt idx="18" formatCode="General">
                  <c:v>0</c:v>
                </c:pt>
                <c:pt idx="19" formatCode="General">
                  <c:v>1</c:v>
                </c:pt>
              </c:numCache>
            </c:numRef>
          </c:val>
          <c:extLst>
            <c:ext xmlns:c16="http://schemas.microsoft.com/office/drawing/2014/chart" uri="{C3380CC4-5D6E-409C-BE32-E72D297353CC}">
              <c16:uniqueId val="{00000004-CB3B-4ABA-AF35-25D25C0E693E}"/>
            </c:ext>
          </c:extLst>
        </c:ser>
        <c:ser>
          <c:idx val="4"/>
          <c:order val="4"/>
          <c:tx>
            <c:strRef>
              <c:f>'16ページ死亡事故の推移'!$A$68</c:f>
              <c:strCache>
                <c:ptCount val="1"/>
                <c:pt idx="0">
                  <c:v>その他</c:v>
                </c:pt>
              </c:strCache>
            </c:strRef>
          </c:tx>
          <c:spPr>
            <a:ln>
              <a:solidFill>
                <a:prstClr val="black"/>
              </a:solidFill>
            </a:ln>
          </c:spPr>
          <c:invertIfNegative val="0"/>
          <c:dLbls>
            <c:dLbl>
              <c:idx val="10"/>
              <c:layout>
                <c:manualLayout>
                  <c:x val="2.3557126030624262E-3"/>
                  <c:y val="-7.8740157480314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B3B-4ABA-AF35-25D25C0E693E}"/>
                </c:ext>
              </c:extLst>
            </c:dLbl>
            <c:dLbl>
              <c:idx val="11"/>
              <c:layout>
                <c:manualLayout>
                  <c:x val="0"/>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B3B-4ABA-AF35-25D25C0E693E}"/>
                </c:ext>
              </c:extLst>
            </c:dLbl>
            <c:dLbl>
              <c:idx val="15"/>
              <c:layout>
                <c:manualLayout>
                  <c:x val="0"/>
                  <c:y val="-1.574803149606299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B3B-4ABA-AF35-25D25C0E693E}"/>
                </c:ext>
              </c:extLst>
            </c:dLbl>
            <c:dLbl>
              <c:idx val="16"/>
              <c:layout>
                <c:manualLayout>
                  <c:x val="2.3557126030624262E-3"/>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B3B-4ABA-AF35-25D25C0E693E}"/>
                </c:ext>
              </c:extLst>
            </c:dLbl>
            <c:dLbl>
              <c:idx val="17"/>
              <c:layout>
                <c:manualLayout>
                  <c:x val="8.6375130966072036E-17"/>
                  <c:y val="-1.8372703412073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CB3B-4ABA-AF35-25D25C0E693E}"/>
                </c:ext>
              </c:extLst>
            </c:dLbl>
            <c:dLbl>
              <c:idx val="18"/>
              <c:layout>
                <c:manualLayout>
                  <c:x val="-8.6375130966072036E-17"/>
                  <c:y val="-2.09973753280839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CB3B-4ABA-AF35-25D25C0E693E}"/>
                </c:ext>
              </c:extLst>
            </c:dLbl>
            <c:dLbl>
              <c:idx val="19"/>
              <c:layout>
                <c:manualLayout>
                  <c:x val="-1.7275026193214407E-16"/>
                  <c:y val="-3.412073490813648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CB3B-4ABA-AF35-25D25C0E693E}"/>
                </c:ext>
              </c:extLst>
            </c:dLbl>
            <c:spPr>
              <a:noFill/>
              <a:ln w="25400">
                <a:noFill/>
              </a:ln>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'16ページ死亡事故の推移'!$C$58:$V$59</c:f>
              <c:strCache>
                <c:ptCount val="20"/>
                <c:pt idx="0">
                  <c:v>13</c:v>
                </c:pt>
                <c:pt idx="1">
                  <c:v>14</c:v>
                </c:pt>
                <c:pt idx="2">
                  <c:v>15</c:v>
                </c:pt>
                <c:pt idx="3">
                  <c:v>16</c:v>
                </c:pt>
                <c:pt idx="4">
                  <c:v>17</c:v>
                </c:pt>
                <c:pt idx="5">
                  <c:v>18</c:v>
                </c:pt>
                <c:pt idx="6">
                  <c:v>19</c:v>
                </c:pt>
                <c:pt idx="7">
                  <c:v>20</c:v>
                </c:pt>
                <c:pt idx="8">
                  <c:v>21</c:v>
                </c:pt>
                <c:pt idx="9">
                  <c:v>22</c:v>
                </c:pt>
                <c:pt idx="10">
                  <c:v>23</c:v>
                </c:pt>
                <c:pt idx="11">
                  <c:v>24</c:v>
                </c:pt>
                <c:pt idx="12">
                  <c:v>25</c:v>
                </c:pt>
                <c:pt idx="13">
                  <c:v>26</c:v>
                </c:pt>
                <c:pt idx="14">
                  <c:v>27</c:v>
                </c:pt>
                <c:pt idx="15">
                  <c:v>28</c:v>
                </c:pt>
                <c:pt idx="16">
                  <c:v>29</c:v>
                </c:pt>
                <c:pt idx="17">
                  <c:v>30</c:v>
                </c:pt>
                <c:pt idx="18">
                  <c:v>元</c:v>
                </c:pt>
                <c:pt idx="19">
                  <c:v>2</c:v>
                </c:pt>
              </c:strCache>
            </c:strRef>
          </c:cat>
          <c:val>
            <c:numRef>
              <c:f>'16ページ死亡事故の推移'!$C$68:$V$68</c:f>
              <c:numCache>
                <c:formatCode>#,##0_);[Red]\(#,##0\)</c:formatCode>
                <c:ptCount val="20"/>
                <c:pt idx="0">
                  <c:v>7</c:v>
                </c:pt>
                <c:pt idx="1">
                  <c:v>7</c:v>
                </c:pt>
                <c:pt idx="2">
                  <c:v>9</c:v>
                </c:pt>
                <c:pt idx="3">
                  <c:v>3</c:v>
                </c:pt>
                <c:pt idx="4">
                  <c:v>6</c:v>
                </c:pt>
                <c:pt idx="5">
                  <c:v>5</c:v>
                </c:pt>
                <c:pt idx="6">
                  <c:v>1</c:v>
                </c:pt>
                <c:pt idx="7">
                  <c:v>2</c:v>
                </c:pt>
                <c:pt idx="8">
                  <c:v>6</c:v>
                </c:pt>
                <c:pt idx="9">
                  <c:v>3</c:v>
                </c:pt>
                <c:pt idx="10">
                  <c:v>12</c:v>
                </c:pt>
                <c:pt idx="11">
                  <c:v>1</c:v>
                </c:pt>
                <c:pt idx="12">
                  <c:v>5</c:v>
                </c:pt>
                <c:pt idx="13">
                  <c:v>2</c:v>
                </c:pt>
                <c:pt idx="14" formatCode="General">
                  <c:v>3</c:v>
                </c:pt>
                <c:pt idx="15">
                  <c:v>6</c:v>
                </c:pt>
                <c:pt idx="16">
                  <c:v>5</c:v>
                </c:pt>
                <c:pt idx="17" formatCode="General">
                  <c:v>4</c:v>
                </c:pt>
                <c:pt idx="18" formatCode="General">
                  <c:v>4</c:v>
                </c:pt>
                <c:pt idx="19" formatCode="General">
                  <c:v>3</c:v>
                </c:pt>
              </c:numCache>
            </c:numRef>
          </c:val>
          <c:extLst>
            <c:ext xmlns:c16="http://schemas.microsoft.com/office/drawing/2014/chart" uri="{C3380CC4-5D6E-409C-BE32-E72D297353CC}">
              <c16:uniqueId val="{0000000C-CB3B-4ABA-AF35-25D25C0E693E}"/>
            </c:ext>
          </c:extLst>
        </c:ser>
        <c:dLbls>
          <c:showLegendKey val="0"/>
          <c:showVal val="0"/>
          <c:showCatName val="0"/>
          <c:showSerName val="0"/>
          <c:showPercent val="0"/>
          <c:showBubbleSize val="0"/>
        </c:dLbls>
        <c:gapWidth val="150"/>
        <c:overlap val="100"/>
        <c:axId val="339860096"/>
        <c:axId val="340333312"/>
      </c:barChart>
      <c:catAx>
        <c:axId val="339860096"/>
        <c:scaling>
          <c:orientation val="minMax"/>
        </c:scaling>
        <c:delete val="0"/>
        <c:axPos val="b"/>
        <c:title>
          <c:tx>
            <c:rich>
              <a:bodyPr/>
              <a:lstStyle/>
              <a:p>
                <a:pPr>
                  <a:defRPr/>
                </a:pPr>
                <a:r>
                  <a:rPr lang="ja-JP"/>
                  <a:t>年</a:t>
                </a:r>
              </a:p>
            </c:rich>
          </c:tx>
          <c:layout>
            <c:manualLayout>
              <c:xMode val="edge"/>
              <c:yMode val="edge"/>
              <c:x val="0.46581879561874556"/>
              <c:y val="0.9496846260359187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340333312"/>
        <c:crosses val="autoZero"/>
        <c:auto val="1"/>
        <c:lblAlgn val="ctr"/>
        <c:lblOffset val="100"/>
        <c:tickLblSkip val="1"/>
        <c:tickMarkSkip val="1"/>
        <c:noMultiLvlLbl val="0"/>
      </c:catAx>
      <c:valAx>
        <c:axId val="340333312"/>
        <c:scaling>
          <c:orientation val="minMax"/>
        </c:scaling>
        <c:delete val="0"/>
        <c:axPos val="l"/>
        <c:majorGridlines>
          <c:spPr>
            <a:ln w="3175">
              <a:solidFill>
                <a:srgbClr val="000000"/>
              </a:solidFill>
              <a:prstDash val="solid"/>
            </a:ln>
          </c:spPr>
        </c:majorGridlines>
        <c:title>
          <c:tx>
            <c:rich>
              <a:bodyPr rot="0" vert="horz"/>
              <a:lstStyle/>
              <a:p>
                <a:pPr algn="ctr">
                  <a:defRPr/>
                </a:pPr>
                <a:r>
                  <a:rPr lang="ja-JP"/>
                  <a:t>人数</a:t>
                </a:r>
              </a:p>
            </c:rich>
          </c:tx>
          <c:layout>
            <c:manualLayout>
              <c:xMode val="edge"/>
              <c:yMode val="edge"/>
              <c:x val="2.0068181132530845E-2"/>
              <c:y val="0.41637677312807808"/>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a:pPr>
            <a:endParaRPr lang="ja-JP"/>
          </a:p>
        </c:txPr>
        <c:crossAx val="339860096"/>
        <c:crosses val="autoZero"/>
        <c:crossBetween val="between"/>
      </c:valAx>
      <c:spPr>
        <a:solidFill>
          <a:srgbClr val="FFFFFF"/>
        </a:solidFill>
        <a:ln w="12700">
          <a:solidFill>
            <a:srgbClr val="808080"/>
          </a:solidFill>
          <a:prstDash val="solid"/>
        </a:ln>
      </c:spPr>
    </c:plotArea>
    <c:legend>
      <c:legendPos val="r"/>
      <c:layout>
        <c:manualLayout>
          <c:xMode val="edge"/>
          <c:yMode val="edge"/>
          <c:x val="0.84428684047002966"/>
          <c:y val="0.34909169818339636"/>
          <c:w val="0.12956419316843348"/>
          <c:h val="0.28477690288713908"/>
        </c:manualLayout>
      </c:layout>
      <c:overlay val="0"/>
      <c:spPr>
        <a:solidFill>
          <a:srgbClr val="FFFFFF"/>
        </a:solidFill>
        <a:ln w="3175">
          <a:solidFill>
            <a:srgbClr val="000000"/>
          </a:solidFill>
          <a:prstDash val="solid"/>
        </a:ln>
      </c:spPr>
      <c:txPr>
        <a:bodyPr/>
        <a:lstStyle/>
        <a:p>
          <a:pPr>
            <a:defRPr sz="1000" baseline="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&amp;C－１５－</c:oddFooter>
    </c:headerFooter>
    <c:pageMargins b="0.98399999999999999" l="0.78700000000000003" r="0.78700000000000003" t="0.98399999999999999"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高齢者の月別交通事故死者数・負傷者数</a:t>
            </a:r>
          </a:p>
        </c:rich>
      </c:tx>
      <c:layout>
        <c:manualLayout>
          <c:xMode val="edge"/>
          <c:yMode val="edge"/>
          <c:x val="0.26708333333333334"/>
          <c:y val="6.7588325652841785E-2"/>
        </c:manualLayout>
      </c:layout>
      <c:overlay val="0"/>
      <c:spPr>
        <a:noFill/>
        <a:ln w="25400">
          <a:noFill/>
        </a:ln>
      </c:spPr>
    </c:title>
    <c:autoTitleDeleted val="0"/>
    <c:plotArea>
      <c:layout>
        <c:manualLayout>
          <c:layoutTarget val="inner"/>
          <c:xMode val="edge"/>
          <c:yMode val="edge"/>
          <c:x val="0.15375"/>
          <c:y val="0.25806509681266382"/>
          <c:w val="0.52375000000000005"/>
          <c:h val="0.4239640876208049"/>
        </c:manualLayout>
      </c:layout>
      <c:barChart>
        <c:barDir val="col"/>
        <c:grouping val="clustered"/>
        <c:varyColors val="0"/>
        <c:ser>
          <c:idx val="1"/>
          <c:order val="0"/>
          <c:tx>
            <c:v>死者数</c:v>
          </c:tx>
          <c:spPr>
            <a:solidFill>
              <a:srgbClr val="808080"/>
            </a:solidFill>
            <a:ln w="12700">
              <a:solidFill>
                <a:srgbClr val="000000"/>
              </a:solidFill>
              <a:prstDash val="solid"/>
            </a:ln>
          </c:spPr>
          <c:invertIfNegative val="0"/>
          <c:val>
            <c:numRef>
              <c:f>'★17ページ高齢者（推移）'!$C$25:$N$25</c:f>
              <c:numCache>
                <c:formatCode>#,##0_);[Red]\(#,##0\)</c:formatCode>
                <c:ptCount val="12"/>
                <c:pt idx="0">
                  <c:v>0</c:v>
                </c:pt>
                <c:pt idx="1">
                  <c:v>2</c:v>
                </c:pt>
                <c:pt idx="2">
                  <c:v>1</c:v>
                </c:pt>
                <c:pt idx="3">
                  <c:v>0</c:v>
                </c:pt>
                <c:pt idx="4">
                  <c:v>2</c:v>
                </c:pt>
                <c:pt idx="5">
                  <c:v>0</c:v>
                </c:pt>
                <c:pt idx="6">
                  <c:v>1</c:v>
                </c:pt>
                <c:pt idx="7">
                  <c:v>0</c:v>
                </c:pt>
                <c:pt idx="8">
                  <c:v>1</c:v>
                </c:pt>
                <c:pt idx="9">
                  <c:v>1</c:v>
                </c:pt>
                <c:pt idx="10">
                  <c:v>1</c:v>
                </c:pt>
                <c:pt idx="11">
                  <c:v>5</c:v>
                </c:pt>
              </c:numCache>
            </c:numRef>
          </c:val>
          <c:extLst>
            <c:ext xmlns:c16="http://schemas.microsoft.com/office/drawing/2014/chart" uri="{C3380CC4-5D6E-409C-BE32-E72D297353CC}">
              <c16:uniqueId val="{00000000-0224-4527-BDE3-A541AB6A7094}"/>
            </c:ext>
          </c:extLst>
        </c:ser>
        <c:dLbls>
          <c:showLegendKey val="0"/>
          <c:showVal val="0"/>
          <c:showCatName val="0"/>
          <c:showSerName val="0"/>
          <c:showPercent val="0"/>
          <c:showBubbleSize val="0"/>
        </c:dLbls>
        <c:gapWidth val="150"/>
        <c:axId val="340365696"/>
        <c:axId val="340368000"/>
      </c:barChart>
      <c:lineChart>
        <c:grouping val="standard"/>
        <c:varyColors val="0"/>
        <c:ser>
          <c:idx val="0"/>
          <c:order val="1"/>
          <c:tx>
            <c:v>負傷者数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'★17ページ高齢者（推移）'!$C$26:$N$26</c:f>
              <c:numCache>
                <c:formatCode>#,##0_);[Red]\(#,##0\)</c:formatCode>
                <c:ptCount val="12"/>
                <c:pt idx="0">
                  <c:v>113</c:v>
                </c:pt>
                <c:pt idx="1">
                  <c:v>119</c:v>
                </c:pt>
                <c:pt idx="2">
                  <c:v>125</c:v>
                </c:pt>
                <c:pt idx="3">
                  <c:v>107</c:v>
                </c:pt>
                <c:pt idx="4">
                  <c:v>86</c:v>
                </c:pt>
                <c:pt idx="5">
                  <c:v>112</c:v>
                </c:pt>
                <c:pt idx="6">
                  <c:v>94</c:v>
                </c:pt>
                <c:pt idx="7">
                  <c:v>115</c:v>
                </c:pt>
                <c:pt idx="8">
                  <c:v>104</c:v>
                </c:pt>
                <c:pt idx="9">
                  <c:v>108</c:v>
                </c:pt>
                <c:pt idx="10">
                  <c:v>127</c:v>
                </c:pt>
                <c:pt idx="11">
                  <c:v>141</c:v>
                </c:pt>
              </c:numCache>
            </c:numRef>
          </c:val>
          <c:smooth val="0"/>
          <c:extLst>
            <c:ext xmlns:c16="http://schemas.microsoft.com/office/drawing/2014/chart" uri="{C3380CC4-5D6E-409C-BE32-E72D297353CC}">
              <c16:uniqueId val="{00000001-0224-4527-BDE3-A541AB6A7094}"/>
            </c:ext>
          </c:extLst>
        </c:ser>
        <c:dLbls>
          <c:showLegendKey val="0"/>
          <c:showVal val="0"/>
          <c:showCatName val="0"/>
          <c:showSerName val="0"/>
          <c:showPercent val="0"/>
          <c:showBubbleSize val="0"/>
        </c:dLbls>
        <c:marker val="1"/>
        <c:smooth val="0"/>
        <c:axId val="340370176"/>
        <c:axId val="340371712"/>
      </c:lineChart>
      <c:catAx>
        <c:axId val="34036569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0375"/>
              <c:y val="0.8294950227995693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8000"/>
        <c:crosses val="autoZero"/>
        <c:auto val="0"/>
        <c:lblAlgn val="ctr"/>
        <c:lblOffset val="100"/>
        <c:tickLblSkip val="1"/>
        <c:tickMarkSkip val="1"/>
        <c:noMultiLvlLbl val="0"/>
      </c:catAx>
      <c:valAx>
        <c:axId val="340368000"/>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02"/>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65696"/>
        <c:crosses val="autoZero"/>
        <c:crossBetween val="between"/>
      </c:valAx>
      <c:catAx>
        <c:axId val="340370176"/>
        <c:scaling>
          <c:orientation val="minMax"/>
        </c:scaling>
        <c:delete val="1"/>
        <c:axPos val="b"/>
        <c:majorTickMark val="out"/>
        <c:minorTickMark val="none"/>
        <c:tickLblPos val="nextTo"/>
        <c:crossAx val="340371712"/>
        <c:crosses val="autoZero"/>
        <c:auto val="0"/>
        <c:lblAlgn val="ctr"/>
        <c:lblOffset val="100"/>
        <c:noMultiLvlLbl val="0"/>
      </c:catAx>
      <c:valAx>
        <c:axId val="340371712"/>
        <c:scaling>
          <c:orientation val="minMax"/>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0.73124999999999996"/>
              <c:y val="0.4193558063306602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0370176"/>
        <c:crosses val="max"/>
        <c:crossBetween val="between"/>
      </c:valAx>
      <c:spPr>
        <a:solidFill>
          <a:srgbClr val="FFFFFF"/>
        </a:solidFill>
        <a:ln w="12700">
          <a:solidFill>
            <a:srgbClr val="808080"/>
          </a:solidFill>
          <a:prstDash val="solid"/>
        </a:ln>
      </c:spPr>
    </c:plotArea>
    <c:legend>
      <c:legendPos val="r"/>
      <c:layout>
        <c:manualLayout>
          <c:xMode val="edge"/>
          <c:yMode val="edge"/>
          <c:x val="0.86499999999999999"/>
          <c:y val="0.3778811519527801"/>
          <c:w val="0.125"/>
          <c:h val="0.1889405759763900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子どもの月別交通事故死者数･負傷者数</a:t>
            </a:r>
          </a:p>
        </c:rich>
      </c:tx>
      <c:layout>
        <c:manualLayout>
          <c:xMode val="edge"/>
          <c:yMode val="edge"/>
          <c:x val="0.26945260084564354"/>
          <c:y val="3.9583326512460375E-2"/>
        </c:manualLayout>
      </c:layout>
      <c:overlay val="0"/>
      <c:spPr>
        <a:noFill/>
        <a:ln w="25400">
          <a:noFill/>
        </a:ln>
      </c:spPr>
    </c:title>
    <c:autoTitleDeleted val="0"/>
    <c:plotArea>
      <c:layout>
        <c:manualLayout>
          <c:layoutTarget val="inner"/>
          <c:xMode val="edge"/>
          <c:yMode val="edge"/>
          <c:x val="0.21469755739595345"/>
          <c:y val="0.13958361731692975"/>
          <c:w val="0.46541819489189912"/>
          <c:h val="0.71666812473169905"/>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'★２０ページ子ども（推移）'!$Q$25:$AB$25</c:f>
              <c:numCache>
                <c:formatCode>General</c:formatCode>
                <c:ptCount val="12"/>
                <c:pt idx="0">
                  <c:v>43</c:v>
                </c:pt>
                <c:pt idx="1">
                  <c:v>33</c:v>
                </c:pt>
                <c:pt idx="2">
                  <c:v>33</c:v>
                </c:pt>
                <c:pt idx="3">
                  <c:v>17</c:v>
                </c:pt>
                <c:pt idx="4">
                  <c:v>17</c:v>
                </c:pt>
                <c:pt idx="5">
                  <c:v>38</c:v>
                </c:pt>
                <c:pt idx="6">
                  <c:v>27</c:v>
                </c:pt>
                <c:pt idx="7">
                  <c:v>43</c:v>
                </c:pt>
                <c:pt idx="8">
                  <c:v>39</c:v>
                </c:pt>
                <c:pt idx="9">
                  <c:v>29</c:v>
                </c:pt>
                <c:pt idx="10">
                  <c:v>37</c:v>
                </c:pt>
                <c:pt idx="11">
                  <c:v>43</c:v>
                </c:pt>
              </c:numCache>
            </c:numRef>
          </c:val>
          <c:extLst>
            <c:ext xmlns:c16="http://schemas.microsoft.com/office/drawing/2014/chart" uri="{C3380CC4-5D6E-409C-BE32-E72D297353CC}">
              <c16:uniqueId val="{00000000-4EFF-4D12-8B7D-555D128B1C87}"/>
            </c:ext>
          </c:extLst>
        </c:ser>
        <c:dLbls>
          <c:showLegendKey val="0"/>
          <c:showVal val="0"/>
          <c:showCatName val="0"/>
          <c:showSerName val="0"/>
          <c:showPercent val="0"/>
          <c:showBubbleSize val="0"/>
        </c:dLbls>
        <c:gapWidth val="150"/>
        <c:axId val="344316928"/>
        <c:axId val="34431948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'★２０ページ子ども（推移）'!$Q$21:$AB$21</c:f>
              <c:numCache>
                <c:formatCode>General</c:formatCode>
                <c:ptCount val="12"/>
                <c:pt idx="0">
                  <c:v>0</c:v>
                </c:pt>
                <c:pt idx="1">
                  <c:v>0</c:v>
                </c:pt>
                <c:pt idx="2">
                  <c:v>0</c:v>
                </c:pt>
                <c:pt idx="3">
                  <c:v>0</c:v>
                </c:pt>
                <c:pt idx="4">
                  <c:v>0</c:v>
                </c:pt>
                <c:pt idx="5">
                  <c:v>0</c:v>
                </c:pt>
                <c:pt idx="6">
                  <c:v>0</c:v>
                </c:pt>
                <c:pt idx="7">
                  <c:v>0</c:v>
                </c:pt>
                <c:pt idx="8">
                  <c:v>0</c:v>
                </c:pt>
                <c:pt idx="9">
                  <c:v>1</c:v>
                </c:pt>
                <c:pt idx="10">
                  <c:v>0</c:v>
                </c:pt>
                <c:pt idx="11">
                  <c:v>0</c:v>
                </c:pt>
              </c:numCache>
            </c:numRef>
          </c:val>
          <c:smooth val="0"/>
          <c:extLst>
            <c:ext xmlns:c16="http://schemas.microsoft.com/office/drawing/2014/chart" uri="{C3380CC4-5D6E-409C-BE32-E72D297353CC}">
              <c16:uniqueId val="{00000001-4EFF-4D12-8B7D-555D128B1C87}"/>
            </c:ext>
          </c:extLst>
        </c:ser>
        <c:dLbls>
          <c:showLegendKey val="0"/>
          <c:showVal val="0"/>
          <c:showCatName val="0"/>
          <c:showSerName val="0"/>
          <c:showPercent val="0"/>
          <c:showBubbleSize val="0"/>
        </c:dLbls>
        <c:marker val="1"/>
        <c:smooth val="0"/>
        <c:axId val="344321408"/>
        <c:axId val="344323200"/>
      </c:lineChart>
      <c:catAx>
        <c:axId val="34431692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37178818065609"/>
              <c:y val="0.922918678824190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9488"/>
        <c:crosses val="autoZero"/>
        <c:auto val="0"/>
        <c:lblAlgn val="ctr"/>
        <c:lblOffset val="100"/>
        <c:tickLblSkip val="1"/>
        <c:tickMarkSkip val="1"/>
        <c:noMultiLvlLbl val="0"/>
      </c:catAx>
      <c:valAx>
        <c:axId val="34431948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3054755043227664E-2"/>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16928"/>
        <c:crosses val="autoZero"/>
        <c:crossBetween val="between"/>
      </c:valAx>
      <c:catAx>
        <c:axId val="344321408"/>
        <c:scaling>
          <c:orientation val="minMax"/>
        </c:scaling>
        <c:delete val="1"/>
        <c:axPos val="b"/>
        <c:majorTickMark val="out"/>
        <c:minorTickMark val="none"/>
        <c:tickLblPos val="nextTo"/>
        <c:crossAx val="344323200"/>
        <c:crosses val="autoZero"/>
        <c:auto val="0"/>
        <c:lblAlgn val="ctr"/>
        <c:lblOffset val="100"/>
        <c:noMultiLvlLbl val="0"/>
      </c:catAx>
      <c:valAx>
        <c:axId val="344323200"/>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1181601579341491"/>
              <c:y val="0.4750007912212636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32140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4438100856989418"/>
          <c:y val="0.45625092081784996"/>
          <c:w val="0.14409237029809319"/>
          <c:h val="8.5416973605949964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425196850393704" l="0.98425196850393704" r="0.39370078740157483" t="0.98425196850393704" header="0.51181102362204722" footer="0.5118110236220472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若年者の月別交通事故死者数･負傷者数</a:t>
            </a:r>
          </a:p>
        </c:rich>
      </c:tx>
      <c:layout>
        <c:manualLayout>
          <c:xMode val="edge"/>
          <c:yMode val="edge"/>
          <c:x val="0.2214875870625376"/>
          <c:y val="5.1094642581442022E-2"/>
        </c:manualLayout>
      </c:layout>
      <c:overlay val="0"/>
      <c:spPr>
        <a:noFill/>
        <a:ln w="25400">
          <a:noFill/>
        </a:ln>
      </c:spPr>
    </c:title>
    <c:autoTitleDeleted val="0"/>
    <c:plotArea>
      <c:layout>
        <c:manualLayout>
          <c:layoutTarget val="inner"/>
          <c:xMode val="edge"/>
          <c:yMode val="edge"/>
          <c:x val="0.24628099173553719"/>
          <c:y val="0.21532885087970974"/>
          <c:w val="0.38677685950413221"/>
          <c:h val="0.53284766488877322"/>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'★２４ページ若年者（推移）'!$N$7:$Y$7</c:f>
              <c:numCache>
                <c:formatCode>General</c:formatCode>
                <c:ptCount val="12"/>
                <c:pt idx="0">
                  <c:v>86</c:v>
                </c:pt>
                <c:pt idx="1">
                  <c:v>111</c:v>
                </c:pt>
                <c:pt idx="2">
                  <c:v>126</c:v>
                </c:pt>
                <c:pt idx="3">
                  <c:v>94</c:v>
                </c:pt>
                <c:pt idx="4">
                  <c:v>75</c:v>
                </c:pt>
                <c:pt idx="5">
                  <c:v>78</c:v>
                </c:pt>
                <c:pt idx="6">
                  <c:v>112</c:v>
                </c:pt>
                <c:pt idx="7">
                  <c:v>110</c:v>
                </c:pt>
                <c:pt idx="8">
                  <c:v>101</c:v>
                </c:pt>
                <c:pt idx="9">
                  <c:v>109</c:v>
                </c:pt>
                <c:pt idx="10">
                  <c:v>111</c:v>
                </c:pt>
                <c:pt idx="11">
                  <c:v>139</c:v>
                </c:pt>
              </c:numCache>
            </c:numRef>
          </c:val>
          <c:extLst>
            <c:ext xmlns:c16="http://schemas.microsoft.com/office/drawing/2014/chart" uri="{C3380CC4-5D6E-409C-BE32-E72D297353CC}">
              <c16:uniqueId val="{00000000-0380-4724-8C71-E1E0E2114E54}"/>
            </c:ext>
          </c:extLst>
        </c:ser>
        <c:dLbls>
          <c:showLegendKey val="0"/>
          <c:showVal val="0"/>
          <c:showCatName val="0"/>
          <c:showSerName val="0"/>
          <c:showPercent val="0"/>
          <c:showBubbleSize val="0"/>
        </c:dLbls>
        <c:gapWidth val="150"/>
        <c:axId val="344642304"/>
        <c:axId val="344644608"/>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'★２４ページ若年者（推移）'!$N$6:$Y$6</c:f>
              <c:numCache>
                <c:formatCode>General</c:formatCode>
                <c:ptCount val="12"/>
                <c:pt idx="0">
                  <c:v>0</c:v>
                </c:pt>
                <c:pt idx="1">
                  <c:v>1</c:v>
                </c:pt>
                <c:pt idx="2">
                  <c:v>2</c:v>
                </c:pt>
                <c:pt idx="3">
                  <c:v>0</c:v>
                </c:pt>
                <c:pt idx="4">
                  <c:v>1</c:v>
                </c:pt>
                <c:pt idx="5">
                  <c:v>1</c:v>
                </c:pt>
                <c:pt idx="6">
                  <c:v>0</c:v>
                </c:pt>
                <c:pt idx="7">
                  <c:v>0</c:v>
                </c:pt>
                <c:pt idx="8">
                  <c:v>1</c:v>
                </c:pt>
                <c:pt idx="9">
                  <c:v>0</c:v>
                </c:pt>
                <c:pt idx="10">
                  <c:v>0</c:v>
                </c:pt>
                <c:pt idx="11">
                  <c:v>0</c:v>
                </c:pt>
              </c:numCache>
            </c:numRef>
          </c:val>
          <c:smooth val="0"/>
          <c:extLst>
            <c:ext xmlns:c16="http://schemas.microsoft.com/office/drawing/2014/chart" uri="{C3380CC4-5D6E-409C-BE32-E72D297353CC}">
              <c16:uniqueId val="{00000001-0380-4724-8C71-E1E0E2114E54}"/>
            </c:ext>
          </c:extLst>
        </c:ser>
        <c:dLbls>
          <c:showLegendKey val="0"/>
          <c:showVal val="0"/>
          <c:showCatName val="0"/>
          <c:showSerName val="0"/>
          <c:showPercent val="0"/>
          <c:showBubbleSize val="0"/>
        </c:dLbls>
        <c:marker val="1"/>
        <c:smooth val="0"/>
        <c:axId val="345052288"/>
        <c:axId val="345053824"/>
      </c:lineChart>
      <c:catAx>
        <c:axId val="34464230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2479344528111834"/>
              <c:y val="0.8649652616952292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4608"/>
        <c:crosses val="autoZero"/>
        <c:auto val="0"/>
        <c:lblAlgn val="ctr"/>
        <c:lblOffset val="100"/>
        <c:tickLblSkip val="1"/>
        <c:tickMarkSkip val="1"/>
        <c:noMultiLvlLbl val="0"/>
      </c:catAx>
      <c:valAx>
        <c:axId val="34464460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2.6446210604329685E-2"/>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4642304"/>
        <c:crosses val="autoZero"/>
        <c:crossBetween val="between"/>
      </c:valAx>
      <c:catAx>
        <c:axId val="345052288"/>
        <c:scaling>
          <c:orientation val="minMax"/>
        </c:scaling>
        <c:delete val="1"/>
        <c:axPos val="b"/>
        <c:majorTickMark val="out"/>
        <c:minorTickMark val="none"/>
        <c:tickLblPos val="nextTo"/>
        <c:crossAx val="345053824"/>
        <c:crosses val="autoZero"/>
        <c:auto val="0"/>
        <c:lblAlgn val="ctr"/>
        <c:lblOffset val="100"/>
        <c:noMultiLvlLbl val="0"/>
      </c:catAx>
      <c:valAx>
        <c:axId val="345053824"/>
        <c:scaling>
          <c:orientation val="minMax"/>
          <c:max val="4"/>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66942154851548386"/>
              <c:y val="0.4416068395862282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052288"/>
        <c:crosses val="max"/>
        <c:crossBetween val="between"/>
        <c:majorUnit val="1"/>
      </c:valAx>
      <c:spPr>
        <a:solidFill>
          <a:srgbClr val="FFFFFF"/>
        </a:solidFill>
        <a:ln w="12700">
          <a:solidFill>
            <a:srgbClr val="808080"/>
          </a:solidFill>
          <a:prstDash val="solid"/>
        </a:ln>
      </c:spPr>
    </c:plotArea>
    <c:legend>
      <c:legendPos val="r"/>
      <c:layout>
        <c:manualLayout>
          <c:xMode val="edge"/>
          <c:yMode val="edge"/>
          <c:x val="0.82148758706253766"/>
          <c:y val="0.40875984251968506"/>
          <c:w val="0.16528930763529759"/>
          <c:h val="0.1496356337810715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歩行者の月別交通事故発生件数</a:t>
            </a:r>
          </a:p>
        </c:rich>
      </c:tx>
      <c:layout>
        <c:manualLayout>
          <c:xMode val="edge"/>
          <c:yMode val="edge"/>
          <c:x val="0.32960033595800525"/>
          <c:y val="3.6496350364963501E-2"/>
        </c:manualLayout>
      </c:layout>
      <c:overlay val="0"/>
      <c:spPr>
        <a:noFill/>
        <a:ln w="25400">
          <a:noFill/>
        </a:ln>
      </c:spPr>
    </c:title>
    <c:autoTitleDeleted val="0"/>
    <c:plotArea>
      <c:layout>
        <c:manualLayout>
          <c:layoutTarget val="inner"/>
          <c:xMode val="edge"/>
          <c:yMode val="edge"/>
          <c:x val="0.19840015500012109"/>
          <c:y val="0.21532885087970974"/>
          <c:w val="0.65920051500040233"/>
          <c:h val="0.53284766488877322"/>
        </c:manualLayout>
      </c:layout>
      <c:lineChart>
        <c:grouping val="standard"/>
        <c:varyColors val="0"/>
        <c:ser>
          <c:idx val="0"/>
          <c:order val="0"/>
          <c:tx>
            <c:v>件数</c:v>
          </c:tx>
          <c:spPr>
            <a:ln w="12700">
              <a:solidFill>
                <a:schemeClr val="tx1"/>
              </a:solidFill>
              <a:prstDash val="solid"/>
            </a:ln>
          </c:spPr>
          <c:marker>
            <c:symbol val="diamond"/>
            <c:size val="5"/>
            <c:spPr>
              <a:solidFill>
                <a:schemeClr val="tx1"/>
              </a:solidFill>
              <a:ln>
                <a:solidFill>
                  <a:srgbClr val="000080"/>
                </a:solidFill>
                <a:prstDash val="solid"/>
              </a:ln>
            </c:spPr>
          </c:marker>
          <c:val>
            <c:numRef>
              <c:f>'★２９ページ歩行者(類型･月別）'!$B$4:$M$4</c:f>
              <c:numCache>
                <c:formatCode>#,##0_);[Red]\(#,##0\)</c:formatCode>
                <c:ptCount val="12"/>
                <c:pt idx="0">
                  <c:v>74</c:v>
                </c:pt>
                <c:pt idx="1">
                  <c:v>75</c:v>
                </c:pt>
                <c:pt idx="2">
                  <c:v>90</c:v>
                </c:pt>
                <c:pt idx="3">
                  <c:v>55</c:v>
                </c:pt>
                <c:pt idx="4">
                  <c:v>48</c:v>
                </c:pt>
                <c:pt idx="5">
                  <c:v>63</c:v>
                </c:pt>
                <c:pt idx="6">
                  <c:v>69</c:v>
                </c:pt>
                <c:pt idx="7">
                  <c:v>51</c:v>
                </c:pt>
                <c:pt idx="8">
                  <c:v>76</c:v>
                </c:pt>
                <c:pt idx="9">
                  <c:v>81</c:v>
                </c:pt>
                <c:pt idx="10">
                  <c:v>89</c:v>
                </c:pt>
                <c:pt idx="11">
                  <c:v>94</c:v>
                </c:pt>
              </c:numCache>
            </c:numRef>
          </c:val>
          <c:smooth val="0"/>
          <c:extLst>
            <c:ext xmlns:c16="http://schemas.microsoft.com/office/drawing/2014/chart" uri="{C3380CC4-5D6E-409C-BE32-E72D297353CC}">
              <c16:uniqueId val="{00000000-EB8C-4D73-9445-BA1C2517E99C}"/>
            </c:ext>
          </c:extLst>
        </c:ser>
        <c:dLbls>
          <c:showLegendKey val="0"/>
          <c:showVal val="0"/>
          <c:showCatName val="0"/>
          <c:showSerName val="0"/>
          <c:showPercent val="0"/>
          <c:showBubbleSize val="0"/>
        </c:dLbls>
        <c:marker val="1"/>
        <c:smooth val="0"/>
        <c:axId val="345412736"/>
        <c:axId val="345415040"/>
      </c:lineChart>
      <c:catAx>
        <c:axId val="34541273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360033595800525"/>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5040"/>
        <c:crosses val="autoZero"/>
        <c:auto val="1"/>
        <c:lblAlgn val="ctr"/>
        <c:lblOffset val="100"/>
        <c:tickLblSkip val="1"/>
        <c:tickMarkSkip val="1"/>
        <c:noMultiLvlLbl val="0"/>
      </c:catAx>
      <c:valAx>
        <c:axId val="34541504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5600000000000001E-2"/>
              <c:y val="0.44160660574362509"/>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41273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Footer>&amp;C－２８－</c:oddFooter>
    </c:headerFooter>
    <c:pageMargins b="0.98399999999999999" l="0.78700000000000003" r="0.78700000000000003" t="0.98399999999999999"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歩行者の月別交通事故死者数・負傷者数</a:t>
            </a:r>
          </a:p>
        </c:rich>
      </c:tx>
      <c:layout>
        <c:manualLayout>
          <c:xMode val="edge"/>
          <c:yMode val="edge"/>
          <c:x val="0.26454279087690219"/>
          <c:y val="5.8394160583941604E-2"/>
        </c:manualLayout>
      </c:layout>
      <c:overlay val="0"/>
      <c:spPr>
        <a:noFill/>
        <a:ln w="25400">
          <a:noFill/>
        </a:ln>
      </c:spPr>
    </c:title>
    <c:autoTitleDeleted val="0"/>
    <c:plotArea>
      <c:layout>
        <c:manualLayout>
          <c:layoutTarget val="inner"/>
          <c:xMode val="edge"/>
          <c:yMode val="edge"/>
          <c:x val="0.18975069252077562"/>
          <c:y val="0.20437992625870754"/>
          <c:w val="0.50831024930747926"/>
          <c:h val="0.5437965895097755"/>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'★２９ページ歩行者(類型･月別）'!$B$6:$M$6</c:f>
              <c:numCache>
                <c:formatCode>#,##0_);[Red]\(#,##0\)</c:formatCode>
                <c:ptCount val="12"/>
                <c:pt idx="0">
                  <c:v>76</c:v>
                </c:pt>
                <c:pt idx="1">
                  <c:v>74</c:v>
                </c:pt>
                <c:pt idx="2">
                  <c:v>91</c:v>
                </c:pt>
                <c:pt idx="3">
                  <c:v>56</c:v>
                </c:pt>
                <c:pt idx="4">
                  <c:v>48</c:v>
                </c:pt>
                <c:pt idx="5">
                  <c:v>64</c:v>
                </c:pt>
                <c:pt idx="6">
                  <c:v>67</c:v>
                </c:pt>
                <c:pt idx="7">
                  <c:v>54</c:v>
                </c:pt>
                <c:pt idx="8">
                  <c:v>78</c:v>
                </c:pt>
                <c:pt idx="9">
                  <c:v>82</c:v>
                </c:pt>
                <c:pt idx="10">
                  <c:v>92</c:v>
                </c:pt>
                <c:pt idx="11">
                  <c:v>94</c:v>
                </c:pt>
              </c:numCache>
            </c:numRef>
          </c:val>
          <c:extLst>
            <c:ext xmlns:c16="http://schemas.microsoft.com/office/drawing/2014/chart" uri="{C3380CC4-5D6E-409C-BE32-E72D297353CC}">
              <c16:uniqueId val="{00000000-5C5E-4148-8333-9419A38669F6}"/>
            </c:ext>
          </c:extLst>
        </c:ser>
        <c:dLbls>
          <c:showLegendKey val="0"/>
          <c:showVal val="0"/>
          <c:showCatName val="0"/>
          <c:showSerName val="0"/>
          <c:showPercent val="0"/>
          <c:showBubbleSize val="0"/>
        </c:dLbls>
        <c:gapWidth val="150"/>
        <c:axId val="345556864"/>
        <c:axId val="345571712"/>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'★２９ページ歩行者(類型･月別）'!$B$5:$M$5</c:f>
              <c:numCache>
                <c:formatCode>#,##0_);[Red]\(#,##0\)</c:formatCode>
                <c:ptCount val="12"/>
                <c:pt idx="0">
                  <c:v>0</c:v>
                </c:pt>
                <c:pt idx="1">
                  <c:v>2</c:v>
                </c:pt>
                <c:pt idx="2">
                  <c:v>3</c:v>
                </c:pt>
                <c:pt idx="3">
                  <c:v>0</c:v>
                </c:pt>
                <c:pt idx="4">
                  <c:v>2</c:v>
                </c:pt>
                <c:pt idx="5">
                  <c:v>1</c:v>
                </c:pt>
                <c:pt idx="6">
                  <c:v>2</c:v>
                </c:pt>
                <c:pt idx="7">
                  <c:v>0</c:v>
                </c:pt>
                <c:pt idx="8">
                  <c:v>1</c:v>
                </c:pt>
                <c:pt idx="9">
                  <c:v>1</c:v>
                </c:pt>
                <c:pt idx="10">
                  <c:v>0</c:v>
                </c:pt>
                <c:pt idx="11">
                  <c:v>4</c:v>
                </c:pt>
              </c:numCache>
            </c:numRef>
          </c:val>
          <c:smooth val="0"/>
          <c:extLst>
            <c:ext xmlns:c16="http://schemas.microsoft.com/office/drawing/2014/chart" uri="{C3380CC4-5D6E-409C-BE32-E72D297353CC}">
              <c16:uniqueId val="{00000001-5C5E-4148-8333-9419A38669F6}"/>
            </c:ext>
          </c:extLst>
        </c:ser>
        <c:dLbls>
          <c:showLegendKey val="0"/>
          <c:showVal val="0"/>
          <c:showCatName val="0"/>
          <c:showSerName val="0"/>
          <c:showPercent val="0"/>
          <c:showBubbleSize val="0"/>
        </c:dLbls>
        <c:marker val="1"/>
        <c:smooth val="0"/>
        <c:axId val="345573632"/>
        <c:axId val="345587712"/>
      </c:lineChart>
      <c:catAx>
        <c:axId val="3455568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3074792243767313"/>
              <c:y val="0.8649650363047684"/>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1712"/>
        <c:crosses val="autoZero"/>
        <c:auto val="0"/>
        <c:lblAlgn val="ctr"/>
        <c:lblOffset val="100"/>
        <c:tickLblSkip val="1"/>
        <c:tickMarkSkip val="1"/>
        <c:noMultiLvlLbl val="0"/>
      </c:catAx>
      <c:valAx>
        <c:axId val="345571712"/>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5.0784856879039705E-3"/>
              <c:y val="0.42700806559763965"/>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56864"/>
        <c:crosses val="autoZero"/>
        <c:crossBetween val="between"/>
      </c:valAx>
      <c:catAx>
        <c:axId val="345573632"/>
        <c:scaling>
          <c:orientation val="minMax"/>
        </c:scaling>
        <c:delete val="1"/>
        <c:axPos val="b"/>
        <c:majorTickMark val="out"/>
        <c:minorTickMark val="none"/>
        <c:tickLblPos val="nextTo"/>
        <c:crossAx val="345587712"/>
        <c:crosses val="autoZero"/>
        <c:auto val="0"/>
        <c:lblAlgn val="ctr"/>
        <c:lblOffset val="100"/>
        <c:noMultiLvlLbl val="0"/>
      </c:catAx>
      <c:valAx>
        <c:axId val="345587712"/>
        <c:scaling>
          <c:orientation val="minMax"/>
        </c:scaling>
        <c:delete val="0"/>
        <c:axPos val="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73545720912309787"/>
              <c:y val="0.4343073356706324"/>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5573632"/>
        <c:crosses val="max"/>
        <c:crossBetween val="between"/>
        <c:minorUnit val="1"/>
      </c:valAx>
      <c:spPr>
        <a:solidFill>
          <a:srgbClr val="FFFFFF"/>
        </a:solidFill>
        <a:ln w="12700">
          <a:solidFill>
            <a:srgbClr val="808080"/>
          </a:solidFill>
          <a:prstDash val="solid"/>
        </a:ln>
      </c:spPr>
    </c:plotArea>
    <c:legend>
      <c:legendPos val="r"/>
      <c:layout>
        <c:manualLayout>
          <c:xMode val="edge"/>
          <c:yMode val="edge"/>
          <c:x val="0.85041551246537395"/>
          <c:y val="0.40146062034216523"/>
          <c:w val="0.13850415512465375"/>
          <c:h val="0.149635419660133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'★３１ページ歩行者(時間別･状態）'!$C$6:$C$29</c:f>
              <c:numCache>
                <c:formatCode>#,##0_ </c:formatCode>
                <c:ptCount val="24"/>
                <c:pt idx="0">
                  <c:v>22</c:v>
                </c:pt>
                <c:pt idx="1">
                  <c:v>12</c:v>
                </c:pt>
                <c:pt idx="2">
                  <c:v>10</c:v>
                </c:pt>
                <c:pt idx="3">
                  <c:v>9</c:v>
                </c:pt>
                <c:pt idx="4">
                  <c:v>6</c:v>
                </c:pt>
                <c:pt idx="5">
                  <c:v>11</c:v>
                </c:pt>
                <c:pt idx="6">
                  <c:v>10</c:v>
                </c:pt>
                <c:pt idx="7">
                  <c:v>33</c:v>
                </c:pt>
                <c:pt idx="8">
                  <c:v>57</c:v>
                </c:pt>
                <c:pt idx="9">
                  <c:v>48</c:v>
                </c:pt>
                <c:pt idx="10">
                  <c:v>57</c:v>
                </c:pt>
                <c:pt idx="11">
                  <c:v>59</c:v>
                </c:pt>
                <c:pt idx="12">
                  <c:v>48</c:v>
                </c:pt>
                <c:pt idx="13">
                  <c:v>38</c:v>
                </c:pt>
                <c:pt idx="14">
                  <c:v>36</c:v>
                </c:pt>
                <c:pt idx="15">
                  <c:v>53</c:v>
                </c:pt>
                <c:pt idx="16">
                  <c:v>57</c:v>
                </c:pt>
                <c:pt idx="17">
                  <c:v>66</c:v>
                </c:pt>
                <c:pt idx="18">
                  <c:v>82</c:v>
                </c:pt>
                <c:pt idx="19">
                  <c:v>50</c:v>
                </c:pt>
                <c:pt idx="20">
                  <c:v>35</c:v>
                </c:pt>
                <c:pt idx="21">
                  <c:v>25</c:v>
                </c:pt>
                <c:pt idx="22">
                  <c:v>19</c:v>
                </c:pt>
                <c:pt idx="23">
                  <c:v>22</c:v>
                </c:pt>
              </c:numCache>
            </c:numRef>
          </c:val>
          <c:extLst>
            <c:ext xmlns:c16="http://schemas.microsoft.com/office/drawing/2014/chart" uri="{C3380CC4-5D6E-409C-BE32-E72D297353CC}">
              <c16:uniqueId val="{00000000-F370-40A3-9CD5-F471E91C6AA0}"/>
            </c:ext>
          </c:extLst>
        </c:ser>
        <c:ser>
          <c:idx val="1"/>
          <c:order val="1"/>
          <c:tx>
            <c:v>負傷者</c:v>
          </c:tx>
          <c:spPr>
            <a:ln w="19050">
              <a:solidFill>
                <a:srgbClr val="FF0000"/>
              </a:solidFill>
            </a:ln>
          </c:spPr>
          <c:marker>
            <c:symbol val="none"/>
          </c:marker>
          <c:cat>
            <c:numRef>
              <c:f>'★３１ページ歩行者(時間別･状態）'!$B$6:$B$29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'★３１ページ歩行者(時間別･状態）'!$K$6:$K$29</c:f>
              <c:numCache>
                <c:formatCode>#,##0_ </c:formatCode>
                <c:ptCount val="24"/>
                <c:pt idx="0">
                  <c:v>23</c:v>
                </c:pt>
                <c:pt idx="1">
                  <c:v>12</c:v>
                </c:pt>
                <c:pt idx="2">
                  <c:v>8</c:v>
                </c:pt>
                <c:pt idx="3">
                  <c:v>10</c:v>
                </c:pt>
                <c:pt idx="4">
                  <c:v>8</c:v>
                </c:pt>
                <c:pt idx="5">
                  <c:v>10</c:v>
                </c:pt>
                <c:pt idx="6">
                  <c:v>10</c:v>
                </c:pt>
                <c:pt idx="7">
                  <c:v>33</c:v>
                </c:pt>
                <c:pt idx="8">
                  <c:v>59</c:v>
                </c:pt>
                <c:pt idx="9">
                  <c:v>48</c:v>
                </c:pt>
                <c:pt idx="10">
                  <c:v>56</c:v>
                </c:pt>
                <c:pt idx="11">
                  <c:v>61</c:v>
                </c:pt>
                <c:pt idx="12">
                  <c:v>54</c:v>
                </c:pt>
                <c:pt idx="13">
                  <c:v>38</c:v>
                </c:pt>
                <c:pt idx="14">
                  <c:v>36</c:v>
                </c:pt>
                <c:pt idx="15">
                  <c:v>53</c:v>
                </c:pt>
                <c:pt idx="16">
                  <c:v>58</c:v>
                </c:pt>
                <c:pt idx="17">
                  <c:v>66</c:v>
                </c:pt>
                <c:pt idx="18">
                  <c:v>80</c:v>
                </c:pt>
                <c:pt idx="19">
                  <c:v>51</c:v>
                </c:pt>
                <c:pt idx="20">
                  <c:v>35</c:v>
                </c:pt>
                <c:pt idx="21">
                  <c:v>24</c:v>
                </c:pt>
                <c:pt idx="22">
                  <c:v>20</c:v>
                </c:pt>
                <c:pt idx="23">
                  <c:v>23</c:v>
                </c:pt>
              </c:numCache>
            </c:numRef>
          </c:val>
          <c:extLst>
            <c:ext xmlns:c16="http://schemas.microsoft.com/office/drawing/2014/chart" uri="{C3380CC4-5D6E-409C-BE32-E72D297353CC}">
              <c16:uniqueId val="{00000001-F370-40A3-9CD5-F471E91C6AA0}"/>
            </c:ext>
          </c:extLst>
        </c:ser>
        <c:dLbls>
          <c:showLegendKey val="0"/>
          <c:showVal val="0"/>
          <c:showCatName val="0"/>
          <c:showSerName val="0"/>
          <c:showPercent val="0"/>
          <c:showBubbleSize val="0"/>
        </c:dLbls>
        <c:axId val="345760896"/>
        <c:axId val="345762432"/>
      </c:radarChart>
      <c:catAx>
        <c:axId val="345760896"/>
        <c:scaling>
          <c:orientation val="minMax"/>
        </c:scaling>
        <c:delete val="0"/>
        <c:axPos val="b"/>
        <c:majorGridlines/>
        <c:numFmt formatCode="General" sourceLinked="1"/>
        <c:majorTickMark val="out"/>
        <c:minorTickMark val="none"/>
        <c:tickLblPos val="nextTo"/>
        <c:crossAx val="345762432"/>
        <c:crosses val="autoZero"/>
        <c:auto val="0"/>
        <c:lblAlgn val="ctr"/>
        <c:lblOffset val="100"/>
        <c:noMultiLvlLbl val="0"/>
      </c:catAx>
      <c:valAx>
        <c:axId val="345762432"/>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345760896"/>
        <c:crosses val="autoZero"/>
        <c:crossBetween val="between"/>
      </c:valAx>
    </c:plotArea>
    <c:legend>
      <c:legendPos val="r"/>
      <c:layout>
        <c:manualLayout>
          <c:xMode val="edge"/>
          <c:yMode val="edge"/>
          <c:x val="0.75974390337130193"/>
          <c:y val="0.3872877207916578"/>
          <c:w val="0.21349412634100351"/>
          <c:h val="0.16962084131375471"/>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自転車乗用中の月別事故死者数・負傷者数</a:t>
            </a:r>
          </a:p>
        </c:rich>
      </c:tx>
      <c:layout>
        <c:manualLayout>
          <c:xMode val="edge"/>
          <c:yMode val="edge"/>
          <c:x val="0.33084054219249992"/>
          <c:y val="4.6990342423413281E-2"/>
        </c:manualLayout>
      </c:layout>
      <c:overlay val="0"/>
      <c:spPr>
        <a:noFill/>
        <a:ln w="25400">
          <a:noFill/>
        </a:ln>
      </c:spPr>
    </c:title>
    <c:autoTitleDeleted val="0"/>
    <c:plotArea>
      <c:layout>
        <c:manualLayout>
          <c:layoutTarget val="inner"/>
          <c:xMode val="edge"/>
          <c:yMode val="edge"/>
          <c:x val="0.20610261388559306"/>
          <c:y val="0.1833520256462407"/>
          <c:w val="0.62244849530794955"/>
          <c:h val="0.5052863410523869"/>
        </c:manualLayout>
      </c:layout>
      <c:barChart>
        <c:barDir val="col"/>
        <c:grouping val="clustered"/>
        <c:varyColors val="0"/>
        <c:ser>
          <c:idx val="0"/>
          <c:order val="1"/>
          <c:tx>
            <c:strRef>
              <c:f>'★３２ページ自転車（推移）'!$A$17</c:f>
              <c:strCache>
                <c:ptCount val="1"/>
                <c:pt idx="0">
                  <c:v>負傷者数（人）</c:v>
                </c:pt>
              </c:strCache>
            </c:strRef>
          </c:tx>
          <c:spPr>
            <a:solidFill>
              <a:schemeClr val="bg1">
                <a:lumMod val="50000"/>
              </a:schemeClr>
            </a:solidFill>
            <a:ln w="12700">
              <a:solidFill>
                <a:srgbClr val="000000"/>
              </a:solidFill>
            </a:ln>
          </c:spPr>
          <c:invertIfNegative val="0"/>
          <c:val>
            <c:numRef>
              <c:f>'★３２ページ自転車（推移）'!$B$17:$M$17</c:f>
              <c:numCache>
                <c:formatCode>#,##0_);[Red]\(#,##0\)</c:formatCode>
                <c:ptCount val="12"/>
                <c:pt idx="0">
                  <c:v>274</c:v>
                </c:pt>
                <c:pt idx="1">
                  <c:v>302</c:v>
                </c:pt>
                <c:pt idx="2">
                  <c:v>336</c:v>
                </c:pt>
                <c:pt idx="3">
                  <c:v>272</c:v>
                </c:pt>
                <c:pt idx="4">
                  <c:v>197</c:v>
                </c:pt>
                <c:pt idx="5">
                  <c:v>279</c:v>
                </c:pt>
                <c:pt idx="6">
                  <c:v>308</c:v>
                </c:pt>
                <c:pt idx="7">
                  <c:v>303</c:v>
                </c:pt>
                <c:pt idx="8">
                  <c:v>345</c:v>
                </c:pt>
                <c:pt idx="9">
                  <c:v>344</c:v>
                </c:pt>
                <c:pt idx="10">
                  <c:v>342</c:v>
                </c:pt>
                <c:pt idx="11">
                  <c:v>378</c:v>
                </c:pt>
              </c:numCache>
            </c:numRef>
          </c:val>
          <c:extLst>
            <c:ext xmlns:c16="http://schemas.microsoft.com/office/drawing/2014/chart" uri="{C3380CC4-5D6E-409C-BE32-E72D297353CC}">
              <c16:uniqueId val="{00000000-A396-44C0-905F-72DD5127B6DD}"/>
            </c:ext>
          </c:extLst>
        </c:ser>
        <c:dLbls>
          <c:showLegendKey val="0"/>
          <c:showVal val="0"/>
          <c:showCatName val="0"/>
          <c:showSerName val="0"/>
          <c:showPercent val="0"/>
          <c:showBubbleSize val="0"/>
        </c:dLbls>
        <c:gapWidth val="150"/>
        <c:axId val="347038464"/>
        <c:axId val="347040768"/>
      </c:barChart>
      <c:lineChart>
        <c:grouping val="standard"/>
        <c:varyColors val="0"/>
        <c:ser>
          <c:idx val="1"/>
          <c:order val="0"/>
          <c:tx>
            <c:strRef>
              <c:f>'★３２ページ自転車（推移）'!$A$16</c:f>
              <c:strCache>
                <c:ptCount val="1"/>
                <c:pt idx="0">
                  <c:v>死者数（人）</c:v>
                </c:pt>
              </c:strCache>
            </c:strRef>
          </c:tx>
          <c:spPr>
            <a:ln w="19050">
              <a:solidFill>
                <a:srgbClr val="002060"/>
              </a:solidFill>
            </a:ln>
          </c:spPr>
          <c:marker>
            <c:symbol val="square"/>
            <c:size val="5"/>
            <c:spPr>
              <a:solidFill>
                <a:srgbClr val="002060"/>
              </a:solidFill>
              <a:ln>
                <a:solidFill>
                  <a:srgbClr val="002060"/>
                </a:solidFill>
              </a:ln>
            </c:spPr>
          </c:marker>
          <c:val>
            <c:numRef>
              <c:f>'★３２ページ自転車（推移）'!$B$16:$M$16</c:f>
              <c:numCache>
                <c:formatCode>#,##0_);[Red]\(#,##0\)</c:formatCode>
                <c:ptCount val="12"/>
                <c:pt idx="0">
                  <c:v>0</c:v>
                </c:pt>
                <c:pt idx="1">
                  <c:v>2</c:v>
                </c:pt>
                <c:pt idx="2">
                  <c:v>2</c:v>
                </c:pt>
                <c:pt idx="3">
                  <c:v>1</c:v>
                </c:pt>
                <c:pt idx="4">
                  <c:v>0</c:v>
                </c:pt>
                <c:pt idx="5">
                  <c:v>1</c:v>
                </c:pt>
                <c:pt idx="6">
                  <c:v>0</c:v>
                </c:pt>
                <c:pt idx="7">
                  <c:v>0</c:v>
                </c:pt>
                <c:pt idx="8">
                  <c:v>0</c:v>
                </c:pt>
                <c:pt idx="9">
                  <c:v>3</c:v>
                </c:pt>
                <c:pt idx="10">
                  <c:v>1</c:v>
                </c:pt>
                <c:pt idx="11">
                  <c:v>2</c:v>
                </c:pt>
              </c:numCache>
            </c:numRef>
          </c:val>
          <c:smooth val="0"/>
          <c:extLst>
            <c:ext xmlns:c16="http://schemas.microsoft.com/office/drawing/2014/chart" uri="{C3380CC4-5D6E-409C-BE32-E72D297353CC}">
              <c16:uniqueId val="{00000001-A396-44C0-905F-72DD5127B6DD}"/>
            </c:ext>
          </c:extLst>
        </c:ser>
        <c:dLbls>
          <c:showLegendKey val="0"/>
          <c:showVal val="0"/>
          <c:showCatName val="0"/>
          <c:showSerName val="0"/>
          <c:showPercent val="0"/>
          <c:showBubbleSize val="0"/>
        </c:dLbls>
        <c:marker val="1"/>
        <c:smooth val="0"/>
        <c:axId val="347059328"/>
        <c:axId val="347060864"/>
      </c:lineChart>
      <c:catAx>
        <c:axId val="347038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49603235896882752"/>
              <c:y val="0.7726441390398155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40768"/>
        <c:crosses val="autoZero"/>
        <c:auto val="0"/>
        <c:lblAlgn val="ctr"/>
        <c:lblOffset val="100"/>
        <c:tickLblSkip val="1"/>
        <c:tickMarkSkip val="1"/>
        <c:noMultiLvlLbl val="0"/>
      </c:catAx>
      <c:valAx>
        <c:axId val="347040768"/>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7.0096717362384499E-3"/>
              <c:y val="0.4241845599558357"/>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47038464"/>
        <c:crosses val="autoZero"/>
        <c:crossBetween val="between"/>
      </c:valAx>
      <c:catAx>
        <c:axId val="347059328"/>
        <c:scaling>
          <c:orientation val="minMax"/>
        </c:scaling>
        <c:delete val="1"/>
        <c:axPos val="b"/>
        <c:majorTickMark val="out"/>
        <c:minorTickMark val="none"/>
        <c:tickLblPos val="nextTo"/>
        <c:crossAx val="347060864"/>
        <c:crosses val="autoZero"/>
        <c:auto val="1"/>
        <c:lblAlgn val="ctr"/>
        <c:lblOffset val="100"/>
        <c:noMultiLvlLbl val="0"/>
      </c:catAx>
      <c:valAx>
        <c:axId val="347060864"/>
        <c:scaling>
          <c:orientation val="minMax"/>
        </c:scaling>
        <c:delete val="0"/>
        <c:axPos val="r"/>
        <c:numFmt formatCode="#,##0_);[Red]\(#,##0\)" sourceLinked="1"/>
        <c:majorTickMark val="out"/>
        <c:minorTickMark val="none"/>
        <c:tickLblPos val="nextTo"/>
        <c:crossAx val="347059328"/>
        <c:crosses val="max"/>
        <c:crossBetween val="between"/>
      </c:valAx>
      <c:spPr>
        <a:solidFill>
          <a:srgbClr val="FFFFFF"/>
        </a:solidFill>
        <a:ln w="12700">
          <a:solidFill>
            <a:srgbClr val="808080"/>
          </a:solidFill>
          <a:prstDash val="solid"/>
        </a:ln>
      </c:spPr>
    </c:plotArea>
    <c:legend>
      <c:legendPos val="r"/>
      <c:layout>
        <c:manualLayout>
          <c:xMode val="edge"/>
          <c:yMode val="edge"/>
          <c:x val="0.33476489411426302"/>
          <c:y val="0.87123727615228908"/>
          <c:w val="0.38242131377413441"/>
          <c:h val="0.1048590328422969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100">
                <a:solidFill>
                  <a:schemeClr val="tx1"/>
                </a:solidFill>
              </a:rPr>
              <a:t>自転車の月別交通事故発生件数</a:t>
            </a:r>
          </a:p>
        </c:rich>
      </c:tx>
      <c:layout>
        <c:manualLayout>
          <c:xMode val="edge"/>
          <c:yMode val="edge"/>
          <c:x val="0.37712051468119445"/>
          <c:y val="6.92640377843506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20827908891030991"/>
          <c:y val="0.20375171114896495"/>
          <c:w val="0.66517345579395415"/>
          <c:h val="0.5854751153011365"/>
        </c:manualLayout>
      </c:layout>
      <c:lineChart>
        <c:grouping val="standard"/>
        <c:varyColors val="0"/>
        <c:ser>
          <c:idx val="1"/>
          <c:order val="0"/>
          <c:spPr>
            <a:ln w="19050" cap="sq">
              <a:solidFill>
                <a:srgbClr val="002060"/>
              </a:solidFill>
              <a:miter lim="800000"/>
            </a:ln>
            <a:effectLst/>
          </c:spPr>
          <c:marker>
            <c:symbol val="square"/>
            <c:size val="5"/>
            <c:spPr>
              <a:solidFill>
                <a:srgbClr val="002060"/>
              </a:solidFill>
              <a:ln w="9525">
                <a:solidFill>
                  <a:srgbClr val="002060">
                    <a:alpha val="96000"/>
                  </a:srgbClr>
                </a:solidFill>
              </a:ln>
              <a:effectLst/>
            </c:spPr>
          </c:marker>
          <c:val>
            <c:numRef>
              <c:f>'★３２ページ自転車（推移）'!$B$15:$M$15</c:f>
              <c:numCache>
                <c:formatCode>#,##0_);[Red]\(#,##0\)</c:formatCode>
                <c:ptCount val="12"/>
                <c:pt idx="0">
                  <c:v>265</c:v>
                </c:pt>
                <c:pt idx="1">
                  <c:v>296</c:v>
                </c:pt>
                <c:pt idx="2">
                  <c:v>326</c:v>
                </c:pt>
                <c:pt idx="3">
                  <c:v>264</c:v>
                </c:pt>
                <c:pt idx="4">
                  <c:v>190</c:v>
                </c:pt>
                <c:pt idx="5">
                  <c:v>259</c:v>
                </c:pt>
                <c:pt idx="6">
                  <c:v>301</c:v>
                </c:pt>
                <c:pt idx="7">
                  <c:v>288</c:v>
                </c:pt>
                <c:pt idx="8">
                  <c:v>330</c:v>
                </c:pt>
                <c:pt idx="9">
                  <c:v>329</c:v>
                </c:pt>
                <c:pt idx="10">
                  <c:v>329</c:v>
                </c:pt>
                <c:pt idx="11">
                  <c:v>361</c:v>
                </c:pt>
              </c:numCache>
            </c:numRef>
          </c:val>
          <c:smooth val="0"/>
          <c:extLst>
            <c:ext xmlns:c16="http://schemas.microsoft.com/office/drawing/2014/chart" uri="{C3380CC4-5D6E-409C-BE32-E72D297353CC}">
              <c16:uniqueId val="{00000000-F0F7-4F23-A966-CAC2DBD22154}"/>
            </c:ext>
          </c:extLst>
        </c:ser>
        <c:dLbls>
          <c:showLegendKey val="0"/>
          <c:showVal val="0"/>
          <c:showCatName val="0"/>
          <c:showSerName val="0"/>
          <c:showPercent val="0"/>
          <c:showBubbleSize val="0"/>
        </c:dLbls>
        <c:marker val="1"/>
        <c:smooth val="0"/>
        <c:axId val="347130496"/>
        <c:axId val="347136768"/>
      </c:lineChart>
      <c:catAx>
        <c:axId val="347130496"/>
        <c:scaling>
          <c:orientation val="minMax"/>
        </c:scaling>
        <c:delete val="0"/>
        <c:axPos val="b"/>
        <c:majorTickMark val="none"/>
        <c:minorTickMark val="none"/>
        <c:tickLblPos val="nextTo"/>
        <c:spPr>
          <a:noFill/>
          <a:ln w="9525" cap="flat" cmpd="sng" algn="ctr">
            <a:solidFill>
              <a:srgbClr val="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6768"/>
        <c:crosses val="autoZero"/>
        <c:auto val="1"/>
        <c:lblAlgn val="ctr"/>
        <c:lblOffset val="100"/>
        <c:noMultiLvlLbl val="0"/>
      </c:catAx>
      <c:valAx>
        <c:axId val="347136768"/>
        <c:scaling>
          <c:orientation val="minMax"/>
        </c:scaling>
        <c:delete val="0"/>
        <c:axPos val="l"/>
        <c:majorGridlines>
          <c:spPr>
            <a:ln w="9525" cap="flat" cmpd="sng" algn="ctr">
              <a:solidFill>
                <a:schemeClr val="tx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j-ea"/>
                <a:ea typeface="+mj-ea"/>
                <a:cs typeface="+mn-cs"/>
              </a:defRPr>
            </a:pPr>
            <a:endParaRPr lang="ja-JP"/>
          </a:p>
        </c:txPr>
        <c:crossAx val="347130496"/>
        <c:crosses val="autoZero"/>
        <c:crossBetween val="between"/>
      </c:valAx>
      <c:spPr>
        <a:noFill/>
        <a:ln>
          <a:solidFill>
            <a:srgbClr val="000000"/>
          </a:solidFill>
        </a:ln>
        <a:effectLst/>
      </c:spPr>
    </c:plotArea>
    <c:plotVisOnly val="1"/>
    <c:dispBlanksAs val="gap"/>
    <c:showDLblsOverMax val="0"/>
  </c:chart>
  <c:spPr>
    <a:solidFill>
      <a:schemeClr val="bg1"/>
    </a:solidFill>
    <a:ln w="317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52810890679771E-2"/>
          <c:y val="0.14385662587361228"/>
          <c:w val="0.68174667324153881"/>
          <c:h val="0.76806693498697776"/>
        </c:manualLayout>
      </c:layout>
      <c:lineChart>
        <c:grouping val="standard"/>
        <c:varyColors val="0"/>
        <c:ser>
          <c:idx val="1"/>
          <c:order val="1"/>
          <c:tx>
            <c:strRef>
              <c:f>★３３ページ自転車対自転車!$A$4</c:f>
              <c:strCache>
                <c:ptCount val="1"/>
                <c:pt idx="0">
                  <c:v>自転車対自転車</c:v>
                </c:pt>
              </c:strCache>
            </c:strRef>
          </c:tx>
          <c:spPr>
            <a:ln w="28575" cap="rnd">
              <a:solidFill>
                <a:srgbClr val="FF0000"/>
              </a:solidFill>
              <a:round/>
            </a:ln>
            <a:effectLst/>
          </c:spPr>
          <c:marker>
            <c:symbol val="none"/>
          </c:marker>
          <c:cat>
            <c:strRef>
              <c:f>★３３ページ自転車対自転車!$A$7:$A$22</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R２</c:v>
                </c:pt>
              </c:strCache>
            </c:strRef>
          </c:cat>
          <c:val>
            <c:numRef>
              <c:f>★３３ページ自転車対自転車!$C$7:$C$22</c:f>
              <c:numCache>
                <c:formatCode>0_);[Red]\(0\)</c:formatCode>
                <c:ptCount val="16"/>
                <c:pt idx="0">
                  <c:v>128</c:v>
                </c:pt>
                <c:pt idx="1">
                  <c:v>151</c:v>
                </c:pt>
                <c:pt idx="2">
                  <c:v>179</c:v>
                </c:pt>
                <c:pt idx="3">
                  <c:v>215</c:v>
                </c:pt>
                <c:pt idx="4">
                  <c:v>235</c:v>
                </c:pt>
                <c:pt idx="5">
                  <c:v>249</c:v>
                </c:pt>
                <c:pt idx="6">
                  <c:v>264</c:v>
                </c:pt>
                <c:pt idx="7">
                  <c:v>248</c:v>
                </c:pt>
                <c:pt idx="8">
                  <c:v>254</c:v>
                </c:pt>
                <c:pt idx="9">
                  <c:v>261</c:v>
                </c:pt>
                <c:pt idx="10">
                  <c:v>315</c:v>
                </c:pt>
                <c:pt idx="11">
                  <c:v>319</c:v>
                </c:pt>
                <c:pt idx="12">
                  <c:v>279</c:v>
                </c:pt>
                <c:pt idx="13">
                  <c:v>365</c:v>
                </c:pt>
                <c:pt idx="14">
                  <c:v>331</c:v>
                </c:pt>
                <c:pt idx="15">
                  <c:v>276</c:v>
                </c:pt>
              </c:numCache>
            </c:numRef>
          </c:val>
          <c:smooth val="0"/>
          <c:extLst>
            <c:ext xmlns:c16="http://schemas.microsoft.com/office/drawing/2014/chart" uri="{C3380CC4-5D6E-409C-BE32-E72D297353CC}">
              <c16:uniqueId val="{00000000-5CC1-49CF-8C05-FADBB8023F4A}"/>
            </c:ext>
          </c:extLst>
        </c:ser>
        <c:ser>
          <c:idx val="2"/>
          <c:order val="2"/>
          <c:tx>
            <c:strRef>
              <c:f>★３３ページ自転車対自転車!$G$4</c:f>
              <c:strCache>
                <c:ptCount val="1"/>
                <c:pt idx="0">
                  <c:v>自転車対歩行者</c:v>
                </c:pt>
              </c:strCache>
            </c:strRef>
          </c:tx>
          <c:spPr>
            <a:ln w="28575" cap="rnd">
              <a:solidFill>
                <a:schemeClr val="tx2"/>
              </a:solidFill>
              <a:round/>
            </a:ln>
            <a:effectLst/>
          </c:spPr>
          <c:marker>
            <c:symbol val="none"/>
          </c:marker>
          <c:cat>
            <c:strRef>
              <c:f>★３３ページ自転車対自転車!$A$7:$A$22</c:f>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R２</c:v>
                </c:pt>
              </c:strCache>
            </c:strRef>
          </c:cat>
          <c:val>
            <c:numRef>
              <c:f>★３３ページ自転車対自転車!$I$7:$I$22</c:f>
              <c:numCache>
                <c:formatCode>0_);[Red]\(0\)</c:formatCode>
                <c:ptCount val="16"/>
                <c:pt idx="0">
                  <c:v>59</c:v>
                </c:pt>
                <c:pt idx="1">
                  <c:v>81</c:v>
                </c:pt>
                <c:pt idx="2">
                  <c:v>101</c:v>
                </c:pt>
                <c:pt idx="3">
                  <c:v>102</c:v>
                </c:pt>
                <c:pt idx="4">
                  <c:v>136</c:v>
                </c:pt>
                <c:pt idx="5">
                  <c:v>121</c:v>
                </c:pt>
                <c:pt idx="6">
                  <c:v>134</c:v>
                </c:pt>
                <c:pt idx="7">
                  <c:v>147</c:v>
                </c:pt>
                <c:pt idx="8">
                  <c:v>125</c:v>
                </c:pt>
                <c:pt idx="9">
                  <c:v>155</c:v>
                </c:pt>
                <c:pt idx="10">
                  <c:v>159</c:v>
                </c:pt>
                <c:pt idx="11">
                  <c:v>151</c:v>
                </c:pt>
                <c:pt idx="12">
                  <c:v>169</c:v>
                </c:pt>
                <c:pt idx="13">
                  <c:v>212</c:v>
                </c:pt>
                <c:pt idx="14">
                  <c:v>203</c:v>
                </c:pt>
                <c:pt idx="15">
                  <c:v>180</c:v>
                </c:pt>
              </c:numCache>
            </c:numRef>
          </c:val>
          <c:smooth val="0"/>
          <c:extLst>
            <c:ext xmlns:c16="http://schemas.microsoft.com/office/drawing/2014/chart" uri="{C3380CC4-5D6E-409C-BE32-E72D297353CC}">
              <c16:uniqueId val="{00000001-5CC1-49CF-8C05-FADBB8023F4A}"/>
            </c:ext>
          </c:extLst>
        </c:ser>
        <c:dLbls>
          <c:showLegendKey val="0"/>
          <c:showVal val="0"/>
          <c:showCatName val="0"/>
          <c:showSerName val="0"/>
          <c:showPercent val="0"/>
          <c:showBubbleSize val="0"/>
        </c:dLbls>
        <c:smooth val="0"/>
        <c:axId val="415263160"/>
        <c:axId val="415261848"/>
        <c:extLst>
          <c:ext xmlns:c15="http://schemas.microsoft.com/office/drawing/2012/chart" uri="{02D57815-91ED-43cb-92C2-25804820EDAC}">
            <c15:filteredLineSeries>
              <c15:ser>
                <c:idx val="0"/>
                <c:order val="0"/>
                <c:spPr>
                  <a:ln w="28575" cap="rnd">
                    <a:solidFill>
                      <a:schemeClr val="accent1"/>
                    </a:solidFill>
                    <a:round/>
                  </a:ln>
                  <a:effectLst/>
                </c:spPr>
                <c:marker>
                  <c:symbol val="none"/>
                </c:marker>
                <c:cat>
                  <c:strRef>
                    <c:extLst>
                      <c:ext uri="{02D57815-91ED-43cb-92C2-25804820EDAC}">
                        <c15:formulaRef>
                          <c15:sqref>★３３ページ自転車対自転車!$A$7:$A$22</c15:sqref>
                        </c15:formulaRef>
                      </c:ext>
                    </c:extLst>
                    <c:strCache>
                      <c:ptCount val="16"/>
                      <c:pt idx="0">
                        <c:v>H17</c:v>
                      </c:pt>
                      <c:pt idx="1">
                        <c:v>H18</c:v>
                      </c:pt>
                      <c:pt idx="2">
                        <c:v>H19</c:v>
                      </c:pt>
                      <c:pt idx="3">
                        <c:v>H20</c:v>
                      </c:pt>
                      <c:pt idx="4">
                        <c:v>H21</c:v>
                      </c:pt>
                      <c:pt idx="5">
                        <c:v>H22</c:v>
                      </c:pt>
                      <c:pt idx="6">
                        <c:v>H23</c:v>
                      </c:pt>
                      <c:pt idx="7">
                        <c:v>H24</c:v>
                      </c:pt>
                      <c:pt idx="8">
                        <c:v>H25</c:v>
                      </c:pt>
                      <c:pt idx="9">
                        <c:v>H26</c:v>
                      </c:pt>
                      <c:pt idx="10">
                        <c:v>H27</c:v>
                      </c:pt>
                      <c:pt idx="11">
                        <c:v>H28</c:v>
                      </c:pt>
                      <c:pt idx="12">
                        <c:v>H29</c:v>
                      </c:pt>
                      <c:pt idx="13">
                        <c:v>H30</c:v>
                      </c:pt>
                      <c:pt idx="14">
                        <c:v>R元</c:v>
                      </c:pt>
                      <c:pt idx="15">
                        <c:v>R２</c:v>
                      </c:pt>
                    </c:strCache>
                  </c:strRef>
                </c:cat>
                <c:val>
                  <c:numRef>
                    <c:extLst>
                      <c:ext uri="{02D57815-91ED-43cb-92C2-25804820EDAC}">
                        <c15:formulaRef>
                          <c15:sqref>★３３ページ自転車対自転車!$B$7:$B$22</c15:sqref>
                        </c15:formulaRef>
                      </c:ext>
                    </c:extLst>
                    <c:numCache>
                      <c:formatCode>General</c:formatCode>
                      <c:ptCount val="16"/>
                    </c:numCache>
                  </c:numRef>
                </c:val>
                <c:smooth val="0"/>
                <c:extLst>
                  <c:ext xmlns:c16="http://schemas.microsoft.com/office/drawing/2014/chart" uri="{C3380CC4-5D6E-409C-BE32-E72D297353CC}">
                    <c16:uniqueId val="{00000002-5CC1-49CF-8C05-FADBB8023F4A}"/>
                  </c:ext>
                </c:extLst>
              </c15:ser>
            </c15:filteredLineSeries>
          </c:ext>
        </c:extLst>
      </c:lineChart>
      <c:catAx>
        <c:axId val="4152631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1848"/>
        <c:crosses val="autoZero"/>
        <c:auto val="1"/>
        <c:lblAlgn val="ctr"/>
        <c:lblOffset val="100"/>
        <c:noMultiLvlLbl val="0"/>
      </c:catAx>
      <c:valAx>
        <c:axId val="415261848"/>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15263160"/>
        <c:crosses val="autoZero"/>
        <c:crossBetween val="between"/>
      </c:valAx>
      <c:spPr>
        <a:noFill/>
        <a:ln>
          <a:solidFill>
            <a:schemeClr val="tx1"/>
          </a:solidFill>
        </a:ln>
        <a:effectLst/>
      </c:spPr>
    </c:plotArea>
    <c:legend>
      <c:legendPos val="b"/>
      <c:layout>
        <c:manualLayout>
          <c:xMode val="edge"/>
          <c:yMode val="edge"/>
          <c:x val="0.76307944902258151"/>
          <c:y val="0.22348632766632984"/>
          <c:w val="0.22441797773101399"/>
          <c:h val="0.2684945269770904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v>件数</c:v>
          </c:tx>
          <c:spPr>
            <a:ln cmpd="dbl">
              <a:solidFill>
                <a:schemeClr val="tx1"/>
              </a:solidFill>
            </a:ln>
          </c:spPr>
          <c:marker>
            <c:symbol val="none"/>
          </c:marker>
          <c:cat>
            <c:numRef>
              <c:f>'★３６ぺージ自転車(時間別･類型）'!$B$6:$B$29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'★３６ぺージ自転車(時間別･類型）'!$C$6:$C$29</c:f>
              <c:numCache>
                <c:formatCode>#,##0_);[Red]\(#,##0\)</c:formatCode>
                <c:ptCount val="24"/>
                <c:pt idx="0">
                  <c:v>39</c:v>
                </c:pt>
                <c:pt idx="1">
                  <c:v>26</c:v>
                </c:pt>
                <c:pt idx="2">
                  <c:v>13</c:v>
                </c:pt>
                <c:pt idx="3">
                  <c:v>16</c:v>
                </c:pt>
                <c:pt idx="4">
                  <c:v>19</c:v>
                </c:pt>
                <c:pt idx="5">
                  <c:v>17</c:v>
                </c:pt>
                <c:pt idx="6">
                  <c:v>66</c:v>
                </c:pt>
                <c:pt idx="7">
                  <c:v>191</c:v>
                </c:pt>
                <c:pt idx="8">
                  <c:v>338</c:v>
                </c:pt>
                <c:pt idx="9">
                  <c:v>280</c:v>
                </c:pt>
                <c:pt idx="10">
                  <c:v>284</c:v>
                </c:pt>
                <c:pt idx="11">
                  <c:v>237</c:v>
                </c:pt>
                <c:pt idx="12">
                  <c:v>211</c:v>
                </c:pt>
                <c:pt idx="13">
                  <c:v>185</c:v>
                </c:pt>
                <c:pt idx="14">
                  <c:v>183</c:v>
                </c:pt>
                <c:pt idx="15">
                  <c:v>199</c:v>
                </c:pt>
                <c:pt idx="16">
                  <c:v>251</c:v>
                </c:pt>
                <c:pt idx="17">
                  <c:v>269</c:v>
                </c:pt>
                <c:pt idx="18">
                  <c:v>216</c:v>
                </c:pt>
                <c:pt idx="19">
                  <c:v>169</c:v>
                </c:pt>
                <c:pt idx="20">
                  <c:v>128</c:v>
                </c:pt>
                <c:pt idx="21">
                  <c:v>78</c:v>
                </c:pt>
                <c:pt idx="22">
                  <c:v>67</c:v>
                </c:pt>
                <c:pt idx="23">
                  <c:v>56</c:v>
                </c:pt>
              </c:numCache>
            </c:numRef>
          </c:val>
          <c:extLst>
            <c:ext xmlns:c16="http://schemas.microsoft.com/office/drawing/2014/chart" uri="{C3380CC4-5D6E-409C-BE32-E72D297353CC}">
              <c16:uniqueId val="{00000000-E965-42D6-9945-29A4880E689E}"/>
            </c:ext>
          </c:extLst>
        </c:ser>
        <c:ser>
          <c:idx val="1"/>
          <c:order val="1"/>
          <c:tx>
            <c:v>負傷者数</c:v>
          </c:tx>
          <c:spPr>
            <a:ln w="19050">
              <a:solidFill>
                <a:srgbClr val="FF0000"/>
              </a:solidFill>
            </a:ln>
          </c:spPr>
          <c:marker>
            <c:symbol val="none"/>
          </c:marker>
          <c:cat>
            <c:numRef>
              <c:f>'★３６ぺージ自転車(時間別･類型）'!$B$6:$B$29</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'★３６ぺージ自転車(時間別･類型）'!$K$6:$K$29</c:f>
              <c:numCache>
                <c:formatCode>#,##0_);[Red]\(#,##0\)</c:formatCode>
                <c:ptCount val="24"/>
                <c:pt idx="0">
                  <c:v>44</c:v>
                </c:pt>
                <c:pt idx="1">
                  <c:v>25</c:v>
                </c:pt>
                <c:pt idx="2">
                  <c:v>14</c:v>
                </c:pt>
                <c:pt idx="3">
                  <c:v>16</c:v>
                </c:pt>
                <c:pt idx="4">
                  <c:v>19</c:v>
                </c:pt>
                <c:pt idx="5">
                  <c:v>17</c:v>
                </c:pt>
                <c:pt idx="6">
                  <c:v>69</c:v>
                </c:pt>
                <c:pt idx="7">
                  <c:v>197</c:v>
                </c:pt>
                <c:pt idx="8">
                  <c:v>357</c:v>
                </c:pt>
                <c:pt idx="9">
                  <c:v>291</c:v>
                </c:pt>
                <c:pt idx="10">
                  <c:v>289</c:v>
                </c:pt>
                <c:pt idx="11">
                  <c:v>249</c:v>
                </c:pt>
                <c:pt idx="12">
                  <c:v>219</c:v>
                </c:pt>
                <c:pt idx="13">
                  <c:v>191</c:v>
                </c:pt>
                <c:pt idx="14">
                  <c:v>181</c:v>
                </c:pt>
                <c:pt idx="15">
                  <c:v>210</c:v>
                </c:pt>
                <c:pt idx="16">
                  <c:v>264</c:v>
                </c:pt>
                <c:pt idx="17">
                  <c:v>287</c:v>
                </c:pt>
                <c:pt idx="18">
                  <c:v>229</c:v>
                </c:pt>
                <c:pt idx="19">
                  <c:v>176</c:v>
                </c:pt>
                <c:pt idx="20">
                  <c:v>130</c:v>
                </c:pt>
                <c:pt idx="21">
                  <c:v>81</c:v>
                </c:pt>
                <c:pt idx="22">
                  <c:v>68</c:v>
                </c:pt>
                <c:pt idx="23">
                  <c:v>57</c:v>
                </c:pt>
              </c:numCache>
            </c:numRef>
          </c:val>
          <c:extLst>
            <c:ext xmlns:c16="http://schemas.microsoft.com/office/drawing/2014/chart" uri="{C3380CC4-5D6E-409C-BE32-E72D297353CC}">
              <c16:uniqueId val="{00000001-E965-42D6-9945-29A4880E689E}"/>
            </c:ext>
          </c:extLst>
        </c:ser>
        <c:dLbls>
          <c:showLegendKey val="0"/>
          <c:showVal val="0"/>
          <c:showCatName val="0"/>
          <c:showSerName val="0"/>
          <c:showPercent val="0"/>
          <c:showBubbleSize val="0"/>
        </c:dLbls>
        <c:axId val="344702976"/>
        <c:axId val="344704512"/>
      </c:radarChart>
      <c:catAx>
        <c:axId val="344702976"/>
        <c:scaling>
          <c:orientation val="minMax"/>
        </c:scaling>
        <c:delete val="0"/>
        <c:axPos val="b"/>
        <c:majorGridlines/>
        <c:numFmt formatCode="General" sourceLinked="1"/>
        <c:majorTickMark val="out"/>
        <c:minorTickMark val="none"/>
        <c:tickLblPos val="nextTo"/>
        <c:crossAx val="344704512"/>
        <c:crosses val="autoZero"/>
        <c:auto val="0"/>
        <c:lblAlgn val="ctr"/>
        <c:lblOffset val="100"/>
        <c:noMultiLvlLbl val="0"/>
      </c:catAx>
      <c:valAx>
        <c:axId val="344704512"/>
        <c:scaling>
          <c:orientation val="minMax"/>
        </c:scaling>
        <c:delete val="0"/>
        <c:axPos val="l"/>
        <c:majorGridlines/>
        <c:numFmt formatCode="#,##0_);[Red]\(#,##0\)" sourceLinked="1"/>
        <c:majorTickMark val="cross"/>
        <c:minorTickMark val="none"/>
        <c:tickLblPos val="nextTo"/>
        <c:txPr>
          <a:bodyPr/>
          <a:lstStyle/>
          <a:p>
            <a:pPr>
              <a:defRPr sz="800" baseline="0"/>
            </a:pPr>
            <a:endParaRPr lang="ja-JP"/>
          </a:p>
        </c:txPr>
        <c:crossAx val="344702976"/>
        <c:crosses val="autoZero"/>
        <c:crossBetween val="between"/>
      </c:valAx>
    </c:plotArea>
    <c:legend>
      <c:legendPos val="r"/>
      <c:layout>
        <c:manualLayout>
          <c:xMode val="edge"/>
          <c:yMode val="edge"/>
          <c:x val="0.71666666666666667"/>
          <c:y val="0.41628280839895015"/>
          <c:w val="0.21081539807524063"/>
          <c:h val="0.18631634587343249"/>
        </c:manualLayout>
      </c:layout>
      <c:overlay val="0"/>
    </c:legend>
    <c:plotVisOnly val="1"/>
    <c:dispBlanksAs val="gap"/>
    <c:showDLblsOverMax val="0"/>
  </c:chart>
  <c:spPr>
    <a:ln>
      <a:noFill/>
    </a:ln>
  </c:sp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自動二輪車の月別交通事故発生件数</a:t>
            </a:r>
          </a:p>
        </c:rich>
      </c:tx>
      <c:layout>
        <c:manualLayout>
          <c:xMode val="edge"/>
          <c:yMode val="edge"/>
          <c:x val="0.33418293058195314"/>
          <c:y val="8.1603895898554851E-2"/>
        </c:manualLayout>
      </c:layout>
      <c:overlay val="0"/>
      <c:spPr>
        <a:noFill/>
        <a:ln w="25400">
          <a:noFill/>
        </a:ln>
      </c:spPr>
    </c:title>
    <c:autoTitleDeleted val="0"/>
    <c:plotArea>
      <c:layout>
        <c:manualLayout>
          <c:layoutTarget val="inner"/>
          <c:xMode val="edge"/>
          <c:yMode val="edge"/>
          <c:x val="0.16612092473141832"/>
          <c:y val="0.26479799838104351"/>
          <c:w val="0.65043830210878817"/>
          <c:h val="0.48130950941312567"/>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'★37ページ自動二輪(推移）'!$B$16:$M$16</c:f>
              <c:numCache>
                <c:formatCode>#,##0_ ;[Red]\-#,##0\ </c:formatCode>
                <c:ptCount val="12"/>
                <c:pt idx="0">
                  <c:v>82</c:v>
                </c:pt>
                <c:pt idx="1">
                  <c:v>81</c:v>
                </c:pt>
                <c:pt idx="2">
                  <c:v>97</c:v>
                </c:pt>
                <c:pt idx="3">
                  <c:v>79</c:v>
                </c:pt>
                <c:pt idx="4">
                  <c:v>79</c:v>
                </c:pt>
                <c:pt idx="5">
                  <c:v>96</c:v>
                </c:pt>
                <c:pt idx="6">
                  <c:v>73</c:v>
                </c:pt>
                <c:pt idx="7">
                  <c:v>73</c:v>
                </c:pt>
                <c:pt idx="8">
                  <c:v>81</c:v>
                </c:pt>
                <c:pt idx="9">
                  <c:v>77</c:v>
                </c:pt>
                <c:pt idx="10">
                  <c:v>79</c:v>
                </c:pt>
                <c:pt idx="11">
                  <c:v>94</c:v>
                </c:pt>
              </c:numCache>
            </c:numRef>
          </c:val>
          <c:smooth val="0"/>
          <c:extLst>
            <c:ext xmlns:c16="http://schemas.microsoft.com/office/drawing/2014/chart" uri="{C3380CC4-5D6E-409C-BE32-E72D297353CC}">
              <c16:uniqueId val="{00000000-4F61-4E6F-B9CC-21E1F0FE4AA7}"/>
            </c:ext>
          </c:extLst>
        </c:ser>
        <c:dLbls>
          <c:showLegendKey val="0"/>
          <c:showVal val="0"/>
          <c:showCatName val="0"/>
          <c:showSerName val="0"/>
          <c:showPercent val="0"/>
          <c:showBubbleSize val="0"/>
        </c:dLbls>
        <c:marker val="1"/>
        <c:smooth val="0"/>
        <c:axId val="501267680"/>
        <c:axId val="1"/>
      </c:lineChart>
      <c:catAx>
        <c:axId val="501267680"/>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月</a:t>
                </a:r>
              </a:p>
            </c:rich>
          </c:tx>
          <c:layout>
            <c:manualLayout>
              <c:xMode val="edge"/>
              <c:yMode val="edge"/>
              <c:x val="0.49031029052402936"/>
              <c:y val="0.8457966248194879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件数</a:t>
                </a:r>
                <a:r>
                  <a:rPr lang="ja-JP" altLang="en-US" sz="1100"/>
                  <a:t>（件）</a:t>
                </a:r>
              </a:p>
            </c:rich>
          </c:tx>
          <c:layout>
            <c:manualLayout>
              <c:xMode val="edge"/>
              <c:yMode val="edge"/>
              <c:x val="1.0378785410444383E-2"/>
              <c:y val="0.4361382538026120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7680"/>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自動二輪車の月別交通事故死者数・負傷者数</a:t>
            </a:r>
          </a:p>
        </c:rich>
      </c:tx>
      <c:layout>
        <c:manualLayout>
          <c:xMode val="edge"/>
          <c:yMode val="edge"/>
          <c:x val="0.30628268151563925"/>
          <c:y val="6.997623328579991E-2"/>
        </c:manualLayout>
      </c:layout>
      <c:overlay val="0"/>
      <c:spPr>
        <a:noFill/>
        <a:ln w="25400">
          <a:noFill/>
        </a:ln>
      </c:spPr>
    </c:title>
    <c:autoTitleDeleted val="0"/>
    <c:plotArea>
      <c:layout>
        <c:manualLayout>
          <c:layoutTarget val="inner"/>
          <c:xMode val="edge"/>
          <c:yMode val="edge"/>
          <c:x val="0.20157074288365889"/>
          <c:y val="0.21277202191831282"/>
          <c:w val="0.63874349269877173"/>
          <c:h val="0.44352258599254041"/>
        </c:manualLayout>
      </c:layout>
      <c:barChart>
        <c:barDir val="col"/>
        <c:grouping val="clustered"/>
        <c:varyColors val="0"/>
        <c:ser>
          <c:idx val="1"/>
          <c:order val="0"/>
          <c:tx>
            <c:v>負傷者数</c:v>
          </c:tx>
          <c:spPr>
            <a:solidFill>
              <a:srgbClr val="808080"/>
            </a:solidFill>
            <a:ln w="12700">
              <a:solidFill>
                <a:srgbClr val="000000"/>
              </a:solidFill>
              <a:prstDash val="solid"/>
            </a:ln>
          </c:spPr>
          <c:invertIfNegative val="0"/>
          <c:val>
            <c:numRef>
              <c:f>'★37ページ自動二輪(推移）'!$B$18:$M$18</c:f>
              <c:numCache>
                <c:formatCode>#,##0_ ;[Red]\-#,##0\ </c:formatCode>
                <c:ptCount val="12"/>
                <c:pt idx="0">
                  <c:v>86</c:v>
                </c:pt>
                <c:pt idx="1">
                  <c:v>93</c:v>
                </c:pt>
                <c:pt idx="2">
                  <c:v>111</c:v>
                </c:pt>
                <c:pt idx="3">
                  <c:v>86</c:v>
                </c:pt>
                <c:pt idx="4">
                  <c:v>84</c:v>
                </c:pt>
                <c:pt idx="5">
                  <c:v>102</c:v>
                </c:pt>
                <c:pt idx="6">
                  <c:v>78</c:v>
                </c:pt>
                <c:pt idx="7">
                  <c:v>80</c:v>
                </c:pt>
                <c:pt idx="8">
                  <c:v>88</c:v>
                </c:pt>
                <c:pt idx="9">
                  <c:v>84</c:v>
                </c:pt>
                <c:pt idx="10">
                  <c:v>88</c:v>
                </c:pt>
                <c:pt idx="11">
                  <c:v>101</c:v>
                </c:pt>
              </c:numCache>
            </c:numRef>
          </c:val>
          <c:extLst>
            <c:ext xmlns:c16="http://schemas.microsoft.com/office/drawing/2014/chart" uri="{C3380CC4-5D6E-409C-BE32-E72D297353CC}">
              <c16:uniqueId val="{00000000-397F-4516-95A9-32DE73C62FF9}"/>
            </c:ext>
          </c:extLst>
        </c:ser>
        <c:dLbls>
          <c:showLegendKey val="0"/>
          <c:showVal val="0"/>
          <c:showCatName val="0"/>
          <c:showSerName val="0"/>
          <c:showPercent val="0"/>
          <c:showBubbleSize val="0"/>
        </c:dLbls>
        <c:gapWidth val="150"/>
        <c:axId val="501268008"/>
        <c:axId val="1"/>
      </c:barChart>
      <c:lineChart>
        <c:grouping val="standard"/>
        <c:varyColors val="0"/>
        <c:ser>
          <c:idx val="0"/>
          <c:order val="1"/>
          <c:tx>
            <c:v>死者数</c:v>
          </c:tx>
          <c:spPr>
            <a:ln w="12700">
              <a:solidFill>
                <a:srgbClr val="000080"/>
              </a:solidFill>
              <a:prstDash val="solid"/>
            </a:ln>
          </c:spPr>
          <c:marker>
            <c:symbol val="diamond"/>
            <c:size val="5"/>
            <c:spPr>
              <a:solidFill>
                <a:srgbClr val="000080"/>
              </a:solidFill>
              <a:ln>
                <a:solidFill>
                  <a:srgbClr val="000080"/>
                </a:solidFill>
                <a:prstDash val="solid"/>
              </a:ln>
            </c:spPr>
          </c:marker>
          <c:val>
            <c:numRef>
              <c:f>'★37ページ自動二輪(推移）'!$B$17:$M$17</c:f>
              <c:numCache>
                <c:formatCode>#,##0_ ;[Red]\-#,##0\ </c:formatCode>
                <c:ptCount val="12"/>
                <c:pt idx="0">
                  <c:v>2</c:v>
                </c:pt>
                <c:pt idx="1">
                  <c:v>0</c:v>
                </c:pt>
                <c:pt idx="2">
                  <c:v>0</c:v>
                </c:pt>
                <c:pt idx="3">
                  <c:v>0</c:v>
                </c:pt>
                <c:pt idx="4">
                  <c:v>0</c:v>
                </c:pt>
                <c:pt idx="5">
                  <c:v>1</c:v>
                </c:pt>
                <c:pt idx="6">
                  <c:v>1</c:v>
                </c:pt>
                <c:pt idx="7">
                  <c:v>0</c:v>
                </c:pt>
                <c:pt idx="8">
                  <c:v>0</c:v>
                </c:pt>
                <c:pt idx="9">
                  <c:v>0</c:v>
                </c:pt>
                <c:pt idx="10">
                  <c:v>0</c:v>
                </c:pt>
                <c:pt idx="11">
                  <c:v>2</c:v>
                </c:pt>
              </c:numCache>
            </c:numRef>
          </c:val>
          <c:smooth val="0"/>
          <c:extLst>
            <c:ext xmlns:c16="http://schemas.microsoft.com/office/drawing/2014/chart" uri="{C3380CC4-5D6E-409C-BE32-E72D297353CC}">
              <c16:uniqueId val="{00000001-397F-4516-95A9-32DE73C62FF9}"/>
            </c:ext>
          </c:extLst>
        </c:ser>
        <c:dLbls>
          <c:showLegendKey val="0"/>
          <c:showVal val="0"/>
          <c:showCatName val="0"/>
          <c:showSerName val="0"/>
          <c:showPercent val="0"/>
          <c:showBubbleSize val="0"/>
        </c:dLbls>
        <c:marker val="1"/>
        <c:smooth val="0"/>
        <c:axId val="3"/>
        <c:axId val="4"/>
      </c:lineChart>
      <c:catAx>
        <c:axId val="5012680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363741825089547"/>
              <c:y val="0.7317717568768471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100"/>
                  <a:t>負傷者数（人）</a:t>
                </a:r>
              </a:p>
            </c:rich>
          </c:tx>
          <c:layout>
            <c:manualLayout>
              <c:xMode val="edge"/>
              <c:yMode val="edge"/>
              <c:x val="1.3575934223691652E-2"/>
              <c:y val="0.35703102072870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501268008"/>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scaling>
        <c:delete val="0"/>
        <c:axPos val="r"/>
        <c:title>
          <c:tx>
            <c:rich>
              <a:bodyPr rot="0" vert="horz"/>
              <a:lstStyle/>
              <a:p>
                <a:pPr algn="ctr">
                  <a:defRPr sz="850" b="0" i="0" u="none" strike="noStrike" baseline="0">
                    <a:solidFill>
                      <a:srgbClr val="000000"/>
                    </a:solidFill>
                    <a:latin typeface="ＭＳ Ｐゴシック"/>
                    <a:ea typeface="ＭＳ Ｐゴシック"/>
                    <a:cs typeface="ＭＳ Ｐゴシック"/>
                  </a:defRPr>
                </a:pPr>
                <a:r>
                  <a:rPr lang="ja-JP" altLang="en-US" sz="1100" baseline="0"/>
                  <a:t>死者数（人）</a:t>
                </a:r>
              </a:p>
            </c:rich>
          </c:tx>
          <c:layout>
            <c:manualLayout>
              <c:xMode val="edge"/>
              <c:yMode val="edge"/>
              <c:x val="0.87565450036977421"/>
              <c:y val="0.35071238142476285"/>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solidFill>
          <a:srgbClr val="FFFFFF"/>
        </a:solidFill>
        <a:ln w="12700">
          <a:solidFill>
            <a:srgbClr val="808080"/>
          </a:solidFill>
          <a:prstDash val="solid"/>
        </a:ln>
      </c:spPr>
    </c:plotArea>
    <c:legend>
      <c:legendPos val="b"/>
      <c:layout>
        <c:manualLayout>
          <c:xMode val="edge"/>
          <c:yMode val="edge"/>
          <c:x val="0.40052362929771901"/>
          <c:y val="0.85782214231095133"/>
          <c:w val="0.2408377198706515"/>
          <c:h val="0.10900572467811598"/>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原動機付自転車の月別交通事故発生件数</a:t>
            </a:r>
          </a:p>
        </c:rich>
      </c:tx>
      <c:layout>
        <c:manualLayout>
          <c:xMode val="edge"/>
          <c:yMode val="edge"/>
          <c:x val="0.31748482359950403"/>
          <c:y val="4.1152212088596839E-2"/>
        </c:manualLayout>
      </c:layout>
      <c:overlay val="0"/>
      <c:spPr>
        <a:noFill/>
        <a:ln w="25400">
          <a:noFill/>
        </a:ln>
      </c:spPr>
    </c:title>
    <c:autoTitleDeleted val="0"/>
    <c:plotArea>
      <c:layout>
        <c:manualLayout>
          <c:layoutTarget val="inner"/>
          <c:xMode val="edge"/>
          <c:yMode val="edge"/>
          <c:x val="0.16871178278957086"/>
          <c:y val="0.22222311528708238"/>
          <c:w val="0.70245451379657675"/>
          <c:h val="0.51852060233652564"/>
        </c:manualLayout>
      </c:layout>
      <c:lineChart>
        <c:grouping val="standard"/>
        <c:varyColors val="0"/>
        <c:ser>
          <c:idx val="0"/>
          <c:order val="0"/>
          <c:tx>
            <c:v>件数</c:v>
          </c:tx>
          <c:spPr>
            <a:ln w="12700">
              <a:solidFill>
                <a:srgbClr val="000080"/>
              </a:solidFill>
              <a:prstDash val="solid"/>
            </a:ln>
          </c:spPr>
          <c:marker>
            <c:symbol val="diamond"/>
            <c:size val="5"/>
            <c:spPr>
              <a:solidFill>
                <a:srgbClr val="000080"/>
              </a:solidFill>
              <a:ln>
                <a:solidFill>
                  <a:srgbClr val="000080"/>
                </a:solidFill>
                <a:prstDash val="solid"/>
              </a:ln>
            </c:spPr>
          </c:marker>
          <c:val>
            <c:numRef>
              <c:f>'★４１原付(推移）'!$B$15:$M$15</c:f>
              <c:numCache>
                <c:formatCode>#,##0_ ;[Red]\-#,##0\ </c:formatCode>
                <c:ptCount val="12"/>
                <c:pt idx="0">
                  <c:v>41</c:v>
                </c:pt>
                <c:pt idx="1">
                  <c:v>38</c:v>
                </c:pt>
                <c:pt idx="2">
                  <c:v>63</c:v>
                </c:pt>
                <c:pt idx="3">
                  <c:v>38</c:v>
                </c:pt>
                <c:pt idx="4">
                  <c:v>44</c:v>
                </c:pt>
                <c:pt idx="5">
                  <c:v>43</c:v>
                </c:pt>
                <c:pt idx="6">
                  <c:v>46</c:v>
                </c:pt>
                <c:pt idx="7">
                  <c:v>59</c:v>
                </c:pt>
                <c:pt idx="8">
                  <c:v>54</c:v>
                </c:pt>
                <c:pt idx="9">
                  <c:v>43</c:v>
                </c:pt>
                <c:pt idx="10">
                  <c:v>48</c:v>
                </c:pt>
                <c:pt idx="11">
                  <c:v>61</c:v>
                </c:pt>
              </c:numCache>
            </c:numRef>
          </c:val>
          <c:smooth val="0"/>
          <c:extLst>
            <c:ext xmlns:c16="http://schemas.microsoft.com/office/drawing/2014/chart" uri="{C3380CC4-5D6E-409C-BE32-E72D297353CC}">
              <c16:uniqueId val="{00000000-520C-4B5E-8218-DBEE79DDE1EF}"/>
            </c:ext>
          </c:extLst>
        </c:ser>
        <c:dLbls>
          <c:showLegendKey val="0"/>
          <c:showVal val="0"/>
          <c:showCatName val="0"/>
          <c:showSerName val="0"/>
          <c:showPercent val="0"/>
          <c:showBubbleSize val="0"/>
        </c:dLbls>
        <c:marker val="1"/>
        <c:smooth val="0"/>
        <c:axId val="501266368"/>
        <c:axId val="1"/>
      </c:lineChart>
      <c:catAx>
        <c:axId val="501266368"/>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0766903370207561"/>
              <c:y val="0.8559704677203119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rot="0" vert="horz"/>
              <a:lstStyle/>
              <a:p>
                <a:pPr algn="ctr">
                  <a:defRPr sz="975" b="0" i="0" u="none" strike="noStrike" baseline="0">
                    <a:solidFill>
                      <a:srgbClr val="000000"/>
                    </a:solidFill>
                    <a:latin typeface="ＭＳ Ｐゴシック"/>
                    <a:ea typeface="ＭＳ Ｐゴシック"/>
                    <a:cs typeface="ＭＳ Ｐゴシック"/>
                  </a:defRPr>
                </a:pPr>
                <a:r>
                  <a:rPr lang="ja-JP" altLang="en-US"/>
                  <a:t>件数（件）</a:t>
                </a:r>
              </a:p>
            </c:rich>
          </c:tx>
          <c:layout>
            <c:manualLayout>
              <c:xMode val="edge"/>
              <c:yMode val="edge"/>
              <c:x val="2.4539877300613498E-2"/>
              <c:y val="0.44033119960724332"/>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501266368"/>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原動機付自転車の月別交通事故死者数・負傷者数</a:t>
            </a:r>
          </a:p>
        </c:rich>
      </c:tx>
      <c:layout>
        <c:manualLayout>
          <c:xMode val="edge"/>
          <c:yMode val="edge"/>
          <c:x val="0.25152436590587468"/>
          <c:y val="4.390230146851478E-2"/>
        </c:manualLayout>
      </c:layout>
      <c:overlay val="0"/>
      <c:spPr>
        <a:noFill/>
        <a:ln w="25400">
          <a:noFill/>
        </a:ln>
      </c:spPr>
    </c:title>
    <c:autoTitleDeleted val="0"/>
    <c:plotArea>
      <c:layout>
        <c:manualLayout>
          <c:layoutTarget val="inner"/>
          <c:xMode val="edge"/>
          <c:yMode val="edge"/>
          <c:x val="0.21646341463414634"/>
          <c:y val="0.19106111736032996"/>
          <c:w val="0.62042682926829273"/>
          <c:h val="0.46185954028473714"/>
        </c:manualLayout>
      </c:layout>
      <c:barChart>
        <c:barDir val="col"/>
        <c:grouping val="clustered"/>
        <c:varyColors val="0"/>
        <c:ser>
          <c:idx val="1"/>
          <c:order val="0"/>
          <c:tx>
            <c:v>負傷者数</c:v>
          </c:tx>
          <c:spPr>
            <a:solidFill>
              <a:schemeClr val="bg1">
                <a:lumMod val="50000"/>
              </a:schemeClr>
            </a:solidFill>
            <a:ln w="12700">
              <a:solidFill>
                <a:srgbClr val="000000"/>
              </a:solidFill>
              <a:prstDash val="solid"/>
            </a:ln>
          </c:spPr>
          <c:invertIfNegative val="0"/>
          <c:val>
            <c:numRef>
              <c:f>'★４１原付(推移）'!$B$17:$M$17</c:f>
              <c:numCache>
                <c:formatCode>#,##0_ ;[Red]\-#,##0\ </c:formatCode>
                <c:ptCount val="12"/>
                <c:pt idx="0">
                  <c:v>43</c:v>
                </c:pt>
                <c:pt idx="1">
                  <c:v>41</c:v>
                </c:pt>
                <c:pt idx="2">
                  <c:v>66</c:v>
                </c:pt>
                <c:pt idx="3">
                  <c:v>42</c:v>
                </c:pt>
                <c:pt idx="4">
                  <c:v>48</c:v>
                </c:pt>
                <c:pt idx="5">
                  <c:v>49</c:v>
                </c:pt>
                <c:pt idx="6">
                  <c:v>50</c:v>
                </c:pt>
                <c:pt idx="7">
                  <c:v>66</c:v>
                </c:pt>
                <c:pt idx="8">
                  <c:v>67</c:v>
                </c:pt>
                <c:pt idx="9">
                  <c:v>45</c:v>
                </c:pt>
                <c:pt idx="10">
                  <c:v>49</c:v>
                </c:pt>
                <c:pt idx="11">
                  <c:v>65</c:v>
                </c:pt>
              </c:numCache>
            </c:numRef>
          </c:val>
          <c:extLst>
            <c:ext xmlns:c16="http://schemas.microsoft.com/office/drawing/2014/chart" uri="{C3380CC4-5D6E-409C-BE32-E72D297353CC}">
              <c16:uniqueId val="{00000000-D2DB-45CE-92C3-B5B06E4759B7}"/>
            </c:ext>
          </c:extLst>
        </c:ser>
        <c:dLbls>
          <c:showLegendKey val="0"/>
          <c:showVal val="0"/>
          <c:showCatName val="0"/>
          <c:showSerName val="0"/>
          <c:showPercent val="0"/>
          <c:showBubbleSize val="0"/>
        </c:dLbls>
        <c:gapWidth val="150"/>
        <c:axId val="501260464"/>
        <c:axId val="1"/>
      </c:barChart>
      <c:lineChart>
        <c:grouping val="standard"/>
        <c:varyColors val="0"/>
        <c:ser>
          <c:idx val="0"/>
          <c:order val="1"/>
          <c:tx>
            <c:v>死者数</c:v>
          </c:tx>
          <c:spPr>
            <a:ln w="12700">
              <a:solidFill>
                <a:srgbClr val="002060"/>
              </a:solidFill>
              <a:prstDash val="solid"/>
            </a:ln>
          </c:spPr>
          <c:marker>
            <c:symbol val="diamond"/>
            <c:size val="5"/>
            <c:spPr>
              <a:solidFill>
                <a:srgbClr val="000080"/>
              </a:solidFill>
              <a:ln>
                <a:solidFill>
                  <a:srgbClr val="000080"/>
                </a:solidFill>
                <a:prstDash val="solid"/>
              </a:ln>
            </c:spPr>
          </c:marker>
          <c:val>
            <c:numRef>
              <c:f>'★４１原付(推移）'!$B$16:$M$16</c:f>
              <c:numCache>
                <c:formatCode>#,##0_ ;[Red]\-#,##0\ </c:formatCode>
                <c:ptCount val="12"/>
                <c:pt idx="0">
                  <c:v>1</c:v>
                </c:pt>
                <c:pt idx="1">
                  <c:v>0</c:v>
                </c:pt>
                <c:pt idx="2">
                  <c:v>0</c:v>
                </c:pt>
                <c:pt idx="3">
                  <c:v>0</c:v>
                </c:pt>
                <c:pt idx="4">
                  <c:v>0</c:v>
                </c:pt>
                <c:pt idx="5">
                  <c:v>0</c:v>
                </c:pt>
                <c:pt idx="6">
                  <c:v>0</c:v>
                </c:pt>
                <c:pt idx="7">
                  <c:v>0</c:v>
                </c:pt>
                <c:pt idx="8">
                  <c:v>0</c:v>
                </c:pt>
                <c:pt idx="9">
                  <c:v>0</c:v>
                </c:pt>
                <c:pt idx="10">
                  <c:v>0</c:v>
                </c:pt>
                <c:pt idx="11">
                  <c:v>1</c:v>
                </c:pt>
              </c:numCache>
            </c:numRef>
          </c:val>
          <c:smooth val="0"/>
          <c:extLst>
            <c:ext xmlns:c16="http://schemas.microsoft.com/office/drawing/2014/chart" uri="{C3380CC4-5D6E-409C-BE32-E72D297353CC}">
              <c16:uniqueId val="{00000001-D2DB-45CE-92C3-B5B06E4759B7}"/>
            </c:ext>
          </c:extLst>
        </c:ser>
        <c:dLbls>
          <c:showLegendKey val="0"/>
          <c:showVal val="0"/>
          <c:showCatName val="0"/>
          <c:showSerName val="0"/>
          <c:showPercent val="0"/>
          <c:showBubbleSize val="0"/>
        </c:dLbls>
        <c:marker val="1"/>
        <c:smooth val="0"/>
        <c:axId val="3"/>
        <c:axId val="4"/>
      </c:lineChart>
      <c:catAx>
        <c:axId val="50126046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月</a:t>
                </a:r>
              </a:p>
            </c:rich>
          </c:tx>
          <c:layout>
            <c:manualLayout>
              <c:xMode val="edge"/>
              <c:yMode val="edge"/>
              <c:x val="0.51219516915224306"/>
              <c:y val="0.7282102340513221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負傷者数（人）</a:t>
                </a:r>
              </a:p>
            </c:rich>
          </c:tx>
          <c:layout>
            <c:manualLayout>
              <c:xMode val="edge"/>
              <c:yMode val="edge"/>
              <c:x val="3.5037555789397294E-3"/>
              <c:y val="0.33170907355588813"/>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501260464"/>
        <c:crosses val="autoZero"/>
        <c:crossBetween val="between"/>
      </c:valAx>
      <c:catAx>
        <c:axId val="3"/>
        <c:scaling>
          <c:orientation val="minMax"/>
        </c:scaling>
        <c:delete val="1"/>
        <c:axPos val="b"/>
        <c:majorTickMark val="out"/>
        <c:minorTickMark val="none"/>
        <c:tickLblPos val="nextTo"/>
        <c:crossAx val="4"/>
        <c:crosses val="autoZero"/>
        <c:auto val="0"/>
        <c:lblAlgn val="ctr"/>
        <c:lblOffset val="100"/>
        <c:noMultiLvlLbl val="0"/>
      </c:catAx>
      <c:valAx>
        <c:axId val="4"/>
        <c:scaling>
          <c:orientation val="minMax"/>
          <c:max val="2"/>
        </c:scaling>
        <c:delete val="0"/>
        <c:axPos val="r"/>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a:t>死者数（人）</a:t>
                </a:r>
              </a:p>
            </c:rich>
          </c:tx>
          <c:layout>
            <c:manualLayout>
              <c:xMode val="edge"/>
              <c:yMode val="edge"/>
              <c:x val="0.87195116739439826"/>
              <c:y val="0.33658619118891131"/>
            </c:manualLayout>
          </c:layout>
          <c:overlay val="0"/>
          <c:spPr>
            <a:noFill/>
            <a:ln w="25400">
              <a:noFill/>
            </a:ln>
          </c:spPr>
        </c:title>
        <c:numFmt formatCode="#,##0_ ;[Red]\-#,##0\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1"/>
      </c:valAx>
      <c:spPr>
        <a:solidFill>
          <a:srgbClr val="FFFFFF"/>
        </a:solidFill>
        <a:ln w="12700">
          <a:solidFill>
            <a:srgbClr val="808080"/>
          </a:solidFill>
          <a:prstDash val="solid"/>
        </a:ln>
      </c:spPr>
    </c:plotArea>
    <c:legend>
      <c:legendPos val="b"/>
      <c:layout>
        <c:manualLayout>
          <c:xMode val="edge"/>
          <c:yMode val="edge"/>
          <c:x val="0.37195124802948015"/>
          <c:y val="0.85366044120517992"/>
          <c:w val="0.28048784224552575"/>
          <c:h val="0.11219583089303919"/>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tx>
            <c:strRef>
              <c:f>'★４５ページ（飲酒運転）'!$C$22</c:f>
              <c:strCache>
                <c:ptCount val="1"/>
                <c:pt idx="0">
                  <c:v>件数</c:v>
                </c:pt>
              </c:strCache>
            </c:strRef>
          </c:tx>
          <c:spPr>
            <a:ln w="28575" cmpd="dbl">
              <a:solidFill>
                <a:schemeClr val="tx1"/>
              </a:solidFill>
              <a:prstDash val="solid"/>
            </a:ln>
          </c:spPr>
          <c:marker>
            <c:symbol val="none"/>
          </c:marker>
          <c:cat>
            <c:numRef>
              <c:f>'★４５ページ（飲酒運転）'!$B$24:$B$47</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'★４５ページ（飲酒運転）'!$C$24:$C$47</c:f>
              <c:numCache>
                <c:formatCode>#,##0_ </c:formatCode>
                <c:ptCount val="24"/>
                <c:pt idx="0">
                  <c:v>6</c:v>
                </c:pt>
                <c:pt idx="1">
                  <c:v>1</c:v>
                </c:pt>
                <c:pt idx="2">
                  <c:v>1</c:v>
                </c:pt>
                <c:pt idx="3">
                  <c:v>3</c:v>
                </c:pt>
                <c:pt idx="4">
                  <c:v>2</c:v>
                </c:pt>
                <c:pt idx="5">
                  <c:v>5</c:v>
                </c:pt>
                <c:pt idx="6">
                  <c:v>2</c:v>
                </c:pt>
                <c:pt idx="7">
                  <c:v>3</c:v>
                </c:pt>
                <c:pt idx="8">
                  <c:v>3</c:v>
                </c:pt>
                <c:pt idx="9">
                  <c:v>1</c:v>
                </c:pt>
                <c:pt idx="10">
                  <c:v>2</c:v>
                </c:pt>
                <c:pt idx="11">
                  <c:v>1</c:v>
                </c:pt>
                <c:pt idx="12">
                  <c:v>0</c:v>
                </c:pt>
                <c:pt idx="13">
                  <c:v>0</c:v>
                </c:pt>
                <c:pt idx="14">
                  <c:v>0</c:v>
                </c:pt>
                <c:pt idx="15">
                  <c:v>1</c:v>
                </c:pt>
                <c:pt idx="16">
                  <c:v>1</c:v>
                </c:pt>
                <c:pt idx="17">
                  <c:v>0</c:v>
                </c:pt>
                <c:pt idx="18">
                  <c:v>1</c:v>
                </c:pt>
                <c:pt idx="19">
                  <c:v>2</c:v>
                </c:pt>
                <c:pt idx="20">
                  <c:v>0</c:v>
                </c:pt>
                <c:pt idx="21">
                  <c:v>4</c:v>
                </c:pt>
                <c:pt idx="22">
                  <c:v>3</c:v>
                </c:pt>
                <c:pt idx="23">
                  <c:v>3</c:v>
                </c:pt>
              </c:numCache>
            </c:numRef>
          </c:val>
          <c:extLst>
            <c:ext xmlns:c16="http://schemas.microsoft.com/office/drawing/2014/chart" uri="{C3380CC4-5D6E-409C-BE32-E72D297353CC}">
              <c16:uniqueId val="{00000000-8606-4D84-8C0F-3278C477D2D1}"/>
            </c:ext>
          </c:extLst>
        </c:ser>
        <c:ser>
          <c:idx val="1"/>
          <c:order val="1"/>
          <c:tx>
            <c:strRef>
              <c:f>'★４５ページ（飲酒運転）'!$G$22:$H$22</c:f>
              <c:strCache>
                <c:ptCount val="1"/>
                <c:pt idx="0">
                  <c:v>負傷者数</c:v>
                </c:pt>
              </c:strCache>
            </c:strRef>
          </c:tx>
          <c:spPr>
            <a:ln w="19050">
              <a:solidFill>
                <a:srgbClr val="FF0000"/>
              </a:solidFill>
            </a:ln>
          </c:spPr>
          <c:marker>
            <c:symbol val="none"/>
          </c:marker>
          <c:cat>
            <c:numRef>
              <c:f>'★４５ページ（飲酒運転）'!$B$24:$B$47</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'★４５ページ（飲酒運転）'!$G$24:$G$47</c:f>
              <c:numCache>
                <c:formatCode>#,##0_ </c:formatCode>
                <c:ptCount val="24"/>
                <c:pt idx="0">
                  <c:v>10</c:v>
                </c:pt>
                <c:pt idx="1">
                  <c:v>1</c:v>
                </c:pt>
                <c:pt idx="2">
                  <c:v>1</c:v>
                </c:pt>
                <c:pt idx="3">
                  <c:v>2</c:v>
                </c:pt>
                <c:pt idx="4">
                  <c:v>3</c:v>
                </c:pt>
                <c:pt idx="5">
                  <c:v>6</c:v>
                </c:pt>
                <c:pt idx="6">
                  <c:v>2</c:v>
                </c:pt>
                <c:pt idx="7">
                  <c:v>2</c:v>
                </c:pt>
                <c:pt idx="8">
                  <c:v>3</c:v>
                </c:pt>
                <c:pt idx="9">
                  <c:v>1</c:v>
                </c:pt>
                <c:pt idx="10">
                  <c:v>2</c:v>
                </c:pt>
                <c:pt idx="11">
                  <c:v>1</c:v>
                </c:pt>
                <c:pt idx="12">
                  <c:v>0</c:v>
                </c:pt>
                <c:pt idx="13">
                  <c:v>0</c:v>
                </c:pt>
                <c:pt idx="14">
                  <c:v>0</c:v>
                </c:pt>
                <c:pt idx="15">
                  <c:v>1</c:v>
                </c:pt>
                <c:pt idx="16">
                  <c:v>1</c:v>
                </c:pt>
                <c:pt idx="17">
                  <c:v>0</c:v>
                </c:pt>
                <c:pt idx="18">
                  <c:v>1</c:v>
                </c:pt>
                <c:pt idx="19">
                  <c:v>3</c:v>
                </c:pt>
                <c:pt idx="20">
                  <c:v>0</c:v>
                </c:pt>
                <c:pt idx="21">
                  <c:v>8</c:v>
                </c:pt>
                <c:pt idx="22">
                  <c:v>3</c:v>
                </c:pt>
                <c:pt idx="23">
                  <c:v>4</c:v>
                </c:pt>
              </c:numCache>
            </c:numRef>
          </c:val>
          <c:extLst>
            <c:ext xmlns:c16="http://schemas.microsoft.com/office/drawing/2014/chart" uri="{C3380CC4-5D6E-409C-BE32-E72D297353CC}">
              <c16:uniqueId val="{00000001-8606-4D84-8C0F-3278C477D2D1}"/>
            </c:ext>
          </c:extLst>
        </c:ser>
        <c:dLbls>
          <c:showLegendKey val="0"/>
          <c:showVal val="0"/>
          <c:showCatName val="0"/>
          <c:showSerName val="0"/>
          <c:showPercent val="0"/>
          <c:showBubbleSize val="0"/>
        </c:dLbls>
        <c:axId val="501269648"/>
        <c:axId val="1"/>
      </c:radarChart>
      <c:catAx>
        <c:axId val="501269648"/>
        <c:scaling>
          <c:orientation val="minMax"/>
        </c:scaling>
        <c:delete val="0"/>
        <c:axPos val="b"/>
        <c:majorGridlines/>
        <c:numFmt formatCode="General" sourceLinked="1"/>
        <c:majorTickMark val="out"/>
        <c:minorTickMark val="none"/>
        <c:tickLblPos val="nextTo"/>
        <c:crossAx val="1"/>
        <c:crosses val="autoZero"/>
        <c:auto val="0"/>
        <c:lblAlgn val="ctr"/>
        <c:lblOffset val="100"/>
        <c:noMultiLvlLbl val="0"/>
      </c:catAx>
      <c:valAx>
        <c:axId val="1"/>
        <c:scaling>
          <c:orientation val="minMax"/>
        </c:scaling>
        <c:delete val="0"/>
        <c:axPos val="l"/>
        <c:majorGridlines/>
        <c:numFmt formatCode="#,##0_ " sourceLinked="1"/>
        <c:majorTickMark val="cross"/>
        <c:minorTickMark val="none"/>
        <c:tickLblPos val="nextTo"/>
        <c:txPr>
          <a:bodyPr/>
          <a:lstStyle/>
          <a:p>
            <a:pPr>
              <a:defRPr sz="800" baseline="0"/>
            </a:pPr>
            <a:endParaRPr lang="ja-JP"/>
          </a:p>
        </c:txPr>
        <c:crossAx val="501269648"/>
        <c:crosses val="autoZero"/>
        <c:crossBetween val="between"/>
      </c:valAx>
    </c:plotArea>
    <c:legend>
      <c:legendPos val="r"/>
      <c:layout>
        <c:manualLayout>
          <c:xMode val="edge"/>
          <c:yMode val="edge"/>
          <c:x val="0.36802602491589959"/>
          <c:y val="0.76758149007307697"/>
          <c:w val="0.31924882629107981"/>
          <c:h val="0.14394376014201549"/>
        </c:manualLayout>
      </c:layout>
      <c:overlay val="0"/>
      <c:txPr>
        <a:bodyPr/>
        <a:lstStyle/>
        <a:p>
          <a:pPr>
            <a:defRPr sz="900" baseline="0"/>
          </a:pPr>
          <a:endParaRPr lang="ja-JP"/>
        </a:p>
      </c:txPr>
    </c:legend>
    <c:plotVisOnly val="1"/>
    <c:dispBlanksAs val="gap"/>
    <c:showDLblsOverMax val="0"/>
  </c:chart>
  <c:spPr>
    <a:noFill/>
    <a:ln>
      <a:noFill/>
    </a:ln>
  </c:spPr>
  <c:printSettings>
    <c:headerFooter/>
    <c:pageMargins b="0.75" l="0.7" r="0.7" t="0.75" header="0.3" footer="0.3"/>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3</xdr:col>
      <xdr:colOff>19050</xdr:colOff>
      <xdr:row>5</xdr:row>
      <xdr:rowOff>0</xdr:rowOff>
    </xdr:to>
    <xdr:sp macro="" textlink="">
      <xdr:nvSpPr>
        <xdr:cNvPr id="1435" name="Line 1">
          <a:extLst>
            <a:ext uri="{FF2B5EF4-FFF2-40B4-BE49-F238E27FC236}">
              <a16:creationId xmlns:a16="http://schemas.microsoft.com/office/drawing/2014/main" id="{00000000-0008-0000-0000-00009B050000}"/>
            </a:ext>
          </a:extLst>
        </xdr:cNvPr>
        <xdr:cNvSpPr>
          <a:spLocks noChangeShapeType="1"/>
        </xdr:cNvSpPr>
      </xdr:nvSpPr>
      <xdr:spPr bwMode="auto">
        <a:xfrm>
          <a:off x="38100" y="771525"/>
          <a:ext cx="11906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25</xdr:row>
      <xdr:rowOff>9525</xdr:rowOff>
    </xdr:from>
    <xdr:to>
      <xdr:col>4</xdr:col>
      <xdr:colOff>0</xdr:colOff>
      <xdr:row>26</xdr:row>
      <xdr:rowOff>161925</xdr:rowOff>
    </xdr:to>
    <xdr:sp macro="" textlink="">
      <xdr:nvSpPr>
        <xdr:cNvPr id="1436" name="Line 2">
          <a:extLst>
            <a:ext uri="{FF2B5EF4-FFF2-40B4-BE49-F238E27FC236}">
              <a16:creationId xmlns:a16="http://schemas.microsoft.com/office/drawing/2014/main" id="{00000000-0008-0000-0000-00009C050000}"/>
            </a:ext>
          </a:extLst>
        </xdr:cNvPr>
        <xdr:cNvSpPr>
          <a:spLocks noChangeShapeType="1"/>
        </xdr:cNvSpPr>
      </xdr:nvSpPr>
      <xdr:spPr bwMode="auto">
        <a:xfrm>
          <a:off x="19050" y="6124575"/>
          <a:ext cx="21526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9525</xdr:rowOff>
    </xdr:from>
    <xdr:to>
      <xdr:col>1</xdr:col>
      <xdr:colOff>523875</xdr:colOff>
      <xdr:row>6</xdr:row>
      <xdr:rowOff>152400</xdr:rowOff>
    </xdr:to>
    <xdr:sp macro="" textlink="">
      <xdr:nvSpPr>
        <xdr:cNvPr id="2254" name="Line 1">
          <a:extLst>
            <a:ext uri="{FF2B5EF4-FFF2-40B4-BE49-F238E27FC236}">
              <a16:creationId xmlns:a16="http://schemas.microsoft.com/office/drawing/2014/main" id="{00000000-0008-0000-0100-0000CE080000}"/>
            </a:ext>
          </a:extLst>
        </xdr:cNvPr>
        <xdr:cNvSpPr>
          <a:spLocks noChangeShapeType="1"/>
        </xdr:cNvSpPr>
      </xdr:nvSpPr>
      <xdr:spPr bwMode="auto">
        <a:xfrm>
          <a:off x="428625" y="762000"/>
          <a:ext cx="5143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9525</xdr:rowOff>
    </xdr:from>
    <xdr:to>
      <xdr:col>2</xdr:col>
      <xdr:colOff>0</xdr:colOff>
      <xdr:row>2</xdr:row>
      <xdr:rowOff>152400</xdr:rowOff>
    </xdr:to>
    <xdr:sp macro="" textlink="">
      <xdr:nvSpPr>
        <xdr:cNvPr id="3278" name="Line 1">
          <a:extLst>
            <a:ext uri="{FF2B5EF4-FFF2-40B4-BE49-F238E27FC236}">
              <a16:creationId xmlns:a16="http://schemas.microsoft.com/office/drawing/2014/main" id="{00000000-0008-0000-0200-0000CE0C0000}"/>
            </a:ext>
          </a:extLst>
        </xdr:cNvPr>
        <xdr:cNvSpPr>
          <a:spLocks noChangeShapeType="1"/>
        </xdr:cNvSpPr>
      </xdr:nvSpPr>
      <xdr:spPr bwMode="auto">
        <a:xfrm>
          <a:off x="38100" y="180975"/>
          <a:ext cx="149542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16</xdr:row>
      <xdr:rowOff>142875</xdr:rowOff>
    </xdr:from>
    <xdr:to>
      <xdr:col>9</xdr:col>
      <xdr:colOff>752475</xdr:colOff>
      <xdr:row>42</xdr:row>
      <xdr:rowOff>161925</xdr:rowOff>
    </xdr:to>
    <xdr:graphicFrame macro="">
      <xdr:nvGraphicFramePr>
        <xdr:cNvPr id="7" name="グラフ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304801</xdr:colOff>
      <xdr:row>17</xdr:row>
      <xdr:rowOff>47624</xdr:rowOff>
    </xdr:from>
    <xdr:to>
      <xdr:col>9</xdr:col>
      <xdr:colOff>685801</xdr:colOff>
      <xdr:row>18</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019801" y="4352924"/>
          <a:ext cx="381000" cy="2952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r>
            <a:rPr kumimoji="1" lang="ja-JP" altLang="en-US" sz="900"/>
            <a:t>死者数</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0.01278</cdr:x>
      <cdr:y>0.01681</cdr:y>
    </cdr:from>
    <cdr:to>
      <cdr:x>0.21779</cdr:x>
      <cdr:y>0.08429</cdr:y>
    </cdr:to>
    <cdr:sp macro="" textlink="">
      <cdr:nvSpPr>
        <cdr:cNvPr id="2" name="テキスト ボックス 3"/>
        <cdr:cNvSpPr txBox="1"/>
      </cdr:nvSpPr>
      <cdr:spPr>
        <a:xfrm xmlns:a="http://schemas.openxmlformats.org/drawingml/2006/main">
          <a:off x="81924" y="79440"/>
          <a:ext cx="1314181" cy="318803"/>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t>件数・負傷者数</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19050</xdr:colOff>
      <xdr:row>3</xdr:row>
      <xdr:rowOff>0</xdr:rowOff>
    </xdr:from>
    <xdr:to>
      <xdr:col>1</xdr:col>
      <xdr:colOff>0</xdr:colOff>
      <xdr:row>5</xdr:row>
      <xdr:rowOff>19050</xdr:rowOff>
    </xdr:to>
    <xdr:sp macro="" textlink="">
      <xdr:nvSpPr>
        <xdr:cNvPr id="4478" name="Line 1">
          <a:extLst>
            <a:ext uri="{FF2B5EF4-FFF2-40B4-BE49-F238E27FC236}">
              <a16:creationId xmlns:a16="http://schemas.microsoft.com/office/drawing/2014/main" id="{00000000-0008-0000-0300-00007E110000}"/>
            </a:ext>
          </a:extLst>
        </xdr:cNvPr>
        <xdr:cNvSpPr>
          <a:spLocks noChangeShapeType="1"/>
        </xdr:cNvSpPr>
      </xdr:nvSpPr>
      <xdr:spPr bwMode="auto">
        <a:xfrm>
          <a:off x="19050" y="561975"/>
          <a:ext cx="5524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5</xdr:row>
      <xdr:rowOff>19050</xdr:rowOff>
    </xdr:from>
    <xdr:to>
      <xdr:col>3</xdr:col>
      <xdr:colOff>0</xdr:colOff>
      <xdr:row>6</xdr:row>
      <xdr:rowOff>161925</xdr:rowOff>
    </xdr:to>
    <xdr:sp macro="" textlink="">
      <xdr:nvSpPr>
        <xdr:cNvPr id="5326" name="Line 1">
          <a:extLst>
            <a:ext uri="{FF2B5EF4-FFF2-40B4-BE49-F238E27FC236}">
              <a16:creationId xmlns:a16="http://schemas.microsoft.com/office/drawing/2014/main" id="{00000000-0008-0000-0400-0000CE140000}"/>
            </a:ext>
          </a:extLst>
        </xdr:cNvPr>
        <xdr:cNvSpPr>
          <a:spLocks noChangeShapeType="1"/>
        </xdr:cNvSpPr>
      </xdr:nvSpPr>
      <xdr:spPr bwMode="auto">
        <a:xfrm>
          <a:off x="38100" y="990600"/>
          <a:ext cx="9810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3</xdr:row>
      <xdr:rowOff>28575</xdr:rowOff>
    </xdr:from>
    <xdr:to>
      <xdr:col>0</xdr:col>
      <xdr:colOff>676275</xdr:colOff>
      <xdr:row>4</xdr:row>
      <xdr:rowOff>238125</xdr:rowOff>
    </xdr:to>
    <xdr:sp macro="" textlink="">
      <xdr:nvSpPr>
        <xdr:cNvPr id="6760" name="Line 5">
          <a:extLst>
            <a:ext uri="{FF2B5EF4-FFF2-40B4-BE49-F238E27FC236}">
              <a16:creationId xmlns:a16="http://schemas.microsoft.com/office/drawing/2014/main" id="{00000000-0008-0000-0500-0000681A0000}"/>
            </a:ext>
          </a:extLst>
        </xdr:cNvPr>
        <xdr:cNvSpPr>
          <a:spLocks noChangeShapeType="1"/>
        </xdr:cNvSpPr>
      </xdr:nvSpPr>
      <xdr:spPr bwMode="auto">
        <a:xfrm>
          <a:off x="19050" y="609600"/>
          <a:ext cx="6572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28575</xdr:rowOff>
    </xdr:from>
    <xdr:to>
      <xdr:col>1</xdr:col>
      <xdr:colOff>9525</xdr:colOff>
      <xdr:row>12</xdr:row>
      <xdr:rowOff>0</xdr:rowOff>
    </xdr:to>
    <xdr:sp macro="" textlink="">
      <xdr:nvSpPr>
        <xdr:cNvPr id="6761" name="Line 6">
          <a:extLst>
            <a:ext uri="{FF2B5EF4-FFF2-40B4-BE49-F238E27FC236}">
              <a16:creationId xmlns:a16="http://schemas.microsoft.com/office/drawing/2014/main" id="{00000000-0008-0000-0500-0000691A0000}"/>
            </a:ext>
          </a:extLst>
        </xdr:cNvPr>
        <xdr:cNvSpPr>
          <a:spLocks noChangeShapeType="1"/>
        </xdr:cNvSpPr>
      </xdr:nvSpPr>
      <xdr:spPr bwMode="auto">
        <a:xfrm>
          <a:off x="9525" y="2495550"/>
          <a:ext cx="6953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114300</xdr:colOff>
      <xdr:row>20</xdr:row>
      <xdr:rowOff>9525</xdr:rowOff>
    </xdr:from>
    <xdr:to>
      <xdr:col>13</xdr:col>
      <xdr:colOff>447675</xdr:colOff>
      <xdr:row>42</xdr:row>
      <xdr:rowOff>161925</xdr:rowOff>
    </xdr:to>
    <xdr:graphicFrame macro="">
      <xdr:nvGraphicFramePr>
        <xdr:cNvPr id="6762" name="Chart 11">
          <a:extLst>
            <a:ext uri="{FF2B5EF4-FFF2-40B4-BE49-F238E27FC236}">
              <a16:creationId xmlns:a16="http://schemas.microsoft.com/office/drawing/2014/main" id="{00000000-0008-0000-0500-00006A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12</xdr:row>
      <xdr:rowOff>66675</xdr:rowOff>
    </xdr:from>
    <xdr:to>
      <xdr:col>7</xdr:col>
      <xdr:colOff>552450</xdr:colOff>
      <xdr:row>23</xdr:row>
      <xdr:rowOff>19050</xdr:rowOff>
    </xdr:to>
    <xdr:graphicFrame macro="">
      <xdr:nvGraphicFramePr>
        <xdr:cNvPr id="1648443" name="Chart 1">
          <a:extLst>
            <a:ext uri="{FF2B5EF4-FFF2-40B4-BE49-F238E27FC236}">
              <a16:creationId xmlns:a16="http://schemas.microsoft.com/office/drawing/2014/main" id="{00000000-0008-0000-0600-00003B2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24</xdr:row>
      <xdr:rowOff>38100</xdr:rowOff>
    </xdr:from>
    <xdr:to>
      <xdr:col>7</xdr:col>
      <xdr:colOff>561975</xdr:colOff>
      <xdr:row>36</xdr:row>
      <xdr:rowOff>9525</xdr:rowOff>
    </xdr:to>
    <xdr:graphicFrame macro="">
      <xdr:nvGraphicFramePr>
        <xdr:cNvPr id="1648444" name="Chart 2">
          <a:extLst>
            <a:ext uri="{FF2B5EF4-FFF2-40B4-BE49-F238E27FC236}">
              <a16:creationId xmlns:a16="http://schemas.microsoft.com/office/drawing/2014/main" id="{00000000-0008-0000-0600-00003C2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37</xdr:row>
      <xdr:rowOff>28575</xdr:rowOff>
    </xdr:from>
    <xdr:to>
      <xdr:col>7</xdr:col>
      <xdr:colOff>542925</xdr:colOff>
      <xdr:row>48</xdr:row>
      <xdr:rowOff>95250</xdr:rowOff>
    </xdr:to>
    <xdr:graphicFrame macro="">
      <xdr:nvGraphicFramePr>
        <xdr:cNvPr id="1648445" name="Chart 3">
          <a:extLst>
            <a:ext uri="{FF2B5EF4-FFF2-40B4-BE49-F238E27FC236}">
              <a16:creationId xmlns:a16="http://schemas.microsoft.com/office/drawing/2014/main" id="{00000000-0008-0000-0600-00003D271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180976</xdr:colOff>
      <xdr:row>15</xdr:row>
      <xdr:rowOff>85725</xdr:rowOff>
    </xdr:from>
    <xdr:to>
      <xdr:col>0</xdr:col>
      <xdr:colOff>790576</xdr:colOff>
      <xdr:row>16</xdr:row>
      <xdr:rowOff>161926</xdr:rowOff>
    </xdr:to>
    <xdr:sp macro="" textlink="">
      <xdr:nvSpPr>
        <xdr:cNvPr id="50180" name="Text Box 4">
          <a:extLst>
            <a:ext uri="{FF2B5EF4-FFF2-40B4-BE49-F238E27FC236}">
              <a16:creationId xmlns:a16="http://schemas.microsoft.com/office/drawing/2014/main" id="{00000000-0008-0000-0600-000004C40000}"/>
            </a:ext>
          </a:extLst>
        </xdr:cNvPr>
        <xdr:cNvSpPr txBox="1">
          <a:spLocks noChangeArrowheads="1"/>
        </xdr:cNvSpPr>
      </xdr:nvSpPr>
      <xdr:spPr bwMode="auto">
        <a:xfrm>
          <a:off x="180976" y="3124200"/>
          <a:ext cx="609600" cy="257176"/>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令和元年</a:t>
          </a:r>
        </a:p>
      </xdr:txBody>
    </xdr:sp>
    <xdr:clientData/>
  </xdr:twoCellAnchor>
  <xdr:twoCellAnchor editAs="oneCell">
    <xdr:from>
      <xdr:col>0</xdr:col>
      <xdr:colOff>190500</xdr:colOff>
      <xdr:row>18</xdr:row>
      <xdr:rowOff>142875</xdr:rowOff>
    </xdr:from>
    <xdr:to>
      <xdr:col>0</xdr:col>
      <xdr:colOff>800100</xdr:colOff>
      <xdr:row>19</xdr:row>
      <xdr:rowOff>171451</xdr:rowOff>
    </xdr:to>
    <xdr:sp macro="" textlink="">
      <xdr:nvSpPr>
        <xdr:cNvPr id="50181" name="Text Box 5">
          <a:extLst>
            <a:ext uri="{FF2B5EF4-FFF2-40B4-BE49-F238E27FC236}">
              <a16:creationId xmlns:a16="http://schemas.microsoft.com/office/drawing/2014/main" id="{00000000-0008-0000-0600-000005C40000}"/>
            </a:ext>
          </a:extLst>
        </xdr:cNvPr>
        <xdr:cNvSpPr txBox="1">
          <a:spLocks noChangeArrowheads="1"/>
        </xdr:cNvSpPr>
      </xdr:nvSpPr>
      <xdr:spPr bwMode="auto">
        <a:xfrm>
          <a:off x="190500" y="3695700"/>
          <a:ext cx="609600" cy="20955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令和２年</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76932</xdr:colOff>
      <xdr:row>19</xdr:row>
      <xdr:rowOff>13189</xdr:rowOff>
    </xdr:from>
    <xdr:to>
      <xdr:col>1</xdr:col>
      <xdr:colOff>571499</xdr:colOff>
      <xdr:row>19</xdr:row>
      <xdr:rowOff>145806</xdr:rowOff>
    </xdr:to>
    <xdr:sp macro="" textlink="">
      <xdr:nvSpPr>
        <xdr:cNvPr id="7" name="テキスト ボックス 1">
          <a:extLst>
            <a:ext uri="{FF2B5EF4-FFF2-40B4-BE49-F238E27FC236}">
              <a16:creationId xmlns:a16="http://schemas.microsoft.com/office/drawing/2014/main" id="{00000000-0008-0000-0600-000007000000}"/>
            </a:ext>
          </a:extLst>
        </xdr:cNvPr>
        <xdr:cNvSpPr txBox="1"/>
      </xdr:nvSpPr>
      <xdr:spPr>
        <a:xfrm>
          <a:off x="972282" y="3842239"/>
          <a:ext cx="494567" cy="132617"/>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276225</xdr:colOff>
      <xdr:row>15</xdr:row>
      <xdr:rowOff>153031</xdr:rowOff>
    </xdr:from>
    <xdr:ext cx="522460" cy="133370"/>
    <xdr:sp macro="" textlink="">
      <xdr:nvSpPr>
        <xdr:cNvPr id="8" name="テキスト ボックス 1">
          <a:extLst>
            <a:ext uri="{FF2B5EF4-FFF2-40B4-BE49-F238E27FC236}">
              <a16:creationId xmlns:a16="http://schemas.microsoft.com/office/drawing/2014/main" id="{00000000-0008-0000-0600-000008000000}"/>
            </a:ext>
          </a:extLst>
        </xdr:cNvPr>
        <xdr:cNvSpPr txBox="1"/>
      </xdr:nvSpPr>
      <xdr:spPr>
        <a:xfrm>
          <a:off x="1962150" y="325818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28575</xdr:colOff>
      <xdr:row>18</xdr:row>
      <xdr:rowOff>176579</xdr:rowOff>
    </xdr:from>
    <xdr:ext cx="522460" cy="133370"/>
    <xdr:sp macro="" textlink="">
      <xdr:nvSpPr>
        <xdr:cNvPr id="9" name="テキスト ボックス 1">
          <a:extLst>
            <a:ext uri="{FF2B5EF4-FFF2-40B4-BE49-F238E27FC236}">
              <a16:creationId xmlns:a16="http://schemas.microsoft.com/office/drawing/2014/main" id="{00000000-0008-0000-0600-000009000000}"/>
            </a:ext>
          </a:extLst>
        </xdr:cNvPr>
        <xdr:cNvSpPr txBox="1"/>
      </xdr:nvSpPr>
      <xdr:spPr>
        <a:xfrm>
          <a:off x="1714500" y="3824654"/>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5129</xdr:colOff>
      <xdr:row>14</xdr:row>
      <xdr:rowOff>149184</xdr:rowOff>
    </xdr:from>
    <xdr:to>
      <xdr:col>3</xdr:col>
      <xdr:colOff>415450</xdr:colOff>
      <xdr:row>15</xdr:row>
      <xdr:rowOff>82958</xdr:rowOff>
    </xdr:to>
    <xdr:sp macro="" textlink="">
      <xdr:nvSpPr>
        <xdr:cNvPr id="10" name="テキスト ボックス 1">
          <a:extLst>
            <a:ext uri="{FF2B5EF4-FFF2-40B4-BE49-F238E27FC236}">
              <a16:creationId xmlns:a16="http://schemas.microsoft.com/office/drawing/2014/main" id="{00000000-0008-0000-0600-00000A000000}"/>
            </a:ext>
          </a:extLst>
        </xdr:cNvPr>
        <xdr:cNvSpPr txBox="1"/>
      </xdr:nvSpPr>
      <xdr:spPr>
        <a:xfrm>
          <a:off x="2529254" y="3073359"/>
          <a:ext cx="410321" cy="114749"/>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2</xdr:col>
      <xdr:colOff>542925</xdr:colOff>
      <xdr:row>18</xdr:row>
      <xdr:rowOff>13188</xdr:rowOff>
    </xdr:from>
    <xdr:to>
      <xdr:col>3</xdr:col>
      <xdr:colOff>115046</xdr:colOff>
      <xdr:row>18</xdr:row>
      <xdr:rowOff>129887</xdr:rowOff>
    </xdr:to>
    <xdr:sp macro="" textlink="">
      <xdr:nvSpPr>
        <xdr:cNvPr id="11" name="テキスト ボックス 1">
          <a:extLst>
            <a:ext uri="{FF2B5EF4-FFF2-40B4-BE49-F238E27FC236}">
              <a16:creationId xmlns:a16="http://schemas.microsoft.com/office/drawing/2014/main" id="{00000000-0008-0000-0600-00000B000000}"/>
            </a:ext>
          </a:extLst>
        </xdr:cNvPr>
        <xdr:cNvSpPr txBox="1"/>
      </xdr:nvSpPr>
      <xdr:spPr>
        <a:xfrm>
          <a:off x="2228850" y="3661263"/>
          <a:ext cx="410321" cy="116699"/>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399317</xdr:colOff>
      <xdr:row>14</xdr:row>
      <xdr:rowOff>143608</xdr:rowOff>
    </xdr:from>
    <xdr:to>
      <xdr:col>3</xdr:col>
      <xdr:colOff>810371</xdr:colOff>
      <xdr:row>15</xdr:row>
      <xdr:rowOff>88857</xdr:rowOff>
    </xdr:to>
    <xdr:sp macro="" textlink="">
      <xdr:nvSpPr>
        <xdr:cNvPr id="12" name="テキスト ボックス 1">
          <a:extLst>
            <a:ext uri="{FF2B5EF4-FFF2-40B4-BE49-F238E27FC236}">
              <a16:creationId xmlns:a16="http://schemas.microsoft.com/office/drawing/2014/main" id="{00000000-0008-0000-0600-00000C000000}"/>
            </a:ext>
          </a:extLst>
        </xdr:cNvPr>
        <xdr:cNvSpPr txBox="1"/>
      </xdr:nvSpPr>
      <xdr:spPr>
        <a:xfrm>
          <a:off x="2923442" y="3067783"/>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96714</xdr:colOff>
      <xdr:row>18</xdr:row>
      <xdr:rowOff>1466</xdr:rowOff>
    </xdr:from>
    <xdr:to>
      <xdr:col>3</xdr:col>
      <xdr:colOff>507768</xdr:colOff>
      <xdr:row>18</xdr:row>
      <xdr:rowOff>121096</xdr:rowOff>
    </xdr:to>
    <xdr:sp macro="" textlink="">
      <xdr:nvSpPr>
        <xdr:cNvPr id="14" name="テキスト ボックス 1">
          <a:extLst>
            <a:ext uri="{FF2B5EF4-FFF2-40B4-BE49-F238E27FC236}">
              <a16:creationId xmlns:a16="http://schemas.microsoft.com/office/drawing/2014/main" id="{00000000-0008-0000-0600-00000E000000}"/>
            </a:ext>
          </a:extLst>
        </xdr:cNvPr>
        <xdr:cNvSpPr txBox="1"/>
      </xdr:nvSpPr>
      <xdr:spPr>
        <a:xfrm>
          <a:off x="2620839" y="3649541"/>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436684</xdr:colOff>
      <xdr:row>15</xdr:row>
      <xdr:rowOff>157092</xdr:rowOff>
    </xdr:from>
    <xdr:ext cx="309432" cy="133370"/>
    <xdr:sp macro="" textlink="">
      <xdr:nvSpPr>
        <xdr:cNvPr id="16" name="テキスト ボックス 1">
          <a:extLst>
            <a:ext uri="{FF2B5EF4-FFF2-40B4-BE49-F238E27FC236}">
              <a16:creationId xmlns:a16="http://schemas.microsoft.com/office/drawing/2014/main" id="{00000000-0008-0000-0600-000010000000}"/>
            </a:ext>
          </a:extLst>
        </xdr:cNvPr>
        <xdr:cNvSpPr txBox="1"/>
      </xdr:nvSpPr>
      <xdr:spPr>
        <a:xfrm>
          <a:off x="3789484" y="3195567"/>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3</xdr:col>
      <xdr:colOff>503359</xdr:colOff>
      <xdr:row>18</xdr:row>
      <xdr:rowOff>176947</xdr:rowOff>
    </xdr:from>
    <xdr:ext cx="309432" cy="133370"/>
    <xdr:sp macro="" textlink="">
      <xdr:nvSpPr>
        <xdr:cNvPr id="17" name="テキスト ボックス 1">
          <a:extLst>
            <a:ext uri="{FF2B5EF4-FFF2-40B4-BE49-F238E27FC236}">
              <a16:creationId xmlns:a16="http://schemas.microsoft.com/office/drawing/2014/main" id="{00000000-0008-0000-0600-000011000000}"/>
            </a:ext>
          </a:extLst>
        </xdr:cNvPr>
        <xdr:cNvSpPr txBox="1"/>
      </xdr:nvSpPr>
      <xdr:spPr>
        <a:xfrm>
          <a:off x="3027484" y="3825022"/>
          <a:ext cx="30943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211748</xdr:colOff>
      <xdr:row>28</xdr:row>
      <xdr:rowOff>17586</xdr:rowOff>
    </xdr:from>
    <xdr:to>
      <xdr:col>1</xdr:col>
      <xdr:colOff>657225</xdr:colOff>
      <xdr:row>28</xdr:row>
      <xdr:rowOff>123825</xdr:rowOff>
    </xdr:to>
    <xdr:sp macro="" textlink="">
      <xdr:nvSpPr>
        <xdr:cNvPr id="18" name="テキスト ボックス 1">
          <a:extLst>
            <a:ext uri="{FF2B5EF4-FFF2-40B4-BE49-F238E27FC236}">
              <a16:creationId xmlns:a16="http://schemas.microsoft.com/office/drawing/2014/main" id="{00000000-0008-0000-0600-000012000000}"/>
            </a:ext>
          </a:extLst>
        </xdr:cNvPr>
        <xdr:cNvSpPr txBox="1"/>
      </xdr:nvSpPr>
      <xdr:spPr>
        <a:xfrm>
          <a:off x="1107098" y="5475411"/>
          <a:ext cx="445477" cy="106239"/>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222006</xdr:colOff>
      <xdr:row>31</xdr:row>
      <xdr:rowOff>147272</xdr:rowOff>
    </xdr:from>
    <xdr:to>
      <xdr:col>1</xdr:col>
      <xdr:colOff>714375</xdr:colOff>
      <xdr:row>32</xdr:row>
      <xdr:rowOff>87191</xdr:rowOff>
    </xdr:to>
    <xdr:sp macro="" textlink="">
      <xdr:nvSpPr>
        <xdr:cNvPr id="19" name="テキスト ボックス 1">
          <a:extLst>
            <a:ext uri="{FF2B5EF4-FFF2-40B4-BE49-F238E27FC236}">
              <a16:creationId xmlns:a16="http://schemas.microsoft.com/office/drawing/2014/main" id="{00000000-0008-0000-0600-000013000000}"/>
            </a:ext>
          </a:extLst>
        </xdr:cNvPr>
        <xdr:cNvSpPr txBox="1"/>
      </xdr:nvSpPr>
      <xdr:spPr>
        <a:xfrm>
          <a:off x="1117356" y="6148022"/>
          <a:ext cx="492369" cy="120894"/>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617660</xdr:colOff>
      <xdr:row>28</xdr:row>
      <xdr:rowOff>9525</xdr:rowOff>
    </xdr:from>
    <xdr:ext cx="522460" cy="133370"/>
    <xdr:sp macro="" textlink="">
      <xdr:nvSpPr>
        <xdr:cNvPr id="20" name="テキスト ボックス 1">
          <a:extLst>
            <a:ext uri="{FF2B5EF4-FFF2-40B4-BE49-F238E27FC236}">
              <a16:creationId xmlns:a16="http://schemas.microsoft.com/office/drawing/2014/main" id="{00000000-0008-0000-0600-000014000000}"/>
            </a:ext>
          </a:extLst>
        </xdr:cNvPr>
        <xdr:cNvSpPr txBox="1"/>
      </xdr:nvSpPr>
      <xdr:spPr>
        <a:xfrm>
          <a:off x="2303585" y="5467350"/>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3</xdr:col>
      <xdr:colOff>66676</xdr:colOff>
      <xdr:row>31</xdr:row>
      <xdr:rowOff>136281</xdr:rowOff>
    </xdr:from>
    <xdr:ext cx="522460" cy="133370"/>
    <xdr:sp macro="" textlink="">
      <xdr:nvSpPr>
        <xdr:cNvPr id="21" name="テキスト ボックス 1">
          <a:extLst>
            <a:ext uri="{FF2B5EF4-FFF2-40B4-BE49-F238E27FC236}">
              <a16:creationId xmlns:a16="http://schemas.microsoft.com/office/drawing/2014/main" id="{00000000-0008-0000-0600-000015000000}"/>
            </a:ext>
          </a:extLst>
        </xdr:cNvPr>
        <xdr:cNvSpPr txBox="1"/>
      </xdr:nvSpPr>
      <xdr:spPr>
        <a:xfrm>
          <a:off x="2590801" y="613703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608867</xdr:colOff>
      <xdr:row>26</xdr:row>
      <xdr:rowOff>158995</xdr:rowOff>
    </xdr:from>
    <xdr:to>
      <xdr:col>4</xdr:col>
      <xdr:colOff>191246</xdr:colOff>
      <xdr:row>27</xdr:row>
      <xdr:rowOff>107175</xdr:rowOff>
    </xdr:to>
    <xdr:sp macro="" textlink="">
      <xdr:nvSpPr>
        <xdr:cNvPr id="22" name="テキスト ボックス 1">
          <a:extLst>
            <a:ext uri="{FF2B5EF4-FFF2-40B4-BE49-F238E27FC236}">
              <a16:creationId xmlns:a16="http://schemas.microsoft.com/office/drawing/2014/main" id="{00000000-0008-0000-0600-000016000000}"/>
            </a:ext>
          </a:extLst>
        </xdr:cNvPr>
        <xdr:cNvSpPr txBox="1"/>
      </xdr:nvSpPr>
      <xdr:spPr>
        <a:xfrm>
          <a:off x="3132992" y="5254870"/>
          <a:ext cx="411054" cy="129155"/>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4</xdr:col>
      <xdr:colOff>68140</xdr:colOff>
      <xdr:row>30</xdr:row>
      <xdr:rowOff>114301</xdr:rowOff>
    </xdr:from>
    <xdr:to>
      <xdr:col>4</xdr:col>
      <xdr:colOff>478461</xdr:colOff>
      <xdr:row>31</xdr:row>
      <xdr:rowOff>59550</xdr:rowOff>
    </xdr:to>
    <xdr:sp macro="" textlink="">
      <xdr:nvSpPr>
        <xdr:cNvPr id="23" name="テキスト ボックス 1">
          <a:extLst>
            <a:ext uri="{FF2B5EF4-FFF2-40B4-BE49-F238E27FC236}">
              <a16:creationId xmlns:a16="http://schemas.microsoft.com/office/drawing/2014/main" id="{00000000-0008-0000-0600-000017000000}"/>
            </a:ext>
          </a:extLst>
        </xdr:cNvPr>
        <xdr:cNvSpPr txBox="1"/>
      </xdr:nvSpPr>
      <xdr:spPr>
        <a:xfrm>
          <a:off x="3420940" y="5934076"/>
          <a:ext cx="410321"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4</xdr:col>
      <xdr:colOff>459397</xdr:colOff>
      <xdr:row>30</xdr:row>
      <xdr:rowOff>104775</xdr:rowOff>
    </xdr:from>
    <xdr:to>
      <xdr:col>5</xdr:col>
      <xdr:colOff>51301</xdr:colOff>
      <xdr:row>31</xdr:row>
      <xdr:rowOff>50024</xdr:rowOff>
    </xdr:to>
    <xdr:sp macro="" textlink="">
      <xdr:nvSpPr>
        <xdr:cNvPr id="24" name="テキスト ボックス 1">
          <a:extLst>
            <a:ext uri="{FF2B5EF4-FFF2-40B4-BE49-F238E27FC236}">
              <a16:creationId xmlns:a16="http://schemas.microsoft.com/office/drawing/2014/main" id="{00000000-0008-0000-0600-000018000000}"/>
            </a:ext>
          </a:extLst>
        </xdr:cNvPr>
        <xdr:cNvSpPr txBox="1"/>
      </xdr:nvSpPr>
      <xdr:spPr>
        <a:xfrm>
          <a:off x="3812197" y="5924550"/>
          <a:ext cx="411054" cy="126224"/>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oneCellAnchor>
    <xdr:from>
      <xdr:col>4</xdr:col>
      <xdr:colOff>564173</xdr:colOff>
      <xdr:row>27</xdr:row>
      <xdr:rowOff>171450</xdr:rowOff>
    </xdr:from>
    <xdr:ext cx="299762" cy="133370"/>
    <xdr:sp macro="" textlink="">
      <xdr:nvSpPr>
        <xdr:cNvPr id="26" name="テキスト ボックス 1">
          <a:extLst>
            <a:ext uri="{FF2B5EF4-FFF2-40B4-BE49-F238E27FC236}">
              <a16:creationId xmlns:a16="http://schemas.microsoft.com/office/drawing/2014/main" id="{00000000-0008-0000-0600-00001A000000}"/>
            </a:ext>
          </a:extLst>
        </xdr:cNvPr>
        <xdr:cNvSpPr txBox="1"/>
      </xdr:nvSpPr>
      <xdr:spPr>
        <a:xfrm>
          <a:off x="3916973" y="5448300"/>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5</xdr:col>
      <xdr:colOff>241056</xdr:colOff>
      <xdr:row>31</xdr:row>
      <xdr:rowOff>124558</xdr:rowOff>
    </xdr:from>
    <xdr:ext cx="299762" cy="133370"/>
    <xdr:sp macro="" textlink="">
      <xdr:nvSpPr>
        <xdr:cNvPr id="27" name="テキスト ボックス 1">
          <a:extLst>
            <a:ext uri="{FF2B5EF4-FFF2-40B4-BE49-F238E27FC236}">
              <a16:creationId xmlns:a16="http://schemas.microsoft.com/office/drawing/2014/main" id="{00000000-0008-0000-0600-00001B000000}"/>
            </a:ext>
          </a:extLst>
        </xdr:cNvPr>
        <xdr:cNvSpPr txBox="1"/>
      </xdr:nvSpPr>
      <xdr:spPr>
        <a:xfrm>
          <a:off x="4413006" y="6125308"/>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790575</xdr:colOff>
      <xdr:row>40</xdr:row>
      <xdr:rowOff>149651</xdr:rowOff>
    </xdr:from>
    <xdr:ext cx="332000" cy="133370"/>
    <xdr:sp macro="" textlink="">
      <xdr:nvSpPr>
        <xdr:cNvPr id="28" name="テキスト ボックス 1">
          <a:extLst>
            <a:ext uri="{FF2B5EF4-FFF2-40B4-BE49-F238E27FC236}">
              <a16:creationId xmlns:a16="http://schemas.microsoft.com/office/drawing/2014/main" id="{00000000-0008-0000-0600-00001C000000}"/>
            </a:ext>
          </a:extLst>
        </xdr:cNvPr>
        <xdr:cNvSpPr txBox="1"/>
      </xdr:nvSpPr>
      <xdr:spPr>
        <a:xfrm>
          <a:off x="4143375" y="7474376"/>
          <a:ext cx="332000"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oneCellAnchor>
    <xdr:from>
      <xdr:col>4</xdr:col>
      <xdr:colOff>201490</xdr:colOff>
      <xdr:row>44</xdr:row>
      <xdr:rowOff>56418</xdr:rowOff>
    </xdr:from>
    <xdr:ext cx="299762" cy="133370"/>
    <xdr:sp macro="" textlink="">
      <xdr:nvSpPr>
        <xdr:cNvPr id="29" name="テキスト ボックス 1">
          <a:extLst>
            <a:ext uri="{FF2B5EF4-FFF2-40B4-BE49-F238E27FC236}">
              <a16:creationId xmlns:a16="http://schemas.microsoft.com/office/drawing/2014/main" id="{00000000-0008-0000-0600-00001D000000}"/>
            </a:ext>
          </a:extLst>
        </xdr:cNvPr>
        <xdr:cNvSpPr txBox="1"/>
      </xdr:nvSpPr>
      <xdr:spPr>
        <a:xfrm>
          <a:off x="3554290" y="8409843"/>
          <a:ext cx="299762"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その他</a:t>
          </a:r>
        </a:p>
      </xdr:txBody>
    </xdr:sp>
    <xdr:clientData/>
  </xdr:oneCellAnchor>
  <xdr:twoCellAnchor>
    <xdr:from>
      <xdr:col>1</xdr:col>
      <xdr:colOff>264501</xdr:colOff>
      <xdr:row>41</xdr:row>
      <xdr:rowOff>8792</xdr:rowOff>
    </xdr:from>
    <xdr:to>
      <xdr:col>1</xdr:col>
      <xdr:colOff>740752</xdr:colOff>
      <xdr:row>41</xdr:row>
      <xdr:rowOff>127488</xdr:rowOff>
    </xdr:to>
    <xdr:sp macro="" textlink="">
      <xdr:nvSpPr>
        <xdr:cNvPr id="30" name="テキスト ボックス 1">
          <a:extLst>
            <a:ext uri="{FF2B5EF4-FFF2-40B4-BE49-F238E27FC236}">
              <a16:creationId xmlns:a16="http://schemas.microsoft.com/office/drawing/2014/main" id="{00000000-0008-0000-0600-00001E000000}"/>
            </a:ext>
          </a:extLst>
        </xdr:cNvPr>
        <xdr:cNvSpPr txBox="1"/>
      </xdr:nvSpPr>
      <xdr:spPr>
        <a:xfrm>
          <a:off x="1159851" y="7504967"/>
          <a:ext cx="476251" cy="118696"/>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twoCellAnchor>
    <xdr:from>
      <xdr:col>1</xdr:col>
      <xdr:colOff>224204</xdr:colOff>
      <xdr:row>44</xdr:row>
      <xdr:rowOff>79132</xdr:rowOff>
    </xdr:from>
    <xdr:to>
      <xdr:col>1</xdr:col>
      <xdr:colOff>707781</xdr:colOff>
      <xdr:row>45</xdr:row>
      <xdr:rowOff>21981</xdr:rowOff>
    </xdr:to>
    <xdr:sp macro="" textlink="">
      <xdr:nvSpPr>
        <xdr:cNvPr id="31" name="テキスト ボックス 1">
          <a:extLst>
            <a:ext uri="{FF2B5EF4-FFF2-40B4-BE49-F238E27FC236}">
              <a16:creationId xmlns:a16="http://schemas.microsoft.com/office/drawing/2014/main" id="{00000000-0008-0000-0600-00001F000000}"/>
            </a:ext>
          </a:extLst>
        </xdr:cNvPr>
        <xdr:cNvSpPr txBox="1"/>
      </xdr:nvSpPr>
      <xdr:spPr>
        <a:xfrm>
          <a:off x="1119554" y="8089657"/>
          <a:ext cx="483577" cy="114299"/>
        </a:xfrm>
        <a:prstGeom prst="rect">
          <a:avLst/>
        </a:prstGeom>
        <a:solidFill>
          <a:schemeClr val="bg1"/>
        </a:solidFill>
      </xdr:spPr>
      <xdr:txBody>
        <a:bodyPr wrap="square" lIns="0" tIns="0" rIns="0" bIns="0" rtlCol="0" anchor="ctr"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一般国道</a:t>
          </a:r>
        </a:p>
      </xdr:txBody>
    </xdr:sp>
    <xdr:clientData/>
  </xdr:twoCellAnchor>
  <xdr:oneCellAnchor>
    <xdr:from>
      <xdr:col>2</xdr:col>
      <xdr:colOff>574431</xdr:colOff>
      <xdr:row>41</xdr:row>
      <xdr:rowOff>4396</xdr:rowOff>
    </xdr:from>
    <xdr:ext cx="522460" cy="133370"/>
    <xdr:sp macro="" textlink="">
      <xdr:nvSpPr>
        <xdr:cNvPr id="32" name="テキスト ボックス 1">
          <a:extLst>
            <a:ext uri="{FF2B5EF4-FFF2-40B4-BE49-F238E27FC236}">
              <a16:creationId xmlns:a16="http://schemas.microsoft.com/office/drawing/2014/main" id="{00000000-0008-0000-0600-000020000000}"/>
            </a:ext>
          </a:extLst>
        </xdr:cNvPr>
        <xdr:cNvSpPr txBox="1"/>
      </xdr:nvSpPr>
      <xdr:spPr>
        <a:xfrm>
          <a:off x="2260356" y="7500571"/>
          <a:ext cx="522460" cy="133370"/>
        </a:xfrm>
        <a:prstGeom prst="rect">
          <a:avLst/>
        </a:prstGeom>
        <a:solidFill>
          <a:schemeClr val="bg1"/>
        </a:solidFill>
      </xdr:spPr>
      <xdr:txBody>
        <a:bodyPr wrap="non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oneCellAnchor>
    <xdr:from>
      <xdr:col>2</xdr:col>
      <xdr:colOff>331176</xdr:colOff>
      <xdr:row>44</xdr:row>
      <xdr:rowOff>66111</xdr:rowOff>
    </xdr:from>
    <xdr:ext cx="564174" cy="133370"/>
    <xdr:sp macro="" textlink="">
      <xdr:nvSpPr>
        <xdr:cNvPr id="33" name="テキスト ボックス 1">
          <a:extLst>
            <a:ext uri="{FF2B5EF4-FFF2-40B4-BE49-F238E27FC236}">
              <a16:creationId xmlns:a16="http://schemas.microsoft.com/office/drawing/2014/main" id="{00000000-0008-0000-0600-000021000000}"/>
            </a:ext>
          </a:extLst>
        </xdr:cNvPr>
        <xdr:cNvSpPr txBox="1"/>
      </xdr:nvSpPr>
      <xdr:spPr>
        <a:xfrm>
          <a:off x="2017101" y="8419536"/>
          <a:ext cx="564174" cy="13337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800"/>
            <a:t>主要地方道</a:t>
          </a:r>
        </a:p>
      </xdr:txBody>
    </xdr:sp>
    <xdr:clientData/>
  </xdr:oneCellAnchor>
  <xdr:twoCellAnchor>
    <xdr:from>
      <xdr:col>3</xdr:col>
      <xdr:colOff>46892</xdr:colOff>
      <xdr:row>43</xdr:row>
      <xdr:rowOff>45427</xdr:rowOff>
    </xdr:from>
    <xdr:to>
      <xdr:col>3</xdr:col>
      <xdr:colOff>457213</xdr:colOff>
      <xdr:row>43</xdr:row>
      <xdr:rowOff>165057</xdr:rowOff>
    </xdr:to>
    <xdr:sp macro="" textlink="">
      <xdr:nvSpPr>
        <xdr:cNvPr id="34" name="テキスト ボックス 1">
          <a:extLst>
            <a:ext uri="{FF2B5EF4-FFF2-40B4-BE49-F238E27FC236}">
              <a16:creationId xmlns:a16="http://schemas.microsoft.com/office/drawing/2014/main" id="{00000000-0008-0000-0600-000022000000}"/>
            </a:ext>
          </a:extLst>
        </xdr:cNvPr>
        <xdr:cNvSpPr txBox="1"/>
      </xdr:nvSpPr>
      <xdr:spPr>
        <a:xfrm>
          <a:off x="2571017" y="8217877"/>
          <a:ext cx="410321"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3</xdr:col>
      <xdr:colOff>474052</xdr:colOff>
      <xdr:row>39</xdr:row>
      <xdr:rowOff>153866</xdr:rowOff>
    </xdr:from>
    <xdr:to>
      <xdr:col>4</xdr:col>
      <xdr:colOff>55698</xdr:colOff>
      <xdr:row>40</xdr:row>
      <xdr:rowOff>102046</xdr:rowOff>
    </xdr:to>
    <xdr:sp macro="" textlink="">
      <xdr:nvSpPr>
        <xdr:cNvPr id="35" name="テキスト ボックス 1">
          <a:extLst>
            <a:ext uri="{FF2B5EF4-FFF2-40B4-BE49-F238E27FC236}">
              <a16:creationId xmlns:a16="http://schemas.microsoft.com/office/drawing/2014/main" id="{00000000-0008-0000-0600-000023000000}"/>
            </a:ext>
          </a:extLst>
        </xdr:cNvPr>
        <xdr:cNvSpPr txBox="1"/>
      </xdr:nvSpPr>
      <xdr:spPr>
        <a:xfrm>
          <a:off x="2998177" y="7307141"/>
          <a:ext cx="410321"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一般府道</a:t>
          </a:r>
        </a:p>
      </xdr:txBody>
    </xdr:sp>
    <xdr:clientData/>
  </xdr:twoCellAnchor>
  <xdr:twoCellAnchor>
    <xdr:from>
      <xdr:col>4</xdr:col>
      <xdr:colOff>53486</xdr:colOff>
      <xdr:row>39</xdr:row>
      <xdr:rowOff>153866</xdr:rowOff>
    </xdr:from>
    <xdr:to>
      <xdr:col>4</xdr:col>
      <xdr:colOff>464540</xdr:colOff>
      <xdr:row>40</xdr:row>
      <xdr:rowOff>102046</xdr:rowOff>
    </xdr:to>
    <xdr:sp macro="" textlink="">
      <xdr:nvSpPr>
        <xdr:cNvPr id="36" name="テキスト ボックス 1">
          <a:extLst>
            <a:ext uri="{FF2B5EF4-FFF2-40B4-BE49-F238E27FC236}">
              <a16:creationId xmlns:a16="http://schemas.microsoft.com/office/drawing/2014/main" id="{00000000-0008-0000-0600-000024000000}"/>
            </a:ext>
          </a:extLst>
        </xdr:cNvPr>
        <xdr:cNvSpPr txBox="1"/>
      </xdr:nvSpPr>
      <xdr:spPr>
        <a:xfrm>
          <a:off x="3406286" y="7307141"/>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twoCellAnchor>
    <xdr:from>
      <xdr:col>3</xdr:col>
      <xdr:colOff>457199</xdr:colOff>
      <xdr:row>43</xdr:row>
      <xdr:rowOff>35903</xdr:rowOff>
    </xdr:from>
    <xdr:to>
      <xdr:col>4</xdr:col>
      <xdr:colOff>39578</xdr:colOff>
      <xdr:row>43</xdr:row>
      <xdr:rowOff>155533</xdr:rowOff>
    </xdr:to>
    <xdr:sp macro="" textlink="">
      <xdr:nvSpPr>
        <xdr:cNvPr id="37" name="テキスト ボックス 1">
          <a:extLst>
            <a:ext uri="{FF2B5EF4-FFF2-40B4-BE49-F238E27FC236}">
              <a16:creationId xmlns:a16="http://schemas.microsoft.com/office/drawing/2014/main" id="{00000000-0008-0000-0600-000025000000}"/>
            </a:ext>
          </a:extLst>
        </xdr:cNvPr>
        <xdr:cNvSpPr txBox="1"/>
      </xdr:nvSpPr>
      <xdr:spPr>
        <a:xfrm>
          <a:off x="2981324" y="8208353"/>
          <a:ext cx="411054" cy="119630"/>
        </a:xfrm>
        <a:prstGeom prst="rect">
          <a:avLst/>
        </a:prstGeom>
        <a:solidFill>
          <a:schemeClr val="bg1"/>
        </a:solidFill>
      </xdr:spPr>
      <xdr:txBody>
        <a:bodyPr wrap="square" lIns="0" tIns="0" rIns="0" bIns="0" rtlCol="0" anchor="ctr" anchorCtr="0">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700"/>
            <a:t>大阪市道</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0.15207</cdr:x>
      <cdr:y>0.31705</cdr:y>
    </cdr:from>
    <cdr:to>
      <cdr:x>0.21755</cdr:x>
      <cdr:y>0.3909</cdr:y>
    </cdr:to>
    <cdr:sp macro="" textlink="">
      <cdr:nvSpPr>
        <cdr:cNvPr id="2" name="テキスト ボックス 1"/>
        <cdr:cNvSpPr txBox="1"/>
      </cdr:nvSpPr>
      <cdr:spPr>
        <a:xfrm xmlns:a="http://schemas.openxmlformats.org/drawingml/2006/main">
          <a:off x="952980" y="572625"/>
          <a:ext cx="410369" cy="13337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none" lIns="0" tIns="0" rIns="0" bIns="0" rtlCol="0" anchor="ctr" anchorCtr="0">
          <a:spAutoFit/>
        </a:bodyPr>
        <a:lstStyle xmlns:a="http://schemas.openxmlformats.org/drawingml/2006/main"/>
        <a:p xmlns:a="http://schemas.openxmlformats.org/drawingml/2006/main">
          <a:r>
            <a:rPr lang="ja-JP" altLang="en-US" sz="800"/>
            <a:t>一般国道</a:t>
          </a:r>
        </a:p>
      </cdr:txBody>
    </cdr:sp>
  </cdr:relSizeAnchor>
</c:userShapes>
</file>

<file path=xl/drawings/drawing10.xml><?xml version="1.0" encoding="utf-8"?>
<c:userShapes xmlns:c="http://schemas.openxmlformats.org/drawingml/2006/chart">
  <cdr:relSizeAnchor xmlns:cdr="http://schemas.openxmlformats.org/drawingml/2006/chartDrawing">
    <cdr:from>
      <cdr:x>0.00758</cdr:x>
      <cdr:y>0.31082</cdr:y>
    </cdr:from>
    <cdr:to>
      <cdr:x>0.13044</cdr:x>
      <cdr:y>0.43404</cdr:y>
    </cdr:to>
    <cdr:sp macro="" textlink="">
      <cdr:nvSpPr>
        <cdr:cNvPr id="52225" name="Text Box 1025"/>
        <cdr:cNvSpPr txBox="1">
          <a:spLocks xmlns:a="http://schemas.openxmlformats.org/drawingml/2006/main" noChangeArrowheads="1"/>
        </cdr:cNvSpPr>
      </cdr:nvSpPr>
      <cdr:spPr bwMode="auto">
        <a:xfrm xmlns:a="http://schemas.openxmlformats.org/drawingml/2006/main">
          <a:off x="50800" y="660933"/>
          <a:ext cx="790932" cy="2569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令和元年</a:t>
          </a:r>
        </a:p>
      </cdr:txBody>
    </cdr:sp>
  </cdr:relSizeAnchor>
  <cdr:relSizeAnchor xmlns:cdr="http://schemas.openxmlformats.org/drawingml/2006/chartDrawing">
    <cdr:from>
      <cdr:x>0.01821</cdr:x>
      <cdr:y>0.61972</cdr:y>
    </cdr:from>
    <cdr:to>
      <cdr:x>0.10926</cdr:x>
      <cdr:y>0.70892</cdr:y>
    </cdr:to>
    <cdr:sp macro="" textlink="">
      <cdr:nvSpPr>
        <cdr:cNvPr id="52226" name="Text Box 1026"/>
        <cdr:cNvSpPr txBox="1">
          <a:spLocks xmlns:a="http://schemas.openxmlformats.org/drawingml/2006/main" noChangeArrowheads="1"/>
        </cdr:cNvSpPr>
      </cdr:nvSpPr>
      <cdr:spPr bwMode="auto">
        <a:xfrm xmlns:a="http://schemas.openxmlformats.org/drawingml/2006/main">
          <a:off x="114301" y="1257301"/>
          <a:ext cx="571499" cy="180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令和２年</a:t>
          </a:r>
        </a:p>
      </cdr:txBody>
    </cdr:sp>
  </cdr:relSizeAnchor>
</c:userShapes>
</file>

<file path=xl/drawings/drawing11.xml><?xml version="1.0" encoding="utf-8"?>
<c:userShapes xmlns:c="http://schemas.openxmlformats.org/drawingml/2006/chart">
  <cdr:relSizeAnchor xmlns:cdr="http://schemas.openxmlformats.org/drawingml/2006/chartDrawing">
    <cdr:from>
      <cdr:x>0.00754</cdr:x>
      <cdr:y>0.31068</cdr:y>
    </cdr:from>
    <cdr:to>
      <cdr:x>0.12968</cdr:x>
      <cdr:y>0.44047</cdr:y>
    </cdr:to>
    <cdr:sp macro="" textlink="">
      <cdr:nvSpPr>
        <cdr:cNvPr id="53249" name="Text Box 1"/>
        <cdr:cNvSpPr txBox="1">
          <a:spLocks xmlns:a="http://schemas.openxmlformats.org/drawingml/2006/main" noChangeArrowheads="1"/>
        </cdr:cNvSpPr>
      </cdr:nvSpPr>
      <cdr:spPr bwMode="auto">
        <a:xfrm xmlns:a="http://schemas.openxmlformats.org/drawingml/2006/main">
          <a:off x="47544" y="597768"/>
          <a:ext cx="770160" cy="2497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令和元年</a:t>
          </a:r>
        </a:p>
      </cdr:txBody>
    </cdr:sp>
  </cdr:relSizeAnchor>
  <cdr:relSizeAnchor xmlns:cdr="http://schemas.openxmlformats.org/drawingml/2006/chartDrawing">
    <cdr:from>
      <cdr:x>0.02161</cdr:x>
      <cdr:y>0.61169</cdr:y>
    </cdr:from>
    <cdr:to>
      <cdr:x>0.11567</cdr:x>
      <cdr:y>0.71723</cdr:y>
    </cdr:to>
    <cdr:sp macro="" textlink="">
      <cdr:nvSpPr>
        <cdr:cNvPr id="53250" name="Text Box 2"/>
        <cdr:cNvSpPr txBox="1">
          <a:spLocks xmlns:a="http://schemas.openxmlformats.org/drawingml/2006/main" noChangeArrowheads="1"/>
        </cdr:cNvSpPr>
      </cdr:nvSpPr>
      <cdr:spPr bwMode="auto">
        <a:xfrm xmlns:a="http://schemas.openxmlformats.org/drawingml/2006/main">
          <a:off x="136267" y="1176930"/>
          <a:ext cx="593100" cy="203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800" b="0" i="0" u="none" strike="noStrike" baseline="0">
              <a:solidFill>
                <a:srgbClr val="000000"/>
              </a:solidFill>
              <a:latin typeface="ＭＳ Ｐゴシック"/>
              <a:ea typeface="ＭＳ Ｐゴシック"/>
            </a:rPr>
            <a:t>令和２年</a:t>
          </a:r>
          <a:endParaRPr lang="ja-JP" altLang="en-US" sz="1100" b="0" i="0" u="none" strike="noStrike" baseline="0">
            <a:solidFill>
              <a:srgbClr val="000000"/>
            </a:solidFill>
            <a:latin typeface="ＭＳ Ｐゴシック"/>
            <a:ea typeface="ＭＳ Ｐゴシック"/>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36</xdr:col>
      <xdr:colOff>148166</xdr:colOff>
      <xdr:row>23</xdr:row>
      <xdr:rowOff>42332</xdr:rowOff>
    </xdr:from>
    <xdr:to>
      <xdr:col>37</xdr:col>
      <xdr:colOff>148167</xdr:colOff>
      <xdr:row>64</xdr:row>
      <xdr:rowOff>10582</xdr:rowOff>
    </xdr:to>
    <xdr:sp macro="" textlink="">
      <xdr:nvSpPr>
        <xdr:cNvPr id="2" name="角丸四角形 1">
          <a:extLst>
            <a:ext uri="{FF2B5EF4-FFF2-40B4-BE49-F238E27FC236}">
              <a16:creationId xmlns:a16="http://schemas.microsoft.com/office/drawing/2014/main" id="{00000000-0008-0000-0800-000002000000}"/>
            </a:ext>
          </a:extLst>
        </xdr:cNvPr>
        <xdr:cNvSpPr>
          <a:spLocks noChangeAspect="1"/>
        </xdr:cNvSpPr>
      </xdr:nvSpPr>
      <xdr:spPr>
        <a:xfrm>
          <a:off x="6516309" y="4464653"/>
          <a:ext cx="176894" cy="72208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15509</xdr:colOff>
      <xdr:row>53</xdr:row>
      <xdr:rowOff>49581</xdr:rowOff>
    </xdr:from>
    <xdr:to>
      <xdr:col>69</xdr:col>
      <xdr:colOff>38991</xdr:colOff>
      <xdr:row>54</xdr:row>
      <xdr:rowOff>46036</xdr:rowOff>
    </xdr:to>
    <xdr:sp macro="" textlink="">
      <xdr:nvSpPr>
        <xdr:cNvPr id="3" name="角丸四角形 2">
          <a:extLst>
            <a:ext uri="{FF2B5EF4-FFF2-40B4-BE49-F238E27FC236}">
              <a16:creationId xmlns:a16="http://schemas.microsoft.com/office/drawing/2014/main" id="{00000000-0008-0000-0800-000003000000}"/>
            </a:ext>
          </a:extLst>
        </xdr:cNvPr>
        <xdr:cNvSpPr>
          <a:spLocks noChangeAspect="1"/>
        </xdr:cNvSpPr>
      </xdr:nvSpPr>
      <xdr:spPr>
        <a:xfrm rot="7030523" flipH="1">
          <a:off x="8323710" y="6076505"/>
          <a:ext cx="171080" cy="7357732"/>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74083</xdr:colOff>
      <xdr:row>31</xdr:row>
      <xdr:rowOff>10585</xdr:rowOff>
    </xdr:from>
    <xdr:to>
      <xdr:col>58</xdr:col>
      <xdr:colOff>21167</xdr:colOff>
      <xdr:row>31</xdr:row>
      <xdr:rowOff>148167</xdr:rowOff>
    </xdr:to>
    <xdr:sp macro="" textlink="">
      <xdr:nvSpPr>
        <xdr:cNvPr id="4" name="角丸四角形 3">
          <a:extLst>
            <a:ext uri="{FF2B5EF4-FFF2-40B4-BE49-F238E27FC236}">
              <a16:creationId xmlns:a16="http://schemas.microsoft.com/office/drawing/2014/main" id="{00000000-0008-0000-0800-000004000000}"/>
            </a:ext>
          </a:extLst>
        </xdr:cNvPr>
        <xdr:cNvSpPr>
          <a:spLocks noChangeAspect="1"/>
        </xdr:cNvSpPr>
      </xdr:nvSpPr>
      <xdr:spPr>
        <a:xfrm>
          <a:off x="597958" y="5789085"/>
          <a:ext cx="9551459" cy="1375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47</xdr:col>
      <xdr:colOff>21167</xdr:colOff>
      <xdr:row>6</xdr:row>
      <xdr:rowOff>10584</xdr:rowOff>
    </xdr:from>
    <xdr:to>
      <xdr:col>48</xdr:col>
      <xdr:colOff>10583</xdr:colOff>
      <xdr:row>64</xdr:row>
      <xdr:rowOff>63500</xdr:rowOff>
    </xdr:to>
    <xdr:sp macro="" textlink="">
      <xdr:nvSpPr>
        <xdr:cNvPr id="5" name="角丸四角形 4">
          <a:extLst>
            <a:ext uri="{FF2B5EF4-FFF2-40B4-BE49-F238E27FC236}">
              <a16:creationId xmlns:a16="http://schemas.microsoft.com/office/drawing/2014/main" id="{00000000-0008-0000-0800-000005000000}"/>
            </a:ext>
          </a:extLst>
        </xdr:cNvPr>
        <xdr:cNvSpPr>
          <a:spLocks noChangeAspect="1"/>
        </xdr:cNvSpPr>
      </xdr:nvSpPr>
      <xdr:spPr>
        <a:xfrm>
          <a:off x="8228542" y="1423459"/>
          <a:ext cx="164041" cy="1018116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5</xdr:row>
      <xdr:rowOff>116416</xdr:rowOff>
    </xdr:from>
    <xdr:to>
      <xdr:col>58</xdr:col>
      <xdr:colOff>169333</xdr:colOff>
      <xdr:row>56</xdr:row>
      <xdr:rowOff>21167</xdr:rowOff>
    </xdr:to>
    <xdr:sp macro="" textlink="">
      <xdr:nvSpPr>
        <xdr:cNvPr id="6" name="角丸四角形 5">
          <a:extLst>
            <a:ext uri="{FF2B5EF4-FFF2-40B4-BE49-F238E27FC236}">
              <a16:creationId xmlns:a16="http://schemas.microsoft.com/office/drawing/2014/main" id="{00000000-0008-0000-0800-000006000000}"/>
            </a:ext>
          </a:extLst>
        </xdr:cNvPr>
        <xdr:cNvSpPr>
          <a:spLocks noChangeAspect="1"/>
        </xdr:cNvSpPr>
      </xdr:nvSpPr>
      <xdr:spPr>
        <a:xfrm>
          <a:off x="10128250" y="1354666"/>
          <a:ext cx="169333" cy="8810626"/>
        </a:xfrm>
        <a:prstGeom prst="roundRect">
          <a:avLst/>
        </a:prstGeom>
        <a:no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148166</xdr:colOff>
      <xdr:row>23</xdr:row>
      <xdr:rowOff>21167</xdr:rowOff>
    </xdr:from>
    <xdr:to>
      <xdr:col>30</xdr:col>
      <xdr:colOff>148167</xdr:colOff>
      <xdr:row>40</xdr:row>
      <xdr:rowOff>127000</xdr:rowOff>
    </xdr:to>
    <xdr:sp macro="" textlink="">
      <xdr:nvSpPr>
        <xdr:cNvPr id="7" name="角丸四角形 6">
          <a:extLst>
            <a:ext uri="{FF2B5EF4-FFF2-40B4-BE49-F238E27FC236}">
              <a16:creationId xmlns:a16="http://schemas.microsoft.com/office/drawing/2014/main" id="{00000000-0008-0000-0800-000007000000}"/>
            </a:ext>
          </a:extLst>
        </xdr:cNvPr>
        <xdr:cNvSpPr>
          <a:spLocks noChangeAspect="1"/>
        </xdr:cNvSpPr>
      </xdr:nvSpPr>
      <xdr:spPr>
        <a:xfrm>
          <a:off x="5212291" y="4402667"/>
          <a:ext cx="174626" cy="30744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28</xdr:col>
      <xdr:colOff>137584</xdr:colOff>
      <xdr:row>40</xdr:row>
      <xdr:rowOff>74083</xdr:rowOff>
    </xdr:from>
    <xdr:to>
      <xdr:col>29</xdr:col>
      <xdr:colOff>137583</xdr:colOff>
      <xdr:row>63</xdr:row>
      <xdr:rowOff>148166</xdr:rowOff>
    </xdr:to>
    <xdr:sp macro="" textlink="">
      <xdr:nvSpPr>
        <xdr:cNvPr id="8" name="角丸四角形 7">
          <a:extLst>
            <a:ext uri="{FF2B5EF4-FFF2-40B4-BE49-F238E27FC236}">
              <a16:creationId xmlns:a16="http://schemas.microsoft.com/office/drawing/2014/main" id="{00000000-0008-0000-0800-000008000000}"/>
            </a:ext>
          </a:extLst>
        </xdr:cNvPr>
        <xdr:cNvSpPr>
          <a:spLocks noChangeAspect="1"/>
        </xdr:cNvSpPr>
      </xdr:nvSpPr>
      <xdr:spPr>
        <a:xfrm>
          <a:off x="5027084" y="7424208"/>
          <a:ext cx="174624" cy="40904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158749</xdr:colOff>
      <xdr:row>6</xdr:row>
      <xdr:rowOff>21167</xdr:rowOff>
    </xdr:from>
    <xdr:to>
      <xdr:col>30</xdr:col>
      <xdr:colOff>148167</xdr:colOff>
      <xdr:row>22</xdr:row>
      <xdr:rowOff>137583</xdr:rowOff>
    </xdr:to>
    <xdr:sp macro="" textlink="">
      <xdr:nvSpPr>
        <xdr:cNvPr id="9" name="角丸四角形 8">
          <a:extLst>
            <a:ext uri="{FF2B5EF4-FFF2-40B4-BE49-F238E27FC236}">
              <a16:creationId xmlns:a16="http://schemas.microsoft.com/office/drawing/2014/main" id="{00000000-0008-0000-0800-000009000000}"/>
            </a:ext>
          </a:extLst>
        </xdr:cNvPr>
        <xdr:cNvSpPr>
          <a:spLocks noChangeAspect="1"/>
        </xdr:cNvSpPr>
      </xdr:nvSpPr>
      <xdr:spPr>
        <a:xfrm>
          <a:off x="5222874" y="1434042"/>
          <a:ext cx="164043" cy="291041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105883</xdr:colOff>
      <xdr:row>23</xdr:row>
      <xdr:rowOff>104776</xdr:rowOff>
    </xdr:from>
    <xdr:to>
      <xdr:col>29</xdr:col>
      <xdr:colOff>89958</xdr:colOff>
      <xdr:row>30</xdr:row>
      <xdr:rowOff>68036</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a:spLocks noChangeAspect="1"/>
        </xdr:cNvSpPr>
      </xdr:nvSpPr>
      <xdr:spPr>
        <a:xfrm>
          <a:off x="4881990" y="4527097"/>
          <a:ext cx="337861" cy="1201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lIns="90000"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27</xdr:col>
      <xdr:colOff>106782</xdr:colOff>
      <xdr:row>7</xdr:row>
      <xdr:rowOff>148167</xdr:rowOff>
    </xdr:from>
    <xdr:to>
      <xdr:col>29</xdr:col>
      <xdr:colOff>78316</xdr:colOff>
      <xdr:row>16</xdr:row>
      <xdr:rowOff>40822</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a:spLocks noChangeAspect="1"/>
        </xdr:cNvSpPr>
      </xdr:nvSpPr>
      <xdr:spPr>
        <a:xfrm>
          <a:off x="4882889" y="1740203"/>
          <a:ext cx="325320" cy="1484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４２３号線</a:t>
          </a:r>
        </a:p>
      </xdr:txBody>
    </xdr:sp>
    <xdr:clientData/>
  </xdr:twoCellAnchor>
  <xdr:twoCellAnchor>
    <xdr:from>
      <xdr:col>30</xdr:col>
      <xdr:colOff>158750</xdr:colOff>
      <xdr:row>35</xdr:row>
      <xdr:rowOff>84666</xdr:rowOff>
    </xdr:from>
    <xdr:to>
      <xdr:col>45</xdr:col>
      <xdr:colOff>137583</xdr:colOff>
      <xdr:row>36</xdr:row>
      <xdr:rowOff>74083</xdr:rowOff>
    </xdr:to>
    <xdr:sp macro="" textlink="">
      <xdr:nvSpPr>
        <xdr:cNvPr id="12" name="角丸四角形 11">
          <a:extLst>
            <a:ext uri="{FF2B5EF4-FFF2-40B4-BE49-F238E27FC236}">
              <a16:creationId xmlns:a16="http://schemas.microsoft.com/office/drawing/2014/main" id="{00000000-0008-0000-0800-00000C000000}"/>
            </a:ext>
          </a:extLst>
        </xdr:cNvPr>
        <xdr:cNvSpPr>
          <a:spLocks noChangeAspect="1"/>
        </xdr:cNvSpPr>
      </xdr:nvSpPr>
      <xdr:spPr>
        <a:xfrm>
          <a:off x="5397500" y="6561666"/>
          <a:ext cx="2598208" cy="16404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31</xdr:col>
      <xdr:colOff>0</xdr:colOff>
      <xdr:row>39</xdr:row>
      <xdr:rowOff>0</xdr:rowOff>
    </xdr:from>
    <xdr:to>
      <xdr:col>43</xdr:col>
      <xdr:colOff>84667</xdr:colOff>
      <xdr:row>40</xdr:row>
      <xdr:rowOff>1</xdr:rowOff>
    </xdr:to>
    <xdr:sp macro="" textlink="">
      <xdr:nvSpPr>
        <xdr:cNvPr id="13" name="角丸四角形 12">
          <a:extLst>
            <a:ext uri="{FF2B5EF4-FFF2-40B4-BE49-F238E27FC236}">
              <a16:creationId xmlns:a16="http://schemas.microsoft.com/office/drawing/2014/main" id="{00000000-0008-0000-0800-00000D000000}"/>
            </a:ext>
          </a:extLst>
        </xdr:cNvPr>
        <xdr:cNvSpPr>
          <a:spLocks noChangeAspect="1"/>
        </xdr:cNvSpPr>
      </xdr:nvSpPr>
      <xdr:spPr>
        <a:xfrm>
          <a:off x="5413375" y="7175500"/>
          <a:ext cx="2180167" cy="17462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21167</xdr:colOff>
      <xdr:row>35</xdr:row>
      <xdr:rowOff>105832</xdr:rowOff>
    </xdr:from>
    <xdr:to>
      <xdr:col>44</xdr:col>
      <xdr:colOff>21167</xdr:colOff>
      <xdr:row>40</xdr:row>
      <xdr:rowOff>0</xdr:rowOff>
    </xdr:to>
    <xdr:sp macro="" textlink="">
      <xdr:nvSpPr>
        <xdr:cNvPr id="14" name="角丸四角形 13">
          <a:extLst>
            <a:ext uri="{FF2B5EF4-FFF2-40B4-BE49-F238E27FC236}">
              <a16:creationId xmlns:a16="http://schemas.microsoft.com/office/drawing/2014/main" id="{00000000-0008-0000-0800-00000E000000}"/>
            </a:ext>
          </a:extLst>
        </xdr:cNvPr>
        <xdr:cNvSpPr>
          <a:spLocks noChangeAspect="1"/>
        </xdr:cNvSpPr>
      </xdr:nvSpPr>
      <xdr:spPr>
        <a:xfrm>
          <a:off x="7530042" y="6582832"/>
          <a:ext cx="174625" cy="76729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45</xdr:col>
      <xdr:colOff>31750</xdr:colOff>
      <xdr:row>31</xdr:row>
      <xdr:rowOff>116417</xdr:rowOff>
    </xdr:from>
    <xdr:to>
      <xdr:col>45</xdr:col>
      <xdr:colOff>158750</xdr:colOff>
      <xdr:row>36</xdr:row>
      <xdr:rowOff>63502</xdr:rowOff>
    </xdr:to>
    <xdr:sp macro="" textlink="">
      <xdr:nvSpPr>
        <xdr:cNvPr id="15" name="角丸四角形 14">
          <a:extLst>
            <a:ext uri="{FF2B5EF4-FFF2-40B4-BE49-F238E27FC236}">
              <a16:creationId xmlns:a16="http://schemas.microsoft.com/office/drawing/2014/main" id="{00000000-0008-0000-0800-00000F000000}"/>
            </a:ext>
          </a:extLst>
        </xdr:cNvPr>
        <xdr:cNvSpPr>
          <a:spLocks noChangeAspect="1"/>
        </xdr:cNvSpPr>
      </xdr:nvSpPr>
      <xdr:spPr>
        <a:xfrm>
          <a:off x="7889875" y="5894917"/>
          <a:ext cx="127000" cy="82021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50</xdr:col>
      <xdr:colOff>52916</xdr:colOff>
      <xdr:row>28</xdr:row>
      <xdr:rowOff>133350</xdr:rowOff>
    </xdr:from>
    <xdr:to>
      <xdr:col>56</xdr:col>
      <xdr:colOff>81642</xdr:colOff>
      <xdr:row>30</xdr:row>
      <xdr:rowOff>123825</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a:spLocks noChangeAspect="1"/>
        </xdr:cNvSpPr>
      </xdr:nvSpPr>
      <xdr:spPr>
        <a:xfrm>
          <a:off x="8897559" y="5440136"/>
          <a:ext cx="1090083" cy="344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３０８号線</a:t>
          </a:r>
        </a:p>
      </xdr:txBody>
    </xdr:sp>
    <xdr:clientData/>
  </xdr:twoCellAnchor>
  <xdr:twoCellAnchor>
    <xdr:from>
      <xdr:col>19</xdr:col>
      <xdr:colOff>10584</xdr:colOff>
      <xdr:row>22</xdr:row>
      <xdr:rowOff>84666</xdr:rowOff>
    </xdr:from>
    <xdr:to>
      <xdr:col>43</xdr:col>
      <xdr:colOff>127001</xdr:colOff>
      <xdr:row>23</xdr:row>
      <xdr:rowOff>74083</xdr:rowOff>
    </xdr:to>
    <xdr:sp macro="" textlink="">
      <xdr:nvSpPr>
        <xdr:cNvPr id="17" name="角丸四角形 16">
          <a:extLst>
            <a:ext uri="{FF2B5EF4-FFF2-40B4-BE49-F238E27FC236}">
              <a16:creationId xmlns:a16="http://schemas.microsoft.com/office/drawing/2014/main" id="{00000000-0008-0000-0800-000011000000}"/>
            </a:ext>
          </a:extLst>
        </xdr:cNvPr>
        <xdr:cNvSpPr>
          <a:spLocks noChangeAspect="1"/>
        </xdr:cNvSpPr>
      </xdr:nvSpPr>
      <xdr:spPr>
        <a:xfrm>
          <a:off x="3328459" y="4291541"/>
          <a:ext cx="4307417" cy="16404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10584</xdr:colOff>
      <xdr:row>12</xdr:row>
      <xdr:rowOff>148166</xdr:rowOff>
    </xdr:from>
    <xdr:to>
      <xdr:col>44</xdr:col>
      <xdr:colOff>42333</xdr:colOff>
      <xdr:row>23</xdr:row>
      <xdr:rowOff>84667</xdr:rowOff>
    </xdr:to>
    <xdr:sp macro="" textlink="">
      <xdr:nvSpPr>
        <xdr:cNvPr id="18" name="角丸四角形 17">
          <a:extLst>
            <a:ext uri="{FF2B5EF4-FFF2-40B4-BE49-F238E27FC236}">
              <a16:creationId xmlns:a16="http://schemas.microsoft.com/office/drawing/2014/main" id="{00000000-0008-0000-0800-000012000000}"/>
            </a:ext>
          </a:extLst>
        </xdr:cNvPr>
        <xdr:cNvSpPr>
          <a:spLocks noChangeAspect="1"/>
        </xdr:cNvSpPr>
      </xdr:nvSpPr>
      <xdr:spPr>
        <a:xfrm>
          <a:off x="7519459" y="2608791"/>
          <a:ext cx="206374" cy="1857376"/>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42</xdr:col>
      <xdr:colOff>38259</xdr:colOff>
      <xdr:row>10</xdr:row>
      <xdr:rowOff>2597</xdr:rowOff>
    </xdr:from>
    <xdr:to>
      <xdr:col>50</xdr:col>
      <xdr:colOff>125243</xdr:colOff>
      <xdr:row>10</xdr:row>
      <xdr:rowOff>144343</xdr:rowOff>
    </xdr:to>
    <xdr:sp macro="" textlink="">
      <xdr:nvSpPr>
        <xdr:cNvPr id="19" name="角丸四角形 18">
          <a:extLst>
            <a:ext uri="{FF2B5EF4-FFF2-40B4-BE49-F238E27FC236}">
              <a16:creationId xmlns:a16="http://schemas.microsoft.com/office/drawing/2014/main" id="{00000000-0008-0000-0800-000013000000}"/>
            </a:ext>
          </a:extLst>
        </xdr:cNvPr>
        <xdr:cNvSpPr>
          <a:spLocks noChangeAspect="1"/>
        </xdr:cNvSpPr>
      </xdr:nvSpPr>
      <xdr:spPr>
        <a:xfrm rot="2886273">
          <a:off x="8043628" y="1442853"/>
          <a:ext cx="141746" cy="1483984"/>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158749</xdr:colOff>
      <xdr:row>16</xdr:row>
      <xdr:rowOff>74082</xdr:rowOff>
    </xdr:from>
    <xdr:to>
      <xdr:col>24</xdr:col>
      <xdr:colOff>0</xdr:colOff>
      <xdr:row>47</xdr:row>
      <xdr:rowOff>105834</xdr:rowOff>
    </xdr:to>
    <xdr:sp macro="" textlink="">
      <xdr:nvSpPr>
        <xdr:cNvPr id="20" name="角丸四角形 19">
          <a:extLst>
            <a:ext uri="{FF2B5EF4-FFF2-40B4-BE49-F238E27FC236}">
              <a16:creationId xmlns:a16="http://schemas.microsoft.com/office/drawing/2014/main" id="{00000000-0008-0000-0800-000014000000}"/>
            </a:ext>
          </a:extLst>
        </xdr:cNvPr>
        <xdr:cNvSpPr>
          <a:spLocks noChangeAspect="1"/>
        </xdr:cNvSpPr>
      </xdr:nvSpPr>
      <xdr:spPr>
        <a:xfrm>
          <a:off x="4000499" y="3233207"/>
          <a:ext cx="190501" cy="544512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76506</xdr:colOff>
      <xdr:row>11</xdr:row>
      <xdr:rowOff>58467</xdr:rowOff>
    </xdr:from>
    <xdr:to>
      <xdr:col>16</xdr:col>
      <xdr:colOff>102404</xdr:colOff>
      <xdr:row>24</xdr:row>
      <xdr:rowOff>115960</xdr:rowOff>
    </xdr:to>
    <xdr:sp macro="" textlink="">
      <xdr:nvSpPr>
        <xdr:cNvPr id="21" name="角丸四角形 20">
          <a:extLst>
            <a:ext uri="{FF2B5EF4-FFF2-40B4-BE49-F238E27FC236}">
              <a16:creationId xmlns:a16="http://schemas.microsoft.com/office/drawing/2014/main" id="{00000000-0008-0000-0800-000015000000}"/>
            </a:ext>
          </a:extLst>
        </xdr:cNvPr>
        <xdr:cNvSpPr>
          <a:spLocks noChangeAspect="1"/>
        </xdr:cNvSpPr>
      </xdr:nvSpPr>
      <xdr:spPr>
        <a:xfrm rot="19470331">
          <a:off x="2695881" y="2344467"/>
          <a:ext cx="200523" cy="232761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10584</xdr:colOff>
      <xdr:row>7</xdr:row>
      <xdr:rowOff>116418</xdr:rowOff>
    </xdr:from>
    <xdr:to>
      <xdr:col>21</xdr:col>
      <xdr:colOff>29033</xdr:colOff>
      <xdr:row>18</xdr:row>
      <xdr:rowOff>1858</xdr:rowOff>
    </xdr:to>
    <xdr:sp macro="" textlink="">
      <xdr:nvSpPr>
        <xdr:cNvPr id="22" name="角丸四角形 21">
          <a:extLst>
            <a:ext uri="{FF2B5EF4-FFF2-40B4-BE49-F238E27FC236}">
              <a16:creationId xmlns:a16="http://schemas.microsoft.com/office/drawing/2014/main" id="{00000000-0008-0000-0800-000016000000}"/>
            </a:ext>
          </a:extLst>
        </xdr:cNvPr>
        <xdr:cNvSpPr>
          <a:spLocks noChangeAspect="1"/>
        </xdr:cNvSpPr>
      </xdr:nvSpPr>
      <xdr:spPr>
        <a:xfrm rot="19470331">
          <a:off x="3503084" y="1703918"/>
          <a:ext cx="193074" cy="180631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52918</xdr:colOff>
      <xdr:row>46</xdr:row>
      <xdr:rowOff>161925</xdr:rowOff>
    </xdr:from>
    <xdr:to>
      <xdr:col>44</xdr:col>
      <xdr:colOff>123825</xdr:colOff>
      <xdr:row>48</xdr:row>
      <xdr:rowOff>158750</xdr:rowOff>
    </xdr:to>
    <xdr:sp macro="" textlink="">
      <xdr:nvSpPr>
        <xdr:cNvPr id="23" name="テキスト ボックス 22">
          <a:extLst>
            <a:ext uri="{FF2B5EF4-FFF2-40B4-BE49-F238E27FC236}">
              <a16:creationId xmlns:a16="http://schemas.microsoft.com/office/drawing/2014/main" id="{00000000-0008-0000-0800-000017000000}"/>
            </a:ext>
          </a:extLst>
        </xdr:cNvPr>
        <xdr:cNvSpPr txBox="1">
          <a:spLocks noChangeAspect="1"/>
        </xdr:cNvSpPr>
      </xdr:nvSpPr>
      <xdr:spPr>
        <a:xfrm>
          <a:off x="7037918" y="8559800"/>
          <a:ext cx="769407" cy="346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en-US" sz="1400" b="1">
              <a:latin typeface="Meiryo UI" panose="020B0604030504040204" pitchFamily="50" charset="-128"/>
              <a:ea typeface="Meiryo UI" panose="020B0604030504040204" pitchFamily="50" charset="-128"/>
            </a:rPr>
            <a:t>２５号線</a:t>
          </a:r>
        </a:p>
      </xdr:txBody>
    </xdr:sp>
    <xdr:clientData/>
  </xdr:twoCellAnchor>
  <xdr:twoCellAnchor>
    <xdr:from>
      <xdr:col>19</xdr:col>
      <xdr:colOff>63500</xdr:colOff>
      <xdr:row>23</xdr:row>
      <xdr:rowOff>84667</xdr:rowOff>
    </xdr:from>
    <xdr:to>
      <xdr:col>20</xdr:col>
      <xdr:colOff>84666</xdr:colOff>
      <xdr:row>63</xdr:row>
      <xdr:rowOff>158749</xdr:rowOff>
    </xdr:to>
    <xdr:sp macro="" textlink="">
      <xdr:nvSpPr>
        <xdr:cNvPr id="24" name="角丸四角形 23">
          <a:extLst>
            <a:ext uri="{FF2B5EF4-FFF2-40B4-BE49-F238E27FC236}">
              <a16:creationId xmlns:a16="http://schemas.microsoft.com/office/drawing/2014/main" id="{00000000-0008-0000-0800-000018000000}"/>
            </a:ext>
          </a:extLst>
        </xdr:cNvPr>
        <xdr:cNvSpPr>
          <a:spLocks noChangeAspect="1"/>
        </xdr:cNvSpPr>
      </xdr:nvSpPr>
      <xdr:spPr>
        <a:xfrm>
          <a:off x="3381375" y="4466167"/>
          <a:ext cx="195791" cy="7059082"/>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157238</xdr:colOff>
      <xdr:row>63</xdr:row>
      <xdr:rowOff>175529</xdr:rowOff>
    </xdr:from>
    <xdr:to>
      <xdr:col>20</xdr:col>
      <xdr:colOff>131557</xdr:colOff>
      <xdr:row>82</xdr:row>
      <xdr:rowOff>13607</xdr:rowOff>
    </xdr:to>
    <xdr:sp macro="" textlink="">
      <xdr:nvSpPr>
        <xdr:cNvPr id="25" name="テキスト ボックス 24">
          <a:extLst>
            <a:ext uri="{FF2B5EF4-FFF2-40B4-BE49-F238E27FC236}">
              <a16:creationId xmlns:a16="http://schemas.microsoft.com/office/drawing/2014/main" id="{00000000-0008-0000-0800-000019000000}"/>
            </a:ext>
          </a:extLst>
        </xdr:cNvPr>
        <xdr:cNvSpPr txBox="1">
          <a:spLocks noChangeAspect="1"/>
        </xdr:cNvSpPr>
      </xdr:nvSpPr>
      <xdr:spPr>
        <a:xfrm>
          <a:off x="3341309" y="11673565"/>
          <a:ext cx="328105" cy="31990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大阪臨海線（新なにわ筋）</a:t>
          </a:r>
        </a:p>
      </xdr:txBody>
    </xdr:sp>
    <xdr:clientData/>
  </xdr:twoCellAnchor>
  <xdr:twoCellAnchor>
    <xdr:from>
      <xdr:col>23</xdr:col>
      <xdr:colOff>175381</xdr:colOff>
      <xdr:row>31</xdr:row>
      <xdr:rowOff>149679</xdr:rowOff>
    </xdr:from>
    <xdr:to>
      <xdr:col>25</xdr:col>
      <xdr:colOff>167958</xdr:colOff>
      <xdr:row>42</xdr:row>
      <xdr:rowOff>108857</xdr:rowOff>
    </xdr:to>
    <xdr:sp macro="" textlink="">
      <xdr:nvSpPr>
        <xdr:cNvPr id="26" name="テキスト ボックス 25">
          <a:extLst>
            <a:ext uri="{FF2B5EF4-FFF2-40B4-BE49-F238E27FC236}">
              <a16:creationId xmlns:a16="http://schemas.microsoft.com/office/drawing/2014/main" id="{00000000-0008-0000-0800-00001A000000}"/>
            </a:ext>
          </a:extLst>
        </xdr:cNvPr>
        <xdr:cNvSpPr txBox="1">
          <a:spLocks noChangeAspect="1"/>
        </xdr:cNvSpPr>
      </xdr:nvSpPr>
      <xdr:spPr>
        <a:xfrm>
          <a:off x="4243917" y="5987143"/>
          <a:ext cx="346362" cy="190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なにわ筋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28</xdr:col>
      <xdr:colOff>57151</xdr:colOff>
      <xdr:row>64</xdr:row>
      <xdr:rowOff>1059</xdr:rowOff>
    </xdr:from>
    <xdr:to>
      <xdr:col>30</xdr:col>
      <xdr:colOff>48095</xdr:colOff>
      <xdr:row>71</xdr:row>
      <xdr:rowOff>40821</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a:spLocks noChangeAspect="1"/>
        </xdr:cNvSpPr>
      </xdr:nvSpPr>
      <xdr:spPr>
        <a:xfrm>
          <a:off x="5010151" y="11675988"/>
          <a:ext cx="344730" cy="12780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２６号線</a:t>
          </a:r>
        </a:p>
      </xdr:txBody>
    </xdr:sp>
    <xdr:clientData/>
  </xdr:twoCellAnchor>
  <xdr:twoCellAnchor>
    <xdr:from>
      <xdr:col>36</xdr:col>
      <xdr:colOff>54428</xdr:colOff>
      <xdr:row>64</xdr:row>
      <xdr:rowOff>24492</xdr:rowOff>
    </xdr:from>
    <xdr:to>
      <xdr:col>38</xdr:col>
      <xdr:colOff>61457</xdr:colOff>
      <xdr:row>76</xdr:row>
      <xdr:rowOff>122463</xdr:rowOff>
    </xdr:to>
    <xdr:sp macro="" textlink="">
      <xdr:nvSpPr>
        <xdr:cNvPr id="28" name="テキスト ボックス 27">
          <a:extLst>
            <a:ext uri="{FF2B5EF4-FFF2-40B4-BE49-F238E27FC236}">
              <a16:creationId xmlns:a16="http://schemas.microsoft.com/office/drawing/2014/main" id="{00000000-0008-0000-0800-00001C000000}"/>
            </a:ext>
          </a:extLst>
        </xdr:cNvPr>
        <xdr:cNvSpPr txBox="1">
          <a:spLocks noChangeAspect="1"/>
        </xdr:cNvSpPr>
      </xdr:nvSpPr>
      <xdr:spPr>
        <a:xfrm>
          <a:off x="6422571" y="11699421"/>
          <a:ext cx="360815" cy="22206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大阪和泉泉南線</a:t>
          </a:r>
        </a:p>
      </xdr:txBody>
    </xdr:sp>
    <xdr:clientData/>
  </xdr:twoCellAnchor>
  <xdr:twoCellAnchor>
    <xdr:from>
      <xdr:col>40</xdr:col>
      <xdr:colOff>21167</xdr:colOff>
      <xdr:row>56</xdr:row>
      <xdr:rowOff>74083</xdr:rowOff>
    </xdr:from>
    <xdr:to>
      <xdr:col>41</xdr:col>
      <xdr:colOff>10583</xdr:colOff>
      <xdr:row>64</xdr:row>
      <xdr:rowOff>21166</xdr:rowOff>
    </xdr:to>
    <xdr:sp macro="" textlink="">
      <xdr:nvSpPr>
        <xdr:cNvPr id="29" name="角丸四角形 28">
          <a:extLst>
            <a:ext uri="{FF2B5EF4-FFF2-40B4-BE49-F238E27FC236}">
              <a16:creationId xmlns:a16="http://schemas.microsoft.com/office/drawing/2014/main" id="{00000000-0008-0000-0800-00001D000000}"/>
            </a:ext>
          </a:extLst>
        </xdr:cNvPr>
        <xdr:cNvSpPr>
          <a:spLocks noChangeAspect="1"/>
        </xdr:cNvSpPr>
      </xdr:nvSpPr>
      <xdr:spPr>
        <a:xfrm>
          <a:off x="7006167" y="10218208"/>
          <a:ext cx="164041" cy="1344083"/>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78227</xdr:colOff>
      <xdr:row>64</xdr:row>
      <xdr:rowOff>69396</xdr:rowOff>
    </xdr:from>
    <xdr:to>
      <xdr:col>41</xdr:col>
      <xdr:colOff>132929</xdr:colOff>
      <xdr:row>74</xdr:row>
      <xdr:rowOff>108858</xdr:rowOff>
    </xdr:to>
    <xdr:sp macro="" textlink="">
      <xdr:nvSpPr>
        <xdr:cNvPr id="30" name="テキスト ボックス 29">
          <a:extLst>
            <a:ext uri="{FF2B5EF4-FFF2-40B4-BE49-F238E27FC236}">
              <a16:creationId xmlns:a16="http://schemas.microsoft.com/office/drawing/2014/main" id="{00000000-0008-0000-0800-00001E000000}"/>
            </a:ext>
          </a:extLst>
        </xdr:cNvPr>
        <xdr:cNvSpPr txBox="1">
          <a:spLocks noChangeAspect="1"/>
        </xdr:cNvSpPr>
      </xdr:nvSpPr>
      <xdr:spPr>
        <a:xfrm>
          <a:off x="6977048" y="11744325"/>
          <a:ext cx="408488" cy="1808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大阪高石線</a:t>
          </a:r>
        </a:p>
      </xdr:txBody>
    </xdr:sp>
    <xdr:clientData/>
  </xdr:twoCellAnchor>
  <xdr:twoCellAnchor>
    <xdr:from>
      <xdr:col>38</xdr:col>
      <xdr:colOff>1</xdr:colOff>
      <xdr:row>40</xdr:row>
      <xdr:rowOff>19050</xdr:rowOff>
    </xdr:from>
    <xdr:to>
      <xdr:col>45</xdr:col>
      <xdr:colOff>161924</xdr:colOff>
      <xdr:row>43</xdr:row>
      <xdr:rowOff>28576</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a:spLocks noChangeAspect="1"/>
        </xdr:cNvSpPr>
      </xdr:nvSpPr>
      <xdr:spPr>
        <a:xfrm>
          <a:off x="6635751" y="7369175"/>
          <a:ext cx="1384298" cy="5334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nchorCtr="0"/>
        <a:lstStyle/>
        <a:p>
          <a:pPr algn="ctr">
            <a:lnSpc>
              <a:spcPts val="1500"/>
            </a:lnSpc>
          </a:pPr>
          <a:r>
            <a:rPr kumimoji="1" lang="ja-JP" altLang="en-US" sz="1300" b="1">
              <a:latin typeface="Meiryo UI" panose="020B0604030504040204" pitchFamily="50" charset="-128"/>
              <a:ea typeface="Meiryo UI" panose="020B0604030504040204" pitchFamily="50" charset="-128"/>
            </a:rPr>
            <a:t>大阪枚岡奈良線（千日前通）</a:t>
          </a:r>
        </a:p>
      </xdr:txBody>
    </xdr:sp>
    <xdr:clientData/>
  </xdr:twoCellAnchor>
  <xdr:twoCellAnchor>
    <xdr:from>
      <xdr:col>36</xdr:col>
      <xdr:colOff>114300</xdr:colOff>
      <xdr:row>20</xdr:row>
      <xdr:rowOff>85725</xdr:rowOff>
    </xdr:from>
    <xdr:to>
      <xdr:col>41</xdr:col>
      <xdr:colOff>42334</xdr:colOff>
      <xdr:row>22</xdr:row>
      <xdr:rowOff>31749</xdr:rowOff>
    </xdr:to>
    <xdr:sp macro="" textlink="">
      <xdr:nvSpPr>
        <xdr:cNvPr id="32" name="テキスト ボックス 31">
          <a:extLst>
            <a:ext uri="{FF2B5EF4-FFF2-40B4-BE49-F238E27FC236}">
              <a16:creationId xmlns:a16="http://schemas.microsoft.com/office/drawing/2014/main" id="{00000000-0008-0000-0800-000020000000}"/>
            </a:ext>
          </a:extLst>
        </xdr:cNvPr>
        <xdr:cNvSpPr txBox="1">
          <a:spLocks noChangeAspect="1"/>
        </xdr:cNvSpPr>
      </xdr:nvSpPr>
      <xdr:spPr>
        <a:xfrm>
          <a:off x="6400800" y="3943350"/>
          <a:ext cx="801159" cy="295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１号線</a:t>
          </a:r>
        </a:p>
      </xdr:txBody>
    </xdr:sp>
    <xdr:clientData/>
  </xdr:twoCellAnchor>
  <xdr:twoCellAnchor>
    <xdr:from>
      <xdr:col>24</xdr:col>
      <xdr:colOff>148166</xdr:colOff>
      <xdr:row>20</xdr:row>
      <xdr:rowOff>95249</xdr:rowOff>
    </xdr:from>
    <xdr:to>
      <xdr:col>29</xdr:col>
      <xdr:colOff>47625</xdr:colOff>
      <xdr:row>22</xdr:row>
      <xdr:rowOff>28574</xdr:rowOff>
    </xdr:to>
    <xdr:sp macro="" textlink="">
      <xdr:nvSpPr>
        <xdr:cNvPr id="33" name="テキスト ボックス 32">
          <a:extLst>
            <a:ext uri="{FF2B5EF4-FFF2-40B4-BE49-F238E27FC236}">
              <a16:creationId xmlns:a16="http://schemas.microsoft.com/office/drawing/2014/main" id="{00000000-0008-0000-0800-000021000000}"/>
            </a:ext>
          </a:extLst>
        </xdr:cNvPr>
        <xdr:cNvSpPr txBox="1">
          <a:spLocks noChangeAspect="1"/>
        </xdr:cNvSpPr>
      </xdr:nvSpPr>
      <xdr:spPr>
        <a:xfrm>
          <a:off x="4339166" y="3952874"/>
          <a:ext cx="772584" cy="28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２号線</a:t>
          </a:r>
        </a:p>
      </xdr:txBody>
    </xdr:sp>
    <xdr:clientData/>
  </xdr:twoCellAnchor>
  <xdr:twoCellAnchor>
    <xdr:from>
      <xdr:col>58</xdr:col>
      <xdr:colOff>10584</xdr:colOff>
      <xdr:row>56</xdr:row>
      <xdr:rowOff>0</xdr:rowOff>
    </xdr:from>
    <xdr:to>
      <xdr:col>59</xdr:col>
      <xdr:colOff>10583</xdr:colOff>
      <xdr:row>64</xdr:row>
      <xdr:rowOff>0</xdr:rowOff>
    </xdr:to>
    <xdr:sp macro="" textlink="">
      <xdr:nvSpPr>
        <xdr:cNvPr id="34" name="角丸四角形 33">
          <a:extLst>
            <a:ext uri="{FF2B5EF4-FFF2-40B4-BE49-F238E27FC236}">
              <a16:creationId xmlns:a16="http://schemas.microsoft.com/office/drawing/2014/main" id="{00000000-0008-0000-0800-000022000000}"/>
            </a:ext>
          </a:extLst>
        </xdr:cNvPr>
        <xdr:cNvSpPr>
          <a:spLocks noChangeAspect="1"/>
        </xdr:cNvSpPr>
      </xdr:nvSpPr>
      <xdr:spPr>
        <a:xfrm>
          <a:off x="10138834" y="10144125"/>
          <a:ext cx="174624" cy="1397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58</xdr:col>
      <xdr:colOff>0</xdr:colOff>
      <xdr:row>18</xdr:row>
      <xdr:rowOff>63500</xdr:rowOff>
    </xdr:from>
    <xdr:to>
      <xdr:col>58</xdr:col>
      <xdr:colOff>169333</xdr:colOff>
      <xdr:row>21</xdr:row>
      <xdr:rowOff>95250</xdr:rowOff>
    </xdr:to>
    <xdr:sp macro="" textlink="">
      <xdr:nvSpPr>
        <xdr:cNvPr id="35" name="角丸四角形 34">
          <a:extLst>
            <a:ext uri="{FF2B5EF4-FFF2-40B4-BE49-F238E27FC236}">
              <a16:creationId xmlns:a16="http://schemas.microsoft.com/office/drawing/2014/main" id="{00000000-0008-0000-0800-000023000000}"/>
            </a:ext>
          </a:extLst>
        </xdr:cNvPr>
        <xdr:cNvSpPr>
          <a:spLocks noChangeAspect="1"/>
        </xdr:cNvSpPr>
      </xdr:nvSpPr>
      <xdr:spPr>
        <a:xfrm>
          <a:off x="10128250" y="3571875"/>
          <a:ext cx="169333" cy="5556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18</xdr:col>
      <xdr:colOff>10280</xdr:colOff>
      <xdr:row>10</xdr:row>
      <xdr:rowOff>55888</xdr:rowOff>
    </xdr:from>
    <xdr:to>
      <xdr:col>20</xdr:col>
      <xdr:colOff>16371</xdr:colOff>
      <xdr:row>18</xdr:row>
      <xdr:rowOff>97762</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a:spLocks noChangeAspect="1"/>
        </xdr:cNvSpPr>
      </xdr:nvSpPr>
      <xdr:spPr>
        <a:xfrm rot="19710522">
          <a:off x="3194351" y="2178602"/>
          <a:ext cx="359877" cy="1457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en-US" altLang="ja-JP" sz="1400" b="1">
              <a:latin typeface="Meiryo UI" panose="020B0604030504040204" pitchFamily="50" charset="-128"/>
              <a:ea typeface="Meiryo UI" panose="020B0604030504040204" pitchFamily="50" charset="-128"/>
            </a:rPr>
            <a:t>(</a:t>
          </a:r>
          <a:r>
            <a:rPr kumimoji="1" lang="ja-JP" altLang="en-US" sz="1400" b="1">
              <a:latin typeface="Meiryo UI" panose="020B0604030504040204" pitchFamily="50" charset="-128"/>
              <a:ea typeface="Meiryo UI" panose="020B0604030504040204" pitchFamily="50" charset="-128"/>
            </a:rPr>
            <a:t>十三筋</a:t>
          </a:r>
          <a:r>
            <a:rPr kumimoji="1" lang="en-US" altLang="ja-JP" sz="1400" b="1">
              <a:latin typeface="Meiryo UI" panose="020B0604030504040204" pitchFamily="50" charset="-128"/>
              <a:ea typeface="Meiryo UI" panose="020B0604030504040204" pitchFamily="50" charset="-128"/>
            </a:rPr>
            <a:t>)</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34</xdr:col>
      <xdr:colOff>128965</xdr:colOff>
      <xdr:row>39</xdr:row>
      <xdr:rowOff>43543</xdr:rowOff>
    </xdr:from>
    <xdr:to>
      <xdr:col>37</xdr:col>
      <xdr:colOff>32878</xdr:colOff>
      <xdr:row>47</xdr:row>
      <xdr:rowOff>40821</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a:spLocks noChangeAspect="1"/>
        </xdr:cNvSpPr>
      </xdr:nvSpPr>
      <xdr:spPr>
        <a:xfrm>
          <a:off x="6143322" y="7296150"/>
          <a:ext cx="434592" cy="1412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谷町筋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34</xdr:col>
      <xdr:colOff>108759</xdr:colOff>
      <xdr:row>56</xdr:row>
      <xdr:rowOff>84665</xdr:rowOff>
    </xdr:from>
    <xdr:to>
      <xdr:col>36</xdr:col>
      <xdr:colOff>119593</xdr:colOff>
      <xdr:row>65</xdr:row>
      <xdr:rowOff>163285</xdr:rowOff>
    </xdr:to>
    <xdr:sp macro="" textlink="">
      <xdr:nvSpPr>
        <xdr:cNvPr id="38" name="テキスト ボックス 37">
          <a:extLst>
            <a:ext uri="{FF2B5EF4-FFF2-40B4-BE49-F238E27FC236}">
              <a16:creationId xmlns:a16="http://schemas.microsoft.com/office/drawing/2014/main" id="{00000000-0008-0000-0800-000026000000}"/>
            </a:ext>
          </a:extLst>
        </xdr:cNvPr>
        <xdr:cNvSpPr txBox="1">
          <a:spLocks noChangeAspect="1"/>
        </xdr:cNvSpPr>
      </xdr:nvSpPr>
      <xdr:spPr>
        <a:xfrm>
          <a:off x="6123116" y="10344451"/>
          <a:ext cx="364620" cy="1670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あべの筋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41</xdr:col>
      <xdr:colOff>114300</xdr:colOff>
      <xdr:row>58</xdr:row>
      <xdr:rowOff>120651</xdr:rowOff>
    </xdr:from>
    <xdr:to>
      <xdr:col>43</xdr:col>
      <xdr:colOff>95250</xdr:colOff>
      <xdr:row>67</xdr:row>
      <xdr:rowOff>149679</xdr:rowOff>
    </xdr:to>
    <xdr:sp macro="" textlink="">
      <xdr:nvSpPr>
        <xdr:cNvPr id="39" name="テキスト ボックス 38">
          <a:extLst>
            <a:ext uri="{FF2B5EF4-FFF2-40B4-BE49-F238E27FC236}">
              <a16:creationId xmlns:a16="http://schemas.microsoft.com/office/drawing/2014/main" id="{00000000-0008-0000-0800-000027000000}"/>
            </a:ext>
          </a:extLst>
        </xdr:cNvPr>
        <xdr:cNvSpPr txBox="1">
          <a:spLocks noChangeAspect="1"/>
        </xdr:cNvSpPr>
      </xdr:nvSpPr>
      <xdr:spPr>
        <a:xfrm>
          <a:off x="7366907" y="10734222"/>
          <a:ext cx="334736" cy="162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en-US" altLang="ja-JP" sz="1300" b="1">
              <a:latin typeface="Meiryo UI" panose="020B0604030504040204" pitchFamily="50" charset="-128"/>
              <a:ea typeface="Meiryo UI" panose="020B0604030504040204" pitchFamily="50" charset="-128"/>
            </a:rPr>
            <a:t>(</a:t>
          </a:r>
          <a:r>
            <a:rPr kumimoji="1" lang="ja-JP" altLang="en-US" sz="1300" b="1">
              <a:latin typeface="Meiryo UI" panose="020B0604030504040204" pitchFamily="50" charset="-128"/>
              <a:ea typeface="Meiryo UI" panose="020B0604030504040204" pitchFamily="50" charset="-128"/>
            </a:rPr>
            <a:t>あびこ筋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10</xdr:col>
      <xdr:colOff>142875</xdr:colOff>
      <xdr:row>7</xdr:row>
      <xdr:rowOff>57150</xdr:rowOff>
    </xdr:from>
    <xdr:to>
      <xdr:col>16</xdr:col>
      <xdr:colOff>161925</xdr:colOff>
      <xdr:row>9</xdr:row>
      <xdr:rowOff>9526</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a:spLocks noChangeAspect="1"/>
        </xdr:cNvSpPr>
      </xdr:nvSpPr>
      <xdr:spPr>
        <a:xfrm>
          <a:off x="1889125" y="1644650"/>
          <a:ext cx="1066800" cy="301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ja-JP" altLang="ja-JP" sz="1400" b="1">
              <a:solidFill>
                <a:schemeClr val="dk1"/>
              </a:solidFill>
              <a:latin typeface="Meiryo UI" panose="020B0604030504040204" pitchFamily="50" charset="-128"/>
              <a:ea typeface="Meiryo UI" panose="020B0604030504040204" pitchFamily="50" charset="-128"/>
              <a:cs typeface="Arial" panose="020B0604020202020204" pitchFamily="34" charset="0"/>
            </a:rPr>
            <a:t>大阪伊丹線</a:t>
          </a:r>
          <a:endParaRPr lang="ja-JP" altLang="ja-JP" sz="1400" b="1">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10</xdr:col>
      <xdr:colOff>133350</xdr:colOff>
      <xdr:row>28</xdr:row>
      <xdr:rowOff>142875</xdr:rowOff>
    </xdr:from>
    <xdr:to>
      <xdr:col>16</xdr:col>
      <xdr:colOff>161925</xdr:colOff>
      <xdr:row>30</xdr:row>
      <xdr:rowOff>152400</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a:spLocks noChangeAspect="1"/>
        </xdr:cNvSpPr>
      </xdr:nvSpPr>
      <xdr:spPr>
        <a:xfrm>
          <a:off x="1879600" y="5397500"/>
          <a:ext cx="1076325" cy="35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lang="ja-JP" altLang="en-US" sz="1400" b="1">
              <a:latin typeface="Meiryo UI" panose="020B0604030504040204" pitchFamily="50" charset="-128"/>
              <a:ea typeface="Meiryo UI" panose="020B0604030504040204" pitchFamily="50" charset="-128"/>
            </a:rPr>
            <a:t>築港深江線</a:t>
          </a:r>
          <a:endParaRPr lang="en-US" altLang="ja-JP" sz="1400" b="1">
            <a:latin typeface="Meiryo UI" panose="020B0604030504040204" pitchFamily="50" charset="-128"/>
            <a:ea typeface="Meiryo UI" panose="020B0604030504040204" pitchFamily="50" charset="-128"/>
          </a:endParaRPr>
        </a:p>
      </xdr:txBody>
    </xdr:sp>
    <xdr:clientData/>
  </xdr:twoCellAnchor>
  <xdr:twoCellAnchor>
    <xdr:from>
      <xdr:col>46</xdr:col>
      <xdr:colOff>133350</xdr:colOff>
      <xdr:row>64</xdr:row>
      <xdr:rowOff>85723</xdr:rowOff>
    </xdr:from>
    <xdr:to>
      <xdr:col>48</xdr:col>
      <xdr:colOff>154024</xdr:colOff>
      <xdr:row>82</xdr:row>
      <xdr:rowOff>68035</xdr:rowOff>
    </xdr:to>
    <xdr:sp macro="" textlink="">
      <xdr:nvSpPr>
        <xdr:cNvPr id="42" name="テキスト ボックス 41">
          <a:extLst>
            <a:ext uri="{FF2B5EF4-FFF2-40B4-BE49-F238E27FC236}">
              <a16:creationId xmlns:a16="http://schemas.microsoft.com/office/drawing/2014/main" id="{00000000-0008-0000-0800-00002A000000}"/>
            </a:ext>
          </a:extLst>
        </xdr:cNvPr>
        <xdr:cNvSpPr txBox="1">
          <a:spLocks noChangeAspect="1"/>
        </xdr:cNvSpPr>
      </xdr:nvSpPr>
      <xdr:spPr>
        <a:xfrm>
          <a:off x="8270421" y="11760652"/>
          <a:ext cx="374460" cy="3166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r>
            <a:rPr kumimoji="1" lang="ja-JP" altLang="ja-JP" sz="1400" b="1">
              <a:solidFill>
                <a:schemeClr val="dk1"/>
              </a:solidFill>
              <a:latin typeface="Meiryo UI" panose="020B0604030504040204" pitchFamily="50" charset="-128"/>
              <a:ea typeface="Meiryo UI" panose="020B0604030504040204" pitchFamily="50" charset="-128"/>
              <a:cs typeface="+mn-cs"/>
            </a:rPr>
            <a:t>４７９号線（内環状線）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57</xdr:col>
      <xdr:colOff>102054</xdr:colOff>
      <xdr:row>64</xdr:row>
      <xdr:rowOff>46263</xdr:rowOff>
    </xdr:from>
    <xdr:to>
      <xdr:col>59</xdr:col>
      <xdr:colOff>119390</xdr:colOff>
      <xdr:row>73</xdr:row>
      <xdr:rowOff>122464</xdr:rowOff>
    </xdr:to>
    <xdr:sp macro="" textlink="">
      <xdr:nvSpPr>
        <xdr:cNvPr id="43" name="テキスト ボックス 42">
          <a:extLst>
            <a:ext uri="{FF2B5EF4-FFF2-40B4-BE49-F238E27FC236}">
              <a16:creationId xmlns:a16="http://schemas.microsoft.com/office/drawing/2014/main" id="{00000000-0008-0000-0800-00002B000000}"/>
            </a:ext>
          </a:extLst>
        </xdr:cNvPr>
        <xdr:cNvSpPr txBox="1">
          <a:spLocks noChangeAspect="1"/>
        </xdr:cNvSpPr>
      </xdr:nvSpPr>
      <xdr:spPr>
        <a:xfrm>
          <a:off x="10184947" y="11721192"/>
          <a:ext cx="371122" cy="1668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vert="wordArtVertRtl" wrap="square" tIns="0" bIns="0" rtlCol="0" anchor="ctr" anchorCtr="0"/>
        <a:lstStyle/>
        <a:p>
          <a:pPr algn="ctr"/>
          <a:r>
            <a:rPr kumimoji="1" lang="ja-JP" altLang="en-US" sz="1400" b="1">
              <a:latin typeface="Meiryo UI" panose="020B0604030504040204" pitchFamily="50" charset="-128"/>
              <a:ea typeface="Meiryo UI" panose="020B0604030504040204" pitchFamily="50" charset="-128"/>
            </a:rPr>
            <a:t>中央環状線</a:t>
          </a:r>
        </a:p>
      </xdr:txBody>
    </xdr:sp>
    <xdr:clientData/>
  </xdr:twoCellAnchor>
  <xdr:twoCellAnchor>
    <xdr:from>
      <xdr:col>10</xdr:col>
      <xdr:colOff>19050</xdr:colOff>
      <xdr:row>32</xdr:row>
      <xdr:rowOff>21166</xdr:rowOff>
    </xdr:from>
    <xdr:to>
      <xdr:col>18</xdr:col>
      <xdr:colOff>122465</xdr:colOff>
      <xdr:row>33</xdr:row>
      <xdr:rowOff>161335</xdr:rowOff>
    </xdr:to>
    <xdr:sp macro="" textlink="">
      <xdr:nvSpPr>
        <xdr:cNvPr id="44" name="テキスト ボックス 43">
          <a:extLst>
            <a:ext uri="{FF2B5EF4-FFF2-40B4-BE49-F238E27FC236}">
              <a16:creationId xmlns:a16="http://schemas.microsoft.com/office/drawing/2014/main" id="{00000000-0008-0000-0800-00002C000000}"/>
            </a:ext>
          </a:extLst>
        </xdr:cNvPr>
        <xdr:cNvSpPr txBox="1">
          <a:spLocks noChangeAspect="1"/>
        </xdr:cNvSpPr>
      </xdr:nvSpPr>
      <xdr:spPr>
        <a:xfrm>
          <a:off x="1787979" y="6035523"/>
          <a:ext cx="1518557" cy="3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latin typeface="Meiryo UI" panose="020B0604030504040204" pitchFamily="50" charset="-128"/>
              <a:ea typeface="Meiryo UI" panose="020B0604030504040204" pitchFamily="50" charset="-128"/>
            </a:rPr>
            <a:t>（中央大通）</a:t>
          </a:r>
        </a:p>
      </xdr:txBody>
    </xdr:sp>
    <xdr:clientData/>
  </xdr:twoCellAnchor>
  <xdr:twoCellAnchor>
    <xdr:from>
      <xdr:col>36</xdr:col>
      <xdr:colOff>68036</xdr:colOff>
      <xdr:row>18</xdr:row>
      <xdr:rowOff>78619</xdr:rowOff>
    </xdr:from>
    <xdr:to>
      <xdr:col>42</xdr:col>
      <xdr:colOff>3202</xdr:colOff>
      <xdr:row>20</xdr:row>
      <xdr:rowOff>27214</xdr:rowOff>
    </xdr:to>
    <xdr:sp macro="" textlink="$BU$10">
      <xdr:nvSpPr>
        <xdr:cNvPr id="45" name="テキスト ボックス 44">
          <a:extLst>
            <a:ext uri="{FF2B5EF4-FFF2-40B4-BE49-F238E27FC236}">
              <a16:creationId xmlns:a16="http://schemas.microsoft.com/office/drawing/2014/main" id="{00000000-0008-0000-0800-00002D000000}"/>
            </a:ext>
          </a:extLst>
        </xdr:cNvPr>
        <xdr:cNvSpPr txBox="1">
          <a:spLocks noChangeAspect="1"/>
        </xdr:cNvSpPr>
      </xdr:nvSpPr>
      <xdr:spPr>
        <a:xfrm>
          <a:off x="6436179" y="3616476"/>
          <a:ext cx="996523" cy="302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FACEDF5-5071-4D50-A4B7-A034A501FAB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252件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27214</xdr:colOff>
      <xdr:row>18</xdr:row>
      <xdr:rowOff>144993</xdr:rowOff>
    </xdr:from>
    <xdr:to>
      <xdr:col>29</xdr:col>
      <xdr:colOff>72569</xdr:colOff>
      <xdr:row>20</xdr:row>
      <xdr:rowOff>73141</xdr:rowOff>
    </xdr:to>
    <xdr:sp macro="" textlink="$BU$11">
      <xdr:nvSpPr>
        <xdr:cNvPr id="46" name="テキスト ボックス 45">
          <a:extLst>
            <a:ext uri="{FF2B5EF4-FFF2-40B4-BE49-F238E27FC236}">
              <a16:creationId xmlns:a16="http://schemas.microsoft.com/office/drawing/2014/main" id="{00000000-0008-0000-0800-00002E000000}"/>
            </a:ext>
          </a:extLst>
        </xdr:cNvPr>
        <xdr:cNvSpPr txBox="1">
          <a:spLocks noChangeAspect="1"/>
        </xdr:cNvSpPr>
      </xdr:nvSpPr>
      <xdr:spPr>
        <a:xfrm>
          <a:off x="4272643" y="3682850"/>
          <a:ext cx="929819" cy="281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F32DD567-7875-4ADF-96BF-BAEA6A9A9F0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123件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12</xdr:col>
      <xdr:colOff>3478</xdr:colOff>
      <xdr:row>33</xdr:row>
      <xdr:rowOff>116264</xdr:rowOff>
    </xdr:from>
    <xdr:to>
      <xdr:col>17</xdr:col>
      <xdr:colOff>108857</xdr:colOff>
      <xdr:row>35</xdr:row>
      <xdr:rowOff>59994</xdr:rowOff>
    </xdr:to>
    <xdr:sp macro="" textlink="$BU$24">
      <xdr:nvSpPr>
        <xdr:cNvPr id="47" name="テキスト ボックス 46">
          <a:extLst>
            <a:ext uri="{FF2B5EF4-FFF2-40B4-BE49-F238E27FC236}">
              <a16:creationId xmlns:a16="http://schemas.microsoft.com/office/drawing/2014/main" id="{00000000-0008-0000-0800-00002F000000}"/>
            </a:ext>
          </a:extLst>
        </xdr:cNvPr>
        <xdr:cNvSpPr txBox="1">
          <a:spLocks noChangeAspect="1"/>
        </xdr:cNvSpPr>
      </xdr:nvSpPr>
      <xdr:spPr>
        <a:xfrm>
          <a:off x="2126192" y="6307514"/>
          <a:ext cx="989844" cy="297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48E29FF-974F-4BAA-8110-B8D14C31DCD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240件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39</xdr:col>
      <xdr:colOff>907</xdr:colOff>
      <xdr:row>42</xdr:row>
      <xdr:rowOff>126546</xdr:rowOff>
    </xdr:from>
    <xdr:to>
      <xdr:col>45</xdr:col>
      <xdr:colOff>40820</xdr:colOff>
      <xdr:row>44</xdr:row>
      <xdr:rowOff>106034</xdr:rowOff>
    </xdr:to>
    <xdr:sp macro="" textlink="$BU$25">
      <xdr:nvSpPr>
        <xdr:cNvPr id="48" name="テキスト ボックス 47">
          <a:extLst>
            <a:ext uri="{FF2B5EF4-FFF2-40B4-BE49-F238E27FC236}">
              <a16:creationId xmlns:a16="http://schemas.microsoft.com/office/drawing/2014/main" id="{00000000-0008-0000-0800-000030000000}"/>
            </a:ext>
          </a:extLst>
        </xdr:cNvPr>
        <xdr:cNvSpPr txBox="1">
          <a:spLocks noChangeAspect="1"/>
        </xdr:cNvSpPr>
      </xdr:nvSpPr>
      <xdr:spPr>
        <a:xfrm>
          <a:off x="6899728" y="7909832"/>
          <a:ext cx="1101271" cy="3332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6601D4E9-ABE4-4D75-A73D-5DD152B3DAB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40</xdr:col>
      <xdr:colOff>173870</xdr:colOff>
      <xdr:row>48</xdr:row>
      <xdr:rowOff>102810</xdr:rowOff>
    </xdr:from>
    <xdr:to>
      <xdr:col>46</xdr:col>
      <xdr:colOff>163286</xdr:colOff>
      <xdr:row>50</xdr:row>
      <xdr:rowOff>64852</xdr:rowOff>
    </xdr:to>
    <xdr:sp macro="" textlink="$BU$12">
      <xdr:nvSpPr>
        <xdr:cNvPr id="49" name="テキスト ボックス 48">
          <a:extLst>
            <a:ext uri="{FF2B5EF4-FFF2-40B4-BE49-F238E27FC236}">
              <a16:creationId xmlns:a16="http://schemas.microsoft.com/office/drawing/2014/main" id="{00000000-0008-0000-0800-000031000000}"/>
            </a:ext>
          </a:extLst>
        </xdr:cNvPr>
        <xdr:cNvSpPr txBox="1">
          <a:spLocks noChangeAspect="1"/>
        </xdr:cNvSpPr>
      </xdr:nvSpPr>
      <xdr:spPr>
        <a:xfrm>
          <a:off x="7249584" y="8947453"/>
          <a:ext cx="1050773" cy="315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DDEF81D-5B94-4331-9601-98E7A2AF7FA1}"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309件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45</xdr:col>
      <xdr:colOff>21771</xdr:colOff>
      <xdr:row>81</xdr:row>
      <xdr:rowOff>137432</xdr:rowOff>
    </xdr:from>
    <xdr:to>
      <xdr:col>51</xdr:col>
      <xdr:colOff>32176</xdr:colOff>
      <xdr:row>83</xdr:row>
      <xdr:rowOff>108856</xdr:rowOff>
    </xdr:to>
    <xdr:sp macro="" textlink="$BU$18">
      <xdr:nvSpPr>
        <xdr:cNvPr id="50" name="テキスト ボックス 49">
          <a:extLst>
            <a:ext uri="{FF2B5EF4-FFF2-40B4-BE49-F238E27FC236}">
              <a16:creationId xmlns:a16="http://schemas.microsoft.com/office/drawing/2014/main" id="{00000000-0008-0000-0800-000032000000}"/>
            </a:ext>
          </a:extLst>
        </xdr:cNvPr>
        <xdr:cNvSpPr txBox="1">
          <a:spLocks noChangeAspect="1"/>
        </xdr:cNvSpPr>
      </xdr:nvSpPr>
      <xdr:spPr>
        <a:xfrm>
          <a:off x="7981950" y="14819539"/>
          <a:ext cx="1071762" cy="3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23371C5-D2E2-4C6A-8E07-B415E8C48F5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306件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38</xdr:col>
      <xdr:colOff>100844</xdr:colOff>
      <xdr:row>74</xdr:row>
      <xdr:rowOff>158600</xdr:rowOff>
    </xdr:from>
    <xdr:to>
      <xdr:col>43</xdr:col>
      <xdr:colOff>14060</xdr:colOff>
      <xdr:row>76</xdr:row>
      <xdr:rowOff>45206</xdr:rowOff>
    </xdr:to>
    <xdr:sp macro="" textlink="$BU$21">
      <xdr:nvSpPr>
        <xdr:cNvPr id="51" name="テキスト ボックス 50">
          <a:extLst>
            <a:ext uri="{FF2B5EF4-FFF2-40B4-BE49-F238E27FC236}">
              <a16:creationId xmlns:a16="http://schemas.microsoft.com/office/drawing/2014/main" id="{00000000-0008-0000-0800-000033000000}"/>
            </a:ext>
          </a:extLst>
        </xdr:cNvPr>
        <xdr:cNvSpPr txBox="1">
          <a:spLocks noChangeAspect="1"/>
        </xdr:cNvSpPr>
      </xdr:nvSpPr>
      <xdr:spPr>
        <a:xfrm>
          <a:off x="6822773" y="13602457"/>
          <a:ext cx="797680" cy="240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BEDC0977-8E26-41AD-AF44-97FD354269CA}"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34</xdr:col>
      <xdr:colOff>153120</xdr:colOff>
      <xdr:row>77</xdr:row>
      <xdr:rowOff>51663</xdr:rowOff>
    </xdr:from>
    <xdr:to>
      <xdr:col>40</xdr:col>
      <xdr:colOff>68185</xdr:colOff>
      <xdr:row>78</xdr:row>
      <xdr:rowOff>163286</xdr:rowOff>
    </xdr:to>
    <xdr:sp macro="" textlink="$BU$20">
      <xdr:nvSpPr>
        <xdr:cNvPr id="52" name="テキスト ボックス 51">
          <a:extLst>
            <a:ext uri="{FF2B5EF4-FFF2-40B4-BE49-F238E27FC236}">
              <a16:creationId xmlns:a16="http://schemas.microsoft.com/office/drawing/2014/main" id="{00000000-0008-0000-0800-000034000000}"/>
            </a:ext>
          </a:extLst>
        </xdr:cNvPr>
        <xdr:cNvSpPr txBox="1">
          <a:spLocks noChangeAspect="1"/>
        </xdr:cNvSpPr>
      </xdr:nvSpPr>
      <xdr:spPr>
        <a:xfrm>
          <a:off x="6167477" y="14026199"/>
          <a:ext cx="976422" cy="288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D04C7C0-FB41-478B-918A-1D3728BC20FB}"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218件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25</xdr:col>
      <xdr:colOff>68035</xdr:colOff>
      <xdr:row>71</xdr:row>
      <xdr:rowOff>43541</xdr:rowOff>
    </xdr:from>
    <xdr:to>
      <xdr:col>33</xdr:col>
      <xdr:colOff>47346</xdr:colOff>
      <xdr:row>73</xdr:row>
      <xdr:rowOff>122463</xdr:rowOff>
    </xdr:to>
    <xdr:sp macro="" textlink="$BU$13">
      <xdr:nvSpPr>
        <xdr:cNvPr id="53" name="テキスト ボックス 52">
          <a:extLst>
            <a:ext uri="{FF2B5EF4-FFF2-40B4-BE49-F238E27FC236}">
              <a16:creationId xmlns:a16="http://schemas.microsoft.com/office/drawing/2014/main" id="{00000000-0008-0000-0800-000035000000}"/>
            </a:ext>
          </a:extLst>
        </xdr:cNvPr>
        <xdr:cNvSpPr txBox="1">
          <a:spLocks noChangeAspect="1"/>
        </xdr:cNvSpPr>
      </xdr:nvSpPr>
      <xdr:spPr>
        <a:xfrm>
          <a:off x="4490356" y="12956720"/>
          <a:ext cx="1394454" cy="43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0BC8A77-566F-4D2B-AF01-DEE9619152B4}" type="TxLink">
            <a:rPr kumimoji="1" lang="en-US" altLang="en-US" sz="1800" b="0" i="0" u="none" strike="noStrike">
              <a:solidFill>
                <a:srgbClr val="000000"/>
              </a:solidFill>
              <a:latin typeface="Arial" panose="020B0604020202020204" pitchFamily="34" charset="0"/>
              <a:ea typeface="Microsoft Yi Baiti" panose="03000500000000000000" pitchFamily="66" charset="0"/>
              <a:cs typeface="Arial" panose="020B0604020202020204" pitchFamily="34" charset="0"/>
            </a:rPr>
            <a:pPr algn="ctr"/>
            <a:t>147件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17</xdr:col>
      <xdr:colOff>28573</xdr:colOff>
      <xdr:row>82</xdr:row>
      <xdr:rowOff>78922</xdr:rowOff>
    </xdr:from>
    <xdr:to>
      <xdr:col>22</xdr:col>
      <xdr:colOff>146478</xdr:colOff>
      <xdr:row>84</xdr:row>
      <xdr:rowOff>27215</xdr:rowOff>
    </xdr:to>
    <xdr:sp macro="" textlink="$BU$22">
      <xdr:nvSpPr>
        <xdr:cNvPr id="54" name="テキスト ボックス 53">
          <a:extLst>
            <a:ext uri="{FF2B5EF4-FFF2-40B4-BE49-F238E27FC236}">
              <a16:creationId xmlns:a16="http://schemas.microsoft.com/office/drawing/2014/main" id="{00000000-0008-0000-0800-000036000000}"/>
            </a:ext>
          </a:extLst>
        </xdr:cNvPr>
        <xdr:cNvSpPr txBox="1">
          <a:spLocks noChangeAspect="1"/>
        </xdr:cNvSpPr>
      </xdr:nvSpPr>
      <xdr:spPr>
        <a:xfrm>
          <a:off x="3035752" y="14937922"/>
          <a:ext cx="1002369" cy="30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AF1904D9-3B49-4D09-9445-0CECCB63212E}"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138件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24</xdr:col>
      <xdr:colOff>176891</xdr:colOff>
      <xdr:row>6</xdr:row>
      <xdr:rowOff>36285</xdr:rowOff>
    </xdr:from>
    <xdr:to>
      <xdr:col>31</xdr:col>
      <xdr:colOff>27214</xdr:colOff>
      <xdr:row>8</xdr:row>
      <xdr:rowOff>9687</xdr:rowOff>
    </xdr:to>
    <xdr:sp macro="" textlink="$BU$17">
      <xdr:nvSpPr>
        <xdr:cNvPr id="55" name="テキスト ボックス 54">
          <a:extLst>
            <a:ext uri="{FF2B5EF4-FFF2-40B4-BE49-F238E27FC236}">
              <a16:creationId xmlns:a16="http://schemas.microsoft.com/office/drawing/2014/main" id="{00000000-0008-0000-0800-000037000000}"/>
            </a:ext>
          </a:extLst>
        </xdr:cNvPr>
        <xdr:cNvSpPr txBox="1">
          <a:spLocks noChangeAspect="1"/>
        </xdr:cNvSpPr>
      </xdr:nvSpPr>
      <xdr:spPr>
        <a:xfrm>
          <a:off x="4422320" y="1451428"/>
          <a:ext cx="1088573" cy="327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86185BC6-488C-4196-8F1D-4BFFCC01E7E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139件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11</xdr:col>
      <xdr:colOff>458</xdr:colOff>
      <xdr:row>9</xdr:row>
      <xdr:rowOff>25853</xdr:rowOff>
    </xdr:from>
    <xdr:to>
      <xdr:col>17</xdr:col>
      <xdr:colOff>39761</xdr:colOff>
      <xdr:row>11</xdr:row>
      <xdr:rowOff>13606</xdr:rowOff>
    </xdr:to>
    <xdr:sp macro="" textlink="$BU$23">
      <xdr:nvSpPr>
        <xdr:cNvPr id="56" name="テキスト ボックス 55">
          <a:extLst>
            <a:ext uri="{FF2B5EF4-FFF2-40B4-BE49-F238E27FC236}">
              <a16:creationId xmlns:a16="http://schemas.microsoft.com/office/drawing/2014/main" id="{00000000-0008-0000-0800-000038000000}"/>
            </a:ext>
          </a:extLst>
        </xdr:cNvPr>
        <xdr:cNvSpPr txBox="1">
          <a:spLocks noChangeAspect="1"/>
        </xdr:cNvSpPr>
      </xdr:nvSpPr>
      <xdr:spPr>
        <a:xfrm>
          <a:off x="1946279" y="1971674"/>
          <a:ext cx="1100661" cy="3415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165F1B7F-42DE-426A-B236-8A4762DB54D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141件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6</xdr:col>
      <xdr:colOff>116731</xdr:colOff>
      <xdr:row>18</xdr:row>
      <xdr:rowOff>6026</xdr:rowOff>
    </xdr:from>
    <xdr:to>
      <xdr:col>7</xdr:col>
      <xdr:colOff>117198</xdr:colOff>
      <xdr:row>43</xdr:row>
      <xdr:rowOff>136659</xdr:rowOff>
    </xdr:to>
    <xdr:sp macro="" textlink="">
      <xdr:nvSpPr>
        <xdr:cNvPr id="58" name="角丸四角形 57">
          <a:extLst>
            <a:ext uri="{FF2B5EF4-FFF2-40B4-BE49-F238E27FC236}">
              <a16:creationId xmlns:a16="http://schemas.microsoft.com/office/drawing/2014/main" id="{00000000-0008-0000-0800-00003A000000}"/>
            </a:ext>
          </a:extLst>
        </xdr:cNvPr>
        <xdr:cNvSpPr>
          <a:spLocks noChangeAspect="1"/>
        </xdr:cNvSpPr>
      </xdr:nvSpPr>
      <xdr:spPr>
        <a:xfrm rot="20078463" flipH="1">
          <a:off x="1164481" y="3514401"/>
          <a:ext cx="175092" cy="4496258"/>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0</xdr:colOff>
      <xdr:row>16</xdr:row>
      <xdr:rowOff>104775</xdr:rowOff>
    </xdr:from>
    <xdr:to>
      <xdr:col>8</xdr:col>
      <xdr:colOff>81643</xdr:colOff>
      <xdr:row>18</xdr:row>
      <xdr:rowOff>118697</xdr:rowOff>
    </xdr:to>
    <xdr:sp macro="" textlink="">
      <xdr:nvSpPr>
        <xdr:cNvPr id="59" name="テキスト ボックス 58">
          <a:extLst>
            <a:ext uri="{FF2B5EF4-FFF2-40B4-BE49-F238E27FC236}">
              <a16:creationId xmlns:a16="http://schemas.microsoft.com/office/drawing/2014/main" id="{00000000-0008-0000-0800-00003B000000}"/>
            </a:ext>
          </a:extLst>
        </xdr:cNvPr>
        <xdr:cNvSpPr txBox="1">
          <a:spLocks noChangeAspect="1"/>
        </xdr:cNvSpPr>
      </xdr:nvSpPr>
      <xdr:spPr>
        <a:xfrm>
          <a:off x="353786" y="3288846"/>
          <a:ext cx="1143000" cy="367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1">
              <a:solidFill>
                <a:schemeClr val="dk1"/>
              </a:solidFill>
              <a:latin typeface="Meiryo UI" panose="020B0604030504040204" pitchFamily="50" charset="-128"/>
              <a:ea typeface="Meiryo UI" panose="020B0604030504040204" pitchFamily="50" charset="-128"/>
              <a:cs typeface="+mn-cs"/>
            </a:rPr>
            <a:t>４３号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2</xdr:col>
      <xdr:colOff>92226</xdr:colOff>
      <xdr:row>18</xdr:row>
      <xdr:rowOff>27214</xdr:rowOff>
    </xdr:from>
    <xdr:to>
      <xdr:col>8</xdr:col>
      <xdr:colOff>81642</xdr:colOff>
      <xdr:row>19</xdr:row>
      <xdr:rowOff>166148</xdr:rowOff>
    </xdr:to>
    <xdr:sp macro="" textlink="$BU$14">
      <xdr:nvSpPr>
        <xdr:cNvPr id="60" name="テキスト ボックス 59">
          <a:extLst>
            <a:ext uri="{FF2B5EF4-FFF2-40B4-BE49-F238E27FC236}">
              <a16:creationId xmlns:a16="http://schemas.microsoft.com/office/drawing/2014/main" id="{00000000-0008-0000-0800-00003C000000}"/>
            </a:ext>
          </a:extLst>
        </xdr:cNvPr>
        <xdr:cNvSpPr txBox="1">
          <a:spLocks noChangeAspect="1"/>
        </xdr:cNvSpPr>
      </xdr:nvSpPr>
      <xdr:spPr>
        <a:xfrm>
          <a:off x="446012" y="3565071"/>
          <a:ext cx="1050773" cy="315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2144607C-CEA8-4CA9-9494-7451B493484C}"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115件</a:t>
          </a:fld>
          <a:endParaRPr kumimoji="1" lang="ja-JP" altLang="en-US" sz="2000" b="0">
            <a:latin typeface="Arial" panose="020B0604020202020204" pitchFamily="34" charset="0"/>
            <a:cs typeface="Arial" panose="020B0604020202020204" pitchFamily="34" charset="0"/>
          </a:endParaRPr>
        </a:p>
      </xdr:txBody>
    </xdr:sp>
    <xdr:clientData/>
  </xdr:twoCellAnchor>
  <xdr:twoCellAnchor>
    <xdr:from>
      <xdr:col>10</xdr:col>
      <xdr:colOff>13161</xdr:colOff>
      <xdr:row>51</xdr:row>
      <xdr:rowOff>58488</xdr:rowOff>
    </xdr:from>
    <xdr:to>
      <xdr:col>52</xdr:col>
      <xdr:colOff>72018</xdr:colOff>
      <xdr:row>52</xdr:row>
      <xdr:rowOff>104225</xdr:rowOff>
    </xdr:to>
    <xdr:sp macro="" textlink="">
      <xdr:nvSpPr>
        <xdr:cNvPr id="61" name="角丸四角形 60">
          <a:extLst>
            <a:ext uri="{FF2B5EF4-FFF2-40B4-BE49-F238E27FC236}">
              <a16:creationId xmlns:a16="http://schemas.microsoft.com/office/drawing/2014/main" id="{00000000-0008-0000-0800-00003D000000}"/>
            </a:ext>
          </a:extLst>
        </xdr:cNvPr>
        <xdr:cNvSpPr>
          <a:spLocks noChangeAspect="1"/>
        </xdr:cNvSpPr>
      </xdr:nvSpPr>
      <xdr:spPr>
        <a:xfrm rot="7030523" flipH="1">
          <a:off x="5345784" y="5743115"/>
          <a:ext cx="220362" cy="7393107"/>
        </a:xfrm>
        <a:prstGeom prst="roundRect">
          <a:avLst>
            <a:gd name="adj" fmla="val 50000"/>
          </a:avLst>
        </a:prstGeom>
        <a:ln>
          <a:noFill/>
        </a:ln>
        <a:scene3d>
          <a:camera prst="orthographicFront">
            <a:rot lat="0"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148914</xdr:colOff>
      <xdr:row>6</xdr:row>
      <xdr:rowOff>50893</xdr:rowOff>
    </xdr:from>
    <xdr:to>
      <xdr:col>24</xdr:col>
      <xdr:colOff>150680</xdr:colOff>
      <xdr:row>16</xdr:row>
      <xdr:rowOff>90603</xdr:rowOff>
    </xdr:to>
    <xdr:sp macro="" textlink="">
      <xdr:nvSpPr>
        <xdr:cNvPr id="62" name="角丸四角形 61">
          <a:extLst>
            <a:ext uri="{FF2B5EF4-FFF2-40B4-BE49-F238E27FC236}">
              <a16:creationId xmlns:a16="http://schemas.microsoft.com/office/drawing/2014/main" id="{00000000-0008-0000-0800-00003E000000}"/>
            </a:ext>
          </a:extLst>
        </xdr:cNvPr>
        <xdr:cNvSpPr>
          <a:spLocks noChangeAspect="1"/>
        </xdr:cNvSpPr>
      </xdr:nvSpPr>
      <xdr:spPr>
        <a:xfrm rot="456605">
          <a:off x="4165289" y="1463768"/>
          <a:ext cx="176391" cy="178596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114300</xdr:colOff>
      <xdr:row>4</xdr:row>
      <xdr:rowOff>38100</xdr:rowOff>
    </xdr:from>
    <xdr:to>
      <xdr:col>27</xdr:col>
      <xdr:colOff>42332</xdr:colOff>
      <xdr:row>5</xdr:row>
      <xdr:rowOff>164043</xdr:rowOff>
    </xdr:to>
    <xdr:sp macro="" textlink="">
      <xdr:nvSpPr>
        <xdr:cNvPr id="63" name="テキスト ボックス 62">
          <a:extLst>
            <a:ext uri="{FF2B5EF4-FFF2-40B4-BE49-F238E27FC236}">
              <a16:creationId xmlns:a16="http://schemas.microsoft.com/office/drawing/2014/main" id="{00000000-0008-0000-0800-00003F000000}"/>
            </a:ext>
          </a:extLst>
        </xdr:cNvPr>
        <xdr:cNvSpPr txBox="1">
          <a:spLocks noChangeAspect="1"/>
        </xdr:cNvSpPr>
      </xdr:nvSpPr>
      <xdr:spPr>
        <a:xfrm>
          <a:off x="3956050" y="1101725"/>
          <a:ext cx="801157" cy="300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lIns="0" rIns="0" rtlCol="0" anchor="ctr"/>
        <a:lstStyle/>
        <a:p>
          <a:pPr algn="ctr"/>
          <a:r>
            <a:rPr kumimoji="1" lang="en-US" altLang="ja-JP" sz="1400" b="1">
              <a:solidFill>
                <a:schemeClr val="dk1"/>
              </a:solidFill>
              <a:latin typeface="Meiryo UI" panose="020B0604030504040204" pitchFamily="50" charset="-128"/>
              <a:ea typeface="Meiryo UI" panose="020B0604030504040204" pitchFamily="50" charset="-128"/>
              <a:cs typeface="+mn-cs"/>
            </a:rPr>
            <a:t>176</a:t>
          </a:r>
          <a:r>
            <a:rPr kumimoji="1" lang="ja-JP" altLang="en-US" sz="1400" b="1">
              <a:solidFill>
                <a:schemeClr val="dk1"/>
              </a:solidFill>
              <a:latin typeface="Meiryo UI" panose="020B0604030504040204" pitchFamily="50" charset="-128"/>
              <a:ea typeface="Meiryo UI" panose="020B0604030504040204" pitchFamily="50" charset="-128"/>
              <a:cs typeface="+mn-cs"/>
            </a:rPr>
            <a:t>号</a:t>
          </a:r>
          <a:r>
            <a:rPr kumimoji="1" lang="ja-JP" altLang="ja-JP" sz="1400" b="1">
              <a:solidFill>
                <a:schemeClr val="dk1"/>
              </a:solidFill>
              <a:latin typeface="Meiryo UI" panose="020B0604030504040204" pitchFamily="50" charset="-128"/>
              <a:ea typeface="Meiryo UI" panose="020B0604030504040204" pitchFamily="50" charset="-128"/>
              <a:cs typeface="+mn-cs"/>
            </a:rPr>
            <a:t>線</a:t>
          </a:r>
          <a:endParaRPr lang="ja-JP" altLang="ja-JP" sz="1400" b="1">
            <a:latin typeface="Meiryo UI" panose="020B0604030504040204" pitchFamily="50" charset="-128"/>
            <a:ea typeface="Meiryo UI" panose="020B0604030504040204" pitchFamily="50" charset="-128"/>
          </a:endParaRPr>
        </a:p>
      </xdr:txBody>
    </xdr:sp>
    <xdr:clientData/>
  </xdr:twoCellAnchor>
  <xdr:twoCellAnchor>
    <xdr:from>
      <xdr:col>18</xdr:col>
      <xdr:colOff>136072</xdr:colOff>
      <xdr:row>5</xdr:row>
      <xdr:rowOff>163285</xdr:rowOff>
    </xdr:from>
    <xdr:to>
      <xdr:col>25</xdr:col>
      <xdr:colOff>63761</xdr:colOff>
      <xdr:row>7</xdr:row>
      <xdr:rowOff>163285</xdr:rowOff>
    </xdr:to>
    <xdr:sp macro="" textlink="$BU$15">
      <xdr:nvSpPr>
        <xdr:cNvPr id="64" name="テキスト ボックス 63">
          <a:extLst>
            <a:ext uri="{FF2B5EF4-FFF2-40B4-BE49-F238E27FC236}">
              <a16:creationId xmlns:a16="http://schemas.microsoft.com/office/drawing/2014/main" id="{00000000-0008-0000-0800-000040000000}"/>
            </a:ext>
          </a:extLst>
        </xdr:cNvPr>
        <xdr:cNvSpPr txBox="1">
          <a:spLocks noChangeAspect="1"/>
        </xdr:cNvSpPr>
      </xdr:nvSpPr>
      <xdr:spPr>
        <a:xfrm>
          <a:off x="3320143" y="1401535"/>
          <a:ext cx="1165939" cy="353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3170A76F-C265-46B6-BCFD-03283CB79729}"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107件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50</xdr:col>
      <xdr:colOff>125778</xdr:colOff>
      <xdr:row>32</xdr:row>
      <xdr:rowOff>0</xdr:rowOff>
    </xdr:from>
    <xdr:to>
      <xdr:col>56</xdr:col>
      <xdr:colOff>15119</xdr:colOff>
      <xdr:row>33</xdr:row>
      <xdr:rowOff>108857</xdr:rowOff>
    </xdr:to>
    <xdr:sp macro="" textlink="$BU$16">
      <xdr:nvSpPr>
        <xdr:cNvPr id="65" name="テキスト ボックス 64">
          <a:extLst>
            <a:ext uri="{FF2B5EF4-FFF2-40B4-BE49-F238E27FC236}">
              <a16:creationId xmlns:a16="http://schemas.microsoft.com/office/drawing/2014/main" id="{00000000-0008-0000-0800-000041000000}"/>
            </a:ext>
          </a:extLst>
        </xdr:cNvPr>
        <xdr:cNvSpPr txBox="1">
          <a:spLocks noChangeAspect="1"/>
        </xdr:cNvSpPr>
      </xdr:nvSpPr>
      <xdr:spPr>
        <a:xfrm>
          <a:off x="8970421" y="6014357"/>
          <a:ext cx="9506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0AFB0DBC-64DD-4F3D-8408-391C575E634D}"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144件</a:t>
          </a:fld>
          <a:endParaRPr kumimoji="1" lang="ja-JP" altLang="en-US" sz="2000">
            <a:latin typeface="Arial" panose="020B0604020202020204" pitchFamily="34" charset="0"/>
            <a:cs typeface="Arial" panose="020B0604020202020204" pitchFamily="34" charset="0"/>
          </a:endParaRPr>
        </a:p>
      </xdr:txBody>
    </xdr:sp>
    <xdr:clientData/>
  </xdr:twoCellAnchor>
  <xdr:twoCellAnchor>
    <xdr:from>
      <xdr:col>28</xdr:col>
      <xdr:colOff>15875</xdr:colOff>
      <xdr:row>31</xdr:row>
      <xdr:rowOff>127000</xdr:rowOff>
    </xdr:from>
    <xdr:to>
      <xdr:col>29</xdr:col>
      <xdr:colOff>111125</xdr:colOff>
      <xdr:row>40</xdr:row>
      <xdr:rowOff>31750</xdr:rowOff>
    </xdr:to>
    <xdr:sp macro="" textlink="">
      <xdr:nvSpPr>
        <xdr:cNvPr id="66" name="テキスト ボックス 65">
          <a:extLst>
            <a:ext uri="{FF2B5EF4-FFF2-40B4-BE49-F238E27FC236}">
              <a16:creationId xmlns:a16="http://schemas.microsoft.com/office/drawing/2014/main" id="{00000000-0008-0000-0800-000042000000}"/>
            </a:ext>
          </a:extLst>
        </xdr:cNvPr>
        <xdr:cNvSpPr txBox="1">
          <a:spLocks noChangeAspect="1"/>
        </xdr:cNvSpPr>
      </xdr:nvSpPr>
      <xdr:spPr>
        <a:xfrm>
          <a:off x="4905375" y="5905500"/>
          <a:ext cx="269875" cy="147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vert="wordArtVertRtl" wrap="square" rtlCol="0" anchor="ctr" anchorCtr="0"/>
        <a:lstStyle/>
        <a:p>
          <a:pPr algn="ctr"/>
          <a:r>
            <a:rPr kumimoji="1" lang="ja-JP" altLang="en-US" sz="1300"/>
            <a:t>（</a:t>
          </a:r>
          <a:r>
            <a:rPr kumimoji="1" lang="ja-JP" altLang="en-US" sz="1300" b="1">
              <a:latin typeface="Meiryo UI" panose="020B0604030504040204" pitchFamily="50" charset="-128"/>
              <a:ea typeface="Meiryo UI" panose="020B0604030504040204" pitchFamily="50" charset="-128"/>
            </a:rPr>
            <a:t>御堂筋</a:t>
          </a:r>
          <a:r>
            <a:rPr kumimoji="1" lang="en-US" altLang="ja-JP" sz="1300" b="1">
              <a:latin typeface="Meiryo UI" panose="020B0604030504040204" pitchFamily="50" charset="-128"/>
              <a:ea typeface="Meiryo UI" panose="020B0604030504040204" pitchFamily="50" charset="-128"/>
            </a:rPr>
            <a:t>)</a:t>
          </a:r>
          <a:endParaRPr kumimoji="1" lang="ja-JP" altLang="en-US" sz="1300" b="1">
            <a:latin typeface="Meiryo UI" panose="020B0604030504040204" pitchFamily="50" charset="-128"/>
            <a:ea typeface="Meiryo UI" panose="020B0604030504040204" pitchFamily="50" charset="-128"/>
          </a:endParaRPr>
        </a:p>
      </xdr:txBody>
    </xdr:sp>
    <xdr:clientData/>
  </xdr:twoCellAnchor>
  <xdr:twoCellAnchor>
    <xdr:from>
      <xdr:col>56</xdr:col>
      <xdr:colOff>58643</xdr:colOff>
      <xdr:row>73</xdr:row>
      <xdr:rowOff>122464</xdr:rowOff>
    </xdr:from>
    <xdr:to>
      <xdr:col>61</xdr:col>
      <xdr:colOff>71057</xdr:colOff>
      <xdr:row>75</xdr:row>
      <xdr:rowOff>40822</xdr:rowOff>
    </xdr:to>
    <xdr:sp macro="" textlink="$BU$19">
      <xdr:nvSpPr>
        <xdr:cNvPr id="67" name="テキスト ボックス 66">
          <a:extLst>
            <a:ext uri="{FF2B5EF4-FFF2-40B4-BE49-F238E27FC236}">
              <a16:creationId xmlns:a16="http://schemas.microsoft.com/office/drawing/2014/main" id="{00000000-0008-0000-0800-000043000000}"/>
            </a:ext>
          </a:extLst>
        </xdr:cNvPr>
        <xdr:cNvSpPr txBox="1">
          <a:spLocks noChangeAspect="1"/>
        </xdr:cNvSpPr>
      </xdr:nvSpPr>
      <xdr:spPr>
        <a:xfrm>
          <a:off x="9964643" y="13389428"/>
          <a:ext cx="896878" cy="272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fld id="{5BB143FB-F44B-4A62-9BE9-CE377EC444C7}" type="TxLink">
            <a:rPr kumimoji="1" lang="en-US" altLang="en-US" sz="1800" b="0" i="0" u="none" strike="noStrike">
              <a:solidFill>
                <a:srgbClr val="000000"/>
              </a:solidFill>
              <a:latin typeface="Arial" panose="020B0604020202020204" pitchFamily="34" charset="0"/>
              <a:ea typeface="ＭＳ Ｐゴシック"/>
              <a:cs typeface="Arial" panose="020B0604020202020204" pitchFamily="34" charset="0"/>
            </a:rPr>
            <a:pPr algn="ctr"/>
            <a:t>104件</a:t>
          </a:fld>
          <a:endParaRPr kumimoji="1" lang="en-US" altLang="ja-JP" sz="2000">
            <a:latin typeface="Arial" panose="020B0604020202020204" pitchFamily="34" charset="0"/>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1</xdr:row>
      <xdr:rowOff>9525</xdr:rowOff>
    </xdr:from>
    <xdr:to>
      <xdr:col>0</xdr:col>
      <xdr:colOff>523875</xdr:colOff>
      <xdr:row>2</xdr:row>
      <xdr:rowOff>0</xdr:rowOff>
    </xdr:to>
    <xdr:sp macro="" textlink="">
      <xdr:nvSpPr>
        <xdr:cNvPr id="1208937" name="Line 1">
          <a:extLst>
            <a:ext uri="{FF2B5EF4-FFF2-40B4-BE49-F238E27FC236}">
              <a16:creationId xmlns:a16="http://schemas.microsoft.com/office/drawing/2014/main" id="{00000000-0008-0000-0900-000069721200}"/>
            </a:ext>
          </a:extLst>
        </xdr:cNvPr>
        <xdr:cNvSpPr>
          <a:spLocks noChangeShapeType="1"/>
        </xdr:cNvSpPr>
      </xdr:nvSpPr>
      <xdr:spPr bwMode="auto">
        <a:xfrm>
          <a:off x="19050" y="276225"/>
          <a:ext cx="5048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514350</xdr:colOff>
      <xdr:row>2</xdr:row>
      <xdr:rowOff>0</xdr:rowOff>
    </xdr:from>
    <xdr:to>
      <xdr:col>0</xdr:col>
      <xdr:colOff>561975</xdr:colOff>
      <xdr:row>2</xdr:row>
      <xdr:rowOff>9525</xdr:rowOff>
    </xdr:to>
    <xdr:sp macro="" textlink="">
      <xdr:nvSpPr>
        <xdr:cNvPr id="1208938" name="Line 4">
          <a:extLst>
            <a:ext uri="{FF2B5EF4-FFF2-40B4-BE49-F238E27FC236}">
              <a16:creationId xmlns:a16="http://schemas.microsoft.com/office/drawing/2014/main" id="{00000000-0008-0000-0900-00006A721200}"/>
            </a:ext>
          </a:extLst>
        </xdr:cNvPr>
        <xdr:cNvSpPr>
          <a:spLocks noChangeShapeType="1"/>
        </xdr:cNvSpPr>
      </xdr:nvSpPr>
      <xdr:spPr bwMode="auto">
        <a:xfrm>
          <a:off x="514350" y="438150"/>
          <a:ext cx="476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0</xdr:col>
      <xdr:colOff>247650</xdr:colOff>
      <xdr:row>2</xdr:row>
      <xdr:rowOff>133350</xdr:rowOff>
    </xdr:to>
    <xdr:sp macro="" textlink="">
      <xdr:nvSpPr>
        <xdr:cNvPr id="1208939" name="Line 5">
          <a:extLst>
            <a:ext uri="{FF2B5EF4-FFF2-40B4-BE49-F238E27FC236}">
              <a16:creationId xmlns:a16="http://schemas.microsoft.com/office/drawing/2014/main" id="{00000000-0008-0000-0900-00006B721200}"/>
            </a:ext>
          </a:extLst>
        </xdr:cNvPr>
        <xdr:cNvSpPr>
          <a:spLocks noChangeShapeType="1"/>
        </xdr:cNvSpPr>
      </xdr:nvSpPr>
      <xdr:spPr bwMode="auto">
        <a:xfrm>
          <a:off x="9525" y="266700"/>
          <a:ext cx="238125"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247650</xdr:colOff>
      <xdr:row>2</xdr:row>
      <xdr:rowOff>133350</xdr:rowOff>
    </xdr:from>
    <xdr:to>
      <xdr:col>1</xdr:col>
      <xdr:colOff>0</xdr:colOff>
      <xdr:row>3</xdr:row>
      <xdr:rowOff>0</xdr:rowOff>
    </xdr:to>
    <xdr:sp macro="" textlink="">
      <xdr:nvSpPr>
        <xdr:cNvPr id="1208940" name="Line 6">
          <a:extLst>
            <a:ext uri="{FF2B5EF4-FFF2-40B4-BE49-F238E27FC236}">
              <a16:creationId xmlns:a16="http://schemas.microsoft.com/office/drawing/2014/main" id="{00000000-0008-0000-0900-00006C721200}"/>
            </a:ext>
          </a:extLst>
        </xdr:cNvPr>
        <xdr:cNvSpPr>
          <a:spLocks noChangeShapeType="1"/>
        </xdr:cNvSpPr>
      </xdr:nvSpPr>
      <xdr:spPr bwMode="auto">
        <a:xfrm>
          <a:off x="247650" y="571500"/>
          <a:ext cx="333375"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19050</xdr:rowOff>
    </xdr:from>
    <xdr:to>
      <xdr:col>1</xdr:col>
      <xdr:colOff>19050</xdr:colOff>
      <xdr:row>20</xdr:row>
      <xdr:rowOff>161925</xdr:rowOff>
    </xdr:to>
    <xdr:sp macro="" textlink="">
      <xdr:nvSpPr>
        <xdr:cNvPr id="1208941" name="Line 13">
          <a:extLst>
            <a:ext uri="{FF2B5EF4-FFF2-40B4-BE49-F238E27FC236}">
              <a16:creationId xmlns:a16="http://schemas.microsoft.com/office/drawing/2014/main" id="{00000000-0008-0000-0900-00006D721200}"/>
            </a:ext>
          </a:extLst>
        </xdr:cNvPr>
        <xdr:cNvSpPr>
          <a:spLocks noChangeShapeType="1"/>
        </xdr:cNvSpPr>
      </xdr:nvSpPr>
      <xdr:spPr bwMode="auto">
        <a:xfrm>
          <a:off x="0" y="4362450"/>
          <a:ext cx="6000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19050</xdr:rowOff>
    </xdr:from>
    <xdr:to>
      <xdr:col>1</xdr:col>
      <xdr:colOff>0</xdr:colOff>
      <xdr:row>20</xdr:row>
      <xdr:rowOff>9525</xdr:rowOff>
    </xdr:to>
    <xdr:sp macro="" textlink="">
      <xdr:nvSpPr>
        <xdr:cNvPr id="1208942" name="Line 15">
          <a:extLst>
            <a:ext uri="{FF2B5EF4-FFF2-40B4-BE49-F238E27FC236}">
              <a16:creationId xmlns:a16="http://schemas.microsoft.com/office/drawing/2014/main" id="{00000000-0008-0000-0900-00006E721200}"/>
            </a:ext>
          </a:extLst>
        </xdr:cNvPr>
        <xdr:cNvSpPr>
          <a:spLocks noChangeShapeType="1"/>
        </xdr:cNvSpPr>
      </xdr:nvSpPr>
      <xdr:spPr bwMode="auto">
        <a:xfrm>
          <a:off x="9525" y="4362450"/>
          <a:ext cx="57150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571500</xdr:colOff>
      <xdr:row>20</xdr:row>
      <xdr:rowOff>9525</xdr:rowOff>
    </xdr:from>
    <xdr:to>
      <xdr:col>1</xdr:col>
      <xdr:colOff>485775</xdr:colOff>
      <xdr:row>20</xdr:row>
      <xdr:rowOff>9525</xdr:rowOff>
    </xdr:to>
    <xdr:sp macro="" textlink="">
      <xdr:nvSpPr>
        <xdr:cNvPr id="1208943" name="Line 16">
          <a:extLst>
            <a:ext uri="{FF2B5EF4-FFF2-40B4-BE49-F238E27FC236}">
              <a16:creationId xmlns:a16="http://schemas.microsoft.com/office/drawing/2014/main" id="{00000000-0008-0000-0900-00006F721200}"/>
            </a:ext>
          </a:extLst>
        </xdr:cNvPr>
        <xdr:cNvSpPr>
          <a:spLocks noChangeShapeType="1"/>
        </xdr:cNvSpPr>
      </xdr:nvSpPr>
      <xdr:spPr bwMode="auto">
        <a:xfrm flipV="1">
          <a:off x="571500" y="4524375"/>
          <a:ext cx="49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476250</xdr:colOff>
      <xdr:row>20</xdr:row>
      <xdr:rowOff>0</xdr:rowOff>
    </xdr:from>
    <xdr:to>
      <xdr:col>1</xdr:col>
      <xdr:colOff>609600</xdr:colOff>
      <xdr:row>20</xdr:row>
      <xdr:rowOff>142875</xdr:rowOff>
    </xdr:to>
    <xdr:sp macro="" textlink="">
      <xdr:nvSpPr>
        <xdr:cNvPr id="1208944" name="Line 17">
          <a:extLst>
            <a:ext uri="{FF2B5EF4-FFF2-40B4-BE49-F238E27FC236}">
              <a16:creationId xmlns:a16="http://schemas.microsoft.com/office/drawing/2014/main" id="{00000000-0008-0000-0900-000070721200}"/>
            </a:ext>
          </a:extLst>
        </xdr:cNvPr>
        <xdr:cNvSpPr>
          <a:spLocks noChangeShapeType="1"/>
        </xdr:cNvSpPr>
      </xdr:nvSpPr>
      <xdr:spPr bwMode="auto">
        <a:xfrm>
          <a:off x="1057275" y="4514850"/>
          <a:ext cx="13335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13</xdr:row>
      <xdr:rowOff>133350</xdr:rowOff>
    </xdr:from>
    <xdr:to>
      <xdr:col>11</xdr:col>
      <xdr:colOff>200025</xdr:colOff>
      <xdr:row>23</xdr:row>
      <xdr:rowOff>85725</xdr:rowOff>
    </xdr:to>
    <xdr:graphicFrame macro="">
      <xdr:nvGraphicFramePr>
        <xdr:cNvPr id="10856" name="Chart 5">
          <a:extLst>
            <a:ext uri="{FF2B5EF4-FFF2-40B4-BE49-F238E27FC236}">
              <a16:creationId xmlns:a16="http://schemas.microsoft.com/office/drawing/2014/main" id="{00000000-0008-0000-0A00-000068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25</xdr:row>
      <xdr:rowOff>28575</xdr:rowOff>
    </xdr:from>
    <xdr:to>
      <xdr:col>11</xdr:col>
      <xdr:colOff>228600</xdr:colOff>
      <xdr:row>34</xdr:row>
      <xdr:rowOff>38100</xdr:rowOff>
    </xdr:to>
    <xdr:graphicFrame macro="">
      <xdr:nvGraphicFramePr>
        <xdr:cNvPr id="10857" name="Chart 10">
          <a:extLst>
            <a:ext uri="{FF2B5EF4-FFF2-40B4-BE49-F238E27FC236}">
              <a16:creationId xmlns:a16="http://schemas.microsoft.com/office/drawing/2014/main" id="{00000000-0008-0000-0A00-000069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35</xdr:row>
      <xdr:rowOff>142875</xdr:rowOff>
    </xdr:from>
    <xdr:to>
      <xdr:col>11</xdr:col>
      <xdr:colOff>219075</xdr:colOff>
      <xdr:row>45</xdr:row>
      <xdr:rowOff>85725</xdr:rowOff>
    </xdr:to>
    <xdr:graphicFrame macro="">
      <xdr:nvGraphicFramePr>
        <xdr:cNvPr id="10858" name="Chart 12">
          <a:extLst>
            <a:ext uri="{FF2B5EF4-FFF2-40B4-BE49-F238E27FC236}">
              <a16:creationId xmlns:a16="http://schemas.microsoft.com/office/drawing/2014/main" id="{00000000-0008-0000-0A00-00006A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0.03017</cdr:x>
      <cdr:y>0.60324</cdr:y>
    </cdr:from>
    <cdr:to>
      <cdr:x>0.13956</cdr:x>
      <cdr:y>0.72988</cdr:y>
    </cdr:to>
    <cdr:sp macro="" textlink="">
      <cdr:nvSpPr>
        <cdr:cNvPr id="10241" name="Text Box 1"/>
        <cdr:cNvSpPr txBox="1">
          <a:spLocks xmlns:a="http://schemas.openxmlformats.org/drawingml/2006/main" noChangeArrowheads="1"/>
        </cdr:cNvSpPr>
      </cdr:nvSpPr>
      <cdr:spPr bwMode="auto">
        <a:xfrm xmlns:a="http://schemas.openxmlformats.org/drawingml/2006/main">
          <a:off x="197733" y="1005519"/>
          <a:ext cx="716854" cy="2110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0.03163</cdr:x>
      <cdr:y>0.30051</cdr:y>
    </cdr:from>
    <cdr:to>
      <cdr:x>0.14126</cdr:x>
      <cdr:y>0.42715</cdr:y>
    </cdr:to>
    <cdr:sp macro="" textlink="">
      <cdr:nvSpPr>
        <cdr:cNvPr id="10242" name="Text Box 2"/>
        <cdr:cNvSpPr txBox="1">
          <a:spLocks xmlns:a="http://schemas.openxmlformats.org/drawingml/2006/main" noChangeArrowheads="1"/>
        </cdr:cNvSpPr>
      </cdr:nvSpPr>
      <cdr:spPr bwMode="auto">
        <a:xfrm xmlns:a="http://schemas.openxmlformats.org/drawingml/2006/main">
          <a:off x="210478" y="523623"/>
          <a:ext cx="732976" cy="21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令和元年</a:t>
          </a:r>
        </a:p>
      </cdr:txBody>
    </cdr:sp>
  </cdr:relSizeAnchor>
</c:userShapes>
</file>

<file path=xl/drawings/drawing16.xml><?xml version="1.0" encoding="utf-8"?>
<c:userShapes xmlns:c="http://schemas.openxmlformats.org/drawingml/2006/chart">
  <cdr:relSizeAnchor xmlns:cdr="http://schemas.openxmlformats.org/drawingml/2006/chartDrawing">
    <cdr:from>
      <cdr:x>0.02359</cdr:x>
      <cdr:y>0.59453</cdr:y>
    </cdr:from>
    <cdr:to>
      <cdr:x>0.1325</cdr:x>
      <cdr:y>0.73001</cdr:y>
    </cdr:to>
    <cdr:sp macro="" textlink="">
      <cdr:nvSpPr>
        <cdr:cNvPr id="25603" name="Text Box 3"/>
        <cdr:cNvSpPr txBox="1">
          <a:spLocks xmlns:a="http://schemas.openxmlformats.org/drawingml/2006/main" noChangeArrowheads="1"/>
        </cdr:cNvSpPr>
      </cdr:nvSpPr>
      <cdr:spPr bwMode="auto">
        <a:xfrm xmlns:a="http://schemas.openxmlformats.org/drawingml/2006/main">
          <a:off x="154815" y="923060"/>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0.02359</cdr:x>
      <cdr:y>0.32074</cdr:y>
    </cdr:from>
    <cdr:to>
      <cdr:x>0.1325</cdr:x>
      <cdr:y>0.45622</cdr:y>
    </cdr:to>
    <cdr:sp macro="" textlink="">
      <cdr:nvSpPr>
        <cdr:cNvPr id="25604" name="Text Box 4"/>
        <cdr:cNvSpPr txBox="1">
          <a:spLocks xmlns:a="http://schemas.openxmlformats.org/drawingml/2006/main" noChangeArrowheads="1"/>
        </cdr:cNvSpPr>
      </cdr:nvSpPr>
      <cdr:spPr bwMode="auto">
        <a:xfrm xmlns:a="http://schemas.openxmlformats.org/drawingml/2006/main">
          <a:off x="154815" y="497973"/>
          <a:ext cx="714746" cy="2103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令和元年</a:t>
          </a:r>
        </a:p>
      </cdr:txBody>
    </cdr:sp>
  </cdr:relSizeAnchor>
</c:userShapes>
</file>

<file path=xl/drawings/drawing17.xml><?xml version="1.0" encoding="utf-8"?>
<c:userShapes xmlns:c="http://schemas.openxmlformats.org/drawingml/2006/chart">
  <cdr:relSizeAnchor xmlns:cdr="http://schemas.openxmlformats.org/drawingml/2006/chartDrawing">
    <cdr:from>
      <cdr:x>0.02445</cdr:x>
      <cdr:y>0.59118</cdr:y>
    </cdr:from>
    <cdr:to>
      <cdr:x>0.13384</cdr:x>
      <cdr:y>0.71872</cdr:y>
    </cdr:to>
    <cdr:sp macro="" textlink="">
      <cdr:nvSpPr>
        <cdr:cNvPr id="35842" name="Text Box 2"/>
        <cdr:cNvSpPr txBox="1">
          <a:spLocks xmlns:a="http://schemas.openxmlformats.org/drawingml/2006/main" noChangeArrowheads="1"/>
        </cdr:cNvSpPr>
      </cdr:nvSpPr>
      <cdr:spPr bwMode="auto">
        <a:xfrm xmlns:a="http://schemas.openxmlformats.org/drawingml/2006/main">
          <a:off x="159730" y="979785"/>
          <a:ext cx="714771"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令和２年</a:t>
          </a:r>
        </a:p>
      </cdr:txBody>
    </cdr:sp>
  </cdr:relSizeAnchor>
  <cdr:relSizeAnchor xmlns:cdr="http://schemas.openxmlformats.org/drawingml/2006/chartDrawing">
    <cdr:from>
      <cdr:x>0.0242</cdr:x>
      <cdr:y>0.3164</cdr:y>
    </cdr:from>
    <cdr:to>
      <cdr:x>0.13383</cdr:x>
      <cdr:y>0.44394</cdr:y>
    </cdr:to>
    <cdr:sp macro="" textlink="">
      <cdr:nvSpPr>
        <cdr:cNvPr id="35843" name="Text Box 3"/>
        <cdr:cNvSpPr txBox="1">
          <a:spLocks xmlns:a="http://schemas.openxmlformats.org/drawingml/2006/main" noChangeArrowheads="1"/>
        </cdr:cNvSpPr>
      </cdr:nvSpPr>
      <cdr:spPr bwMode="auto">
        <a:xfrm xmlns:a="http://schemas.openxmlformats.org/drawingml/2006/main">
          <a:off x="158126" y="524388"/>
          <a:ext cx="716339" cy="2113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令和元年</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19050</xdr:colOff>
      <xdr:row>1</xdr:row>
      <xdr:rowOff>9525</xdr:rowOff>
    </xdr:from>
    <xdr:to>
      <xdr:col>1</xdr:col>
      <xdr:colOff>304800</xdr:colOff>
      <xdr:row>3</xdr:row>
      <xdr:rowOff>161925</xdr:rowOff>
    </xdr:to>
    <xdr:sp macro="" textlink="">
      <xdr:nvSpPr>
        <xdr:cNvPr id="11880" name="Line 1">
          <a:extLst>
            <a:ext uri="{FF2B5EF4-FFF2-40B4-BE49-F238E27FC236}">
              <a16:creationId xmlns:a16="http://schemas.microsoft.com/office/drawing/2014/main" id="{00000000-0008-0000-0B00-0000682E0000}"/>
            </a:ext>
          </a:extLst>
        </xdr:cNvPr>
        <xdr:cNvSpPr>
          <a:spLocks noChangeShapeType="1"/>
        </xdr:cNvSpPr>
      </xdr:nvSpPr>
      <xdr:spPr bwMode="auto">
        <a:xfrm>
          <a:off x="19050" y="257175"/>
          <a:ext cx="5429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32</xdr:row>
      <xdr:rowOff>9525</xdr:rowOff>
    </xdr:from>
    <xdr:to>
      <xdr:col>8</xdr:col>
      <xdr:colOff>390525</xdr:colOff>
      <xdr:row>48</xdr:row>
      <xdr:rowOff>9525</xdr:rowOff>
    </xdr:to>
    <xdr:graphicFrame macro="">
      <xdr:nvGraphicFramePr>
        <xdr:cNvPr id="11881" name="グラフ 2">
          <a:extLst>
            <a:ext uri="{FF2B5EF4-FFF2-40B4-BE49-F238E27FC236}">
              <a16:creationId xmlns:a16="http://schemas.microsoft.com/office/drawing/2014/main" id="{00000000-0008-0000-0B00-0000692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45</xdr:row>
      <xdr:rowOff>66675</xdr:rowOff>
    </xdr:from>
    <xdr:to>
      <xdr:col>9</xdr:col>
      <xdr:colOff>142875</xdr:colOff>
      <xdr:row>46</xdr:row>
      <xdr:rowOff>143701</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3143250" y="9458325"/>
          <a:ext cx="2171700"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28575</xdr:colOff>
      <xdr:row>4</xdr:row>
      <xdr:rowOff>9525</xdr:rowOff>
    </xdr:from>
    <xdr:to>
      <xdr:col>2</xdr:col>
      <xdr:colOff>19050</xdr:colOff>
      <xdr:row>6</xdr:row>
      <xdr:rowOff>247650</xdr:rowOff>
    </xdr:to>
    <xdr:sp macro="" textlink="">
      <xdr:nvSpPr>
        <xdr:cNvPr id="2" name="Line 1">
          <a:extLst>
            <a:ext uri="{FF2B5EF4-FFF2-40B4-BE49-F238E27FC236}">
              <a16:creationId xmlns:a16="http://schemas.microsoft.com/office/drawing/2014/main" id="{00000000-0008-0000-0000-000096360000}"/>
            </a:ext>
          </a:extLst>
        </xdr:cNvPr>
        <xdr:cNvSpPr>
          <a:spLocks noChangeShapeType="1"/>
        </xdr:cNvSpPr>
      </xdr:nvSpPr>
      <xdr:spPr bwMode="auto">
        <a:xfrm>
          <a:off x="28575" y="695325"/>
          <a:ext cx="13620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4</xdr:row>
      <xdr:rowOff>19050</xdr:rowOff>
    </xdr:from>
    <xdr:to>
      <xdr:col>1</xdr:col>
      <xdr:colOff>0</xdr:colOff>
      <xdr:row>6</xdr:row>
      <xdr:rowOff>257175</xdr:rowOff>
    </xdr:to>
    <xdr:sp macro="" textlink="">
      <xdr:nvSpPr>
        <xdr:cNvPr id="3" name="Line 2">
          <a:extLst>
            <a:ext uri="{FF2B5EF4-FFF2-40B4-BE49-F238E27FC236}">
              <a16:creationId xmlns:a16="http://schemas.microsoft.com/office/drawing/2014/main" id="{00000000-0008-0000-0000-000097360000}"/>
            </a:ext>
          </a:extLst>
        </xdr:cNvPr>
        <xdr:cNvSpPr>
          <a:spLocks noChangeShapeType="1"/>
        </xdr:cNvSpPr>
      </xdr:nvSpPr>
      <xdr:spPr bwMode="auto">
        <a:xfrm>
          <a:off x="66675" y="704850"/>
          <a:ext cx="61912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18</xdr:row>
      <xdr:rowOff>19050</xdr:rowOff>
    </xdr:from>
    <xdr:to>
      <xdr:col>3</xdr:col>
      <xdr:colOff>790575</xdr:colOff>
      <xdr:row>19</xdr:row>
      <xdr:rowOff>161925</xdr:rowOff>
    </xdr:to>
    <xdr:sp macro="" textlink="">
      <xdr:nvSpPr>
        <xdr:cNvPr id="4" name="Line 5">
          <a:extLst>
            <a:ext uri="{FF2B5EF4-FFF2-40B4-BE49-F238E27FC236}">
              <a16:creationId xmlns:a16="http://schemas.microsoft.com/office/drawing/2014/main" id="{00000000-0008-0000-0000-000098360000}"/>
            </a:ext>
          </a:extLst>
        </xdr:cNvPr>
        <xdr:cNvSpPr>
          <a:spLocks noChangeShapeType="1"/>
        </xdr:cNvSpPr>
      </xdr:nvSpPr>
      <xdr:spPr bwMode="auto">
        <a:xfrm>
          <a:off x="38100" y="3105150"/>
          <a:ext cx="27051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19050</xdr:colOff>
      <xdr:row>1</xdr:row>
      <xdr:rowOff>0</xdr:rowOff>
    </xdr:from>
    <xdr:to>
      <xdr:col>1</xdr:col>
      <xdr:colOff>1219200</xdr:colOff>
      <xdr:row>3</xdr:row>
      <xdr:rowOff>238125</xdr:rowOff>
    </xdr:to>
    <xdr:sp macro="" textlink="">
      <xdr:nvSpPr>
        <xdr:cNvPr id="2" name="Line 1">
          <a:extLst>
            <a:ext uri="{FF2B5EF4-FFF2-40B4-BE49-F238E27FC236}">
              <a16:creationId xmlns:a16="http://schemas.microsoft.com/office/drawing/2014/main" id="{00000000-0008-0000-0100-0000DE040000}"/>
            </a:ext>
          </a:extLst>
        </xdr:cNvPr>
        <xdr:cNvSpPr>
          <a:spLocks noChangeShapeType="1"/>
        </xdr:cNvSpPr>
      </xdr:nvSpPr>
      <xdr:spPr bwMode="auto">
        <a:xfrm>
          <a:off x="19050" y="171450"/>
          <a:ext cx="13525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9525</xdr:colOff>
      <xdr:row>3</xdr:row>
      <xdr:rowOff>0</xdr:rowOff>
    </xdr:from>
    <xdr:to>
      <xdr:col>5</xdr:col>
      <xdr:colOff>0</xdr:colOff>
      <xdr:row>5</xdr:row>
      <xdr:rowOff>152400</xdr:rowOff>
    </xdr:to>
    <xdr:sp macro="" textlink="">
      <xdr:nvSpPr>
        <xdr:cNvPr id="2" name="Line 1">
          <a:extLst>
            <a:ext uri="{FF2B5EF4-FFF2-40B4-BE49-F238E27FC236}">
              <a16:creationId xmlns:a16="http://schemas.microsoft.com/office/drawing/2014/main" id="{00000000-0008-0000-0200-0000DD080000}"/>
            </a:ext>
          </a:extLst>
        </xdr:cNvPr>
        <xdr:cNvSpPr>
          <a:spLocks noChangeShapeType="1"/>
        </xdr:cNvSpPr>
      </xdr:nvSpPr>
      <xdr:spPr bwMode="auto">
        <a:xfrm>
          <a:off x="1381125" y="514350"/>
          <a:ext cx="20478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142875</xdr:rowOff>
    </xdr:from>
    <xdr:to>
      <xdr:col>8</xdr:col>
      <xdr:colOff>342900</xdr:colOff>
      <xdr:row>27</xdr:row>
      <xdr:rowOff>95250</xdr:rowOff>
    </xdr:to>
    <xdr:graphicFrame macro="">
      <xdr:nvGraphicFramePr>
        <xdr:cNvPr id="2" name="Chart 1025">
          <a:extLst>
            <a:ext uri="{FF2B5EF4-FFF2-40B4-BE49-F238E27FC236}">
              <a16:creationId xmlns:a16="http://schemas.microsoft.com/office/drawing/2014/main" id="{00000000-0008-0000-0300-000067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9524</xdr:colOff>
      <xdr:row>28</xdr:row>
      <xdr:rowOff>0</xdr:rowOff>
    </xdr:from>
    <xdr:to>
      <xdr:col>8</xdr:col>
      <xdr:colOff>323849</xdr:colOff>
      <xdr:row>54</xdr:row>
      <xdr:rowOff>381000</xdr:rowOff>
    </xdr:to>
    <xdr:graphicFrame macro="">
      <xdr:nvGraphicFramePr>
        <xdr:cNvPr id="3" name="Chart 1027">
          <a:extLst>
            <a:ext uri="{FF2B5EF4-FFF2-40B4-BE49-F238E27FC236}">
              <a16:creationId xmlns:a16="http://schemas.microsoft.com/office/drawing/2014/main" id="{00000000-0008-0000-0300-0000687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57</xdr:row>
      <xdr:rowOff>9525</xdr:rowOff>
    </xdr:from>
    <xdr:to>
      <xdr:col>1</xdr:col>
      <xdr:colOff>0</xdr:colOff>
      <xdr:row>59</xdr:row>
      <xdr:rowOff>9525</xdr:rowOff>
    </xdr:to>
    <xdr:sp macro="" textlink="">
      <xdr:nvSpPr>
        <xdr:cNvPr id="4" name="Line 1028">
          <a:extLst>
            <a:ext uri="{FF2B5EF4-FFF2-40B4-BE49-F238E27FC236}">
              <a16:creationId xmlns:a16="http://schemas.microsoft.com/office/drawing/2014/main" id="{00000000-0008-0000-0300-000069770000}"/>
            </a:ext>
          </a:extLst>
        </xdr:cNvPr>
        <xdr:cNvSpPr>
          <a:spLocks noChangeShapeType="1"/>
        </xdr:cNvSpPr>
      </xdr:nvSpPr>
      <xdr:spPr bwMode="auto">
        <a:xfrm>
          <a:off x="47625" y="9782175"/>
          <a:ext cx="63817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xdr:row>
      <xdr:rowOff>19050</xdr:rowOff>
    </xdr:from>
    <xdr:to>
      <xdr:col>2</xdr:col>
      <xdr:colOff>9525</xdr:colOff>
      <xdr:row>5</xdr:row>
      <xdr:rowOff>9525</xdr:rowOff>
    </xdr:to>
    <xdr:sp macro="" textlink="">
      <xdr:nvSpPr>
        <xdr:cNvPr id="2" name="Line 1">
          <a:extLst>
            <a:ext uri="{FF2B5EF4-FFF2-40B4-BE49-F238E27FC236}">
              <a16:creationId xmlns:a16="http://schemas.microsoft.com/office/drawing/2014/main" id="{00000000-0008-0000-0400-0000923E0000}"/>
            </a:ext>
          </a:extLst>
        </xdr:cNvPr>
        <xdr:cNvSpPr>
          <a:spLocks noChangeShapeType="1"/>
        </xdr:cNvSpPr>
      </xdr:nvSpPr>
      <xdr:spPr bwMode="auto">
        <a:xfrm>
          <a:off x="0" y="533400"/>
          <a:ext cx="138112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9525</xdr:rowOff>
    </xdr:from>
    <xdr:to>
      <xdr:col>2</xdr:col>
      <xdr:colOff>19050</xdr:colOff>
      <xdr:row>13</xdr:row>
      <xdr:rowOff>171450</xdr:rowOff>
    </xdr:to>
    <xdr:sp macro="" textlink="">
      <xdr:nvSpPr>
        <xdr:cNvPr id="3" name="Line 2">
          <a:extLst>
            <a:ext uri="{FF2B5EF4-FFF2-40B4-BE49-F238E27FC236}">
              <a16:creationId xmlns:a16="http://schemas.microsoft.com/office/drawing/2014/main" id="{00000000-0008-0000-0400-0000933E0000}"/>
            </a:ext>
          </a:extLst>
        </xdr:cNvPr>
        <xdr:cNvSpPr>
          <a:spLocks noChangeShapeType="1"/>
        </xdr:cNvSpPr>
      </xdr:nvSpPr>
      <xdr:spPr bwMode="auto">
        <a:xfrm>
          <a:off x="0" y="2066925"/>
          <a:ext cx="13906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0</xdr:rowOff>
    </xdr:from>
    <xdr:to>
      <xdr:col>14</xdr:col>
      <xdr:colOff>590550</xdr:colOff>
      <xdr:row>42</xdr:row>
      <xdr:rowOff>9525</xdr:rowOff>
    </xdr:to>
    <xdr:graphicFrame macro="">
      <xdr:nvGraphicFramePr>
        <xdr:cNvPr id="4" name="Chart 3">
          <a:extLst>
            <a:ext uri="{FF2B5EF4-FFF2-40B4-BE49-F238E27FC236}">
              <a16:creationId xmlns:a16="http://schemas.microsoft.com/office/drawing/2014/main" id="{00000000-0008-0000-0400-000094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161925</xdr:rowOff>
    </xdr:to>
    <xdr:sp macro="" textlink="">
      <xdr:nvSpPr>
        <xdr:cNvPr id="2" name="Line 1">
          <a:extLst>
            <a:ext uri="{FF2B5EF4-FFF2-40B4-BE49-F238E27FC236}">
              <a16:creationId xmlns:a16="http://schemas.microsoft.com/office/drawing/2014/main" id="{00000000-0008-0000-0500-0000DE0C0000}"/>
            </a:ext>
          </a:extLst>
        </xdr:cNvPr>
        <xdr:cNvSpPr>
          <a:spLocks noChangeShapeType="1"/>
        </xdr:cNvSpPr>
      </xdr:nvSpPr>
      <xdr:spPr bwMode="auto">
        <a:xfrm>
          <a:off x="9525" y="342900"/>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2" name="Line 1">
          <a:extLst>
            <a:ext uri="{FF2B5EF4-FFF2-40B4-BE49-F238E27FC236}">
              <a16:creationId xmlns:a16="http://schemas.microsoft.com/office/drawing/2014/main" id="{00000000-0008-0000-0600-0000DC240000}"/>
            </a:ext>
          </a:extLst>
        </xdr:cNvPr>
        <xdr:cNvSpPr>
          <a:spLocks noChangeShapeType="1"/>
        </xdr:cNvSpPr>
      </xdr:nvSpPr>
      <xdr:spPr bwMode="auto">
        <a:xfrm>
          <a:off x="0" y="371475"/>
          <a:ext cx="20574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47625</xdr:colOff>
      <xdr:row>3</xdr:row>
      <xdr:rowOff>9525</xdr:rowOff>
    </xdr:from>
    <xdr:to>
      <xdr:col>0</xdr:col>
      <xdr:colOff>1009650</xdr:colOff>
      <xdr:row>4</xdr:row>
      <xdr:rowOff>152400</xdr:rowOff>
    </xdr:to>
    <xdr:sp macro="" textlink="">
      <xdr:nvSpPr>
        <xdr:cNvPr id="2" name="Line 1">
          <a:extLst>
            <a:ext uri="{FF2B5EF4-FFF2-40B4-BE49-F238E27FC236}">
              <a16:creationId xmlns:a16="http://schemas.microsoft.com/office/drawing/2014/main" id="{00000000-0008-0000-0700-000051B41E00}"/>
            </a:ext>
          </a:extLst>
        </xdr:cNvPr>
        <xdr:cNvSpPr>
          <a:spLocks noChangeShapeType="1"/>
        </xdr:cNvSpPr>
      </xdr:nvSpPr>
      <xdr:spPr bwMode="auto">
        <a:xfrm>
          <a:off x="47625" y="523875"/>
          <a:ext cx="638175"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3</xdr:row>
      <xdr:rowOff>19050</xdr:rowOff>
    </xdr:from>
    <xdr:to>
      <xdr:col>15</xdr:col>
      <xdr:colOff>228600</xdr:colOff>
      <xdr:row>5</xdr:row>
      <xdr:rowOff>0</xdr:rowOff>
    </xdr:to>
    <xdr:sp macro="" textlink="">
      <xdr:nvSpPr>
        <xdr:cNvPr id="3" name="Line 2">
          <a:extLst>
            <a:ext uri="{FF2B5EF4-FFF2-40B4-BE49-F238E27FC236}">
              <a16:creationId xmlns:a16="http://schemas.microsoft.com/office/drawing/2014/main" id="{00000000-0008-0000-0700-000052B41E00}"/>
            </a:ext>
          </a:extLst>
        </xdr:cNvPr>
        <xdr:cNvSpPr>
          <a:spLocks noChangeShapeType="1"/>
        </xdr:cNvSpPr>
      </xdr:nvSpPr>
      <xdr:spPr bwMode="auto">
        <a:xfrm>
          <a:off x="9610725" y="533400"/>
          <a:ext cx="9048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4" name="Line 7">
          <a:extLst>
            <a:ext uri="{FF2B5EF4-FFF2-40B4-BE49-F238E27FC236}">
              <a16:creationId xmlns:a16="http://schemas.microsoft.com/office/drawing/2014/main" id="{00000000-0008-0000-0700-000053B41E00}"/>
            </a:ext>
          </a:extLst>
        </xdr:cNvPr>
        <xdr:cNvSpPr>
          <a:spLocks noChangeShapeType="1"/>
        </xdr:cNvSpPr>
      </xdr:nvSpPr>
      <xdr:spPr bwMode="auto">
        <a:xfrm>
          <a:off x="9610725" y="378142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9525</xdr:colOff>
      <xdr:row>22</xdr:row>
      <xdr:rowOff>9525</xdr:rowOff>
    </xdr:from>
    <xdr:to>
      <xdr:col>15</xdr:col>
      <xdr:colOff>228600</xdr:colOff>
      <xdr:row>23</xdr:row>
      <xdr:rowOff>171450</xdr:rowOff>
    </xdr:to>
    <xdr:sp macro="" textlink="">
      <xdr:nvSpPr>
        <xdr:cNvPr id="5" name="Line 8">
          <a:extLst>
            <a:ext uri="{FF2B5EF4-FFF2-40B4-BE49-F238E27FC236}">
              <a16:creationId xmlns:a16="http://schemas.microsoft.com/office/drawing/2014/main" id="{00000000-0008-0000-0700-000054B41E00}"/>
            </a:ext>
          </a:extLst>
        </xdr:cNvPr>
        <xdr:cNvSpPr>
          <a:spLocks noChangeShapeType="1"/>
        </xdr:cNvSpPr>
      </xdr:nvSpPr>
      <xdr:spPr bwMode="auto">
        <a:xfrm>
          <a:off x="9610725" y="3781425"/>
          <a:ext cx="9048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11</xdr:row>
      <xdr:rowOff>85725</xdr:rowOff>
    </xdr:from>
    <xdr:to>
      <xdr:col>12</xdr:col>
      <xdr:colOff>495300</xdr:colOff>
      <xdr:row>32</xdr:row>
      <xdr:rowOff>9525</xdr:rowOff>
    </xdr:to>
    <xdr:graphicFrame macro="">
      <xdr:nvGraphicFramePr>
        <xdr:cNvPr id="6" name="Chart 14">
          <a:extLst>
            <a:ext uri="{FF2B5EF4-FFF2-40B4-BE49-F238E27FC236}">
              <a16:creationId xmlns:a16="http://schemas.microsoft.com/office/drawing/2014/main" id="{00000000-0008-0000-0700-000055B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676275</xdr:colOff>
      <xdr:row>3</xdr:row>
      <xdr:rowOff>161925</xdr:rowOff>
    </xdr:to>
    <xdr:sp macro="" textlink="">
      <xdr:nvSpPr>
        <xdr:cNvPr id="2" name="Line 1">
          <a:extLst>
            <a:ext uri="{FF2B5EF4-FFF2-40B4-BE49-F238E27FC236}">
              <a16:creationId xmlns:a16="http://schemas.microsoft.com/office/drawing/2014/main" id="{00000000-0008-0000-0800-0000DC100000}"/>
            </a:ext>
          </a:extLst>
        </xdr:cNvPr>
        <xdr:cNvSpPr>
          <a:spLocks noChangeShapeType="1"/>
        </xdr:cNvSpPr>
      </xdr:nvSpPr>
      <xdr:spPr bwMode="auto">
        <a:xfrm>
          <a:off x="9525" y="352425"/>
          <a:ext cx="13525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2" name="Line 1">
          <a:extLst>
            <a:ext uri="{FF2B5EF4-FFF2-40B4-BE49-F238E27FC236}">
              <a16:creationId xmlns:a16="http://schemas.microsoft.com/office/drawing/2014/main" id="{00000000-0008-0000-0900-0000DC140000}"/>
            </a:ext>
          </a:extLst>
        </xdr:cNvPr>
        <xdr:cNvSpPr>
          <a:spLocks noChangeShapeType="1"/>
        </xdr:cNvSpPr>
      </xdr:nvSpPr>
      <xdr:spPr bwMode="auto">
        <a:xfrm>
          <a:off x="19050" y="342900"/>
          <a:ext cx="5810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2266950</xdr:colOff>
      <xdr:row>3</xdr:row>
      <xdr:rowOff>171450</xdr:rowOff>
    </xdr:to>
    <xdr:sp macro="" textlink="">
      <xdr:nvSpPr>
        <xdr:cNvPr id="2" name="Line 2">
          <a:extLst>
            <a:ext uri="{FF2B5EF4-FFF2-40B4-BE49-F238E27FC236}">
              <a16:creationId xmlns:a16="http://schemas.microsoft.com/office/drawing/2014/main" id="{00000000-0008-0000-0A00-0000DD180000}"/>
            </a:ext>
          </a:extLst>
        </xdr:cNvPr>
        <xdr:cNvSpPr>
          <a:spLocks noChangeShapeType="1"/>
        </xdr:cNvSpPr>
      </xdr:nvSpPr>
      <xdr:spPr bwMode="auto">
        <a:xfrm>
          <a:off x="0" y="371475"/>
          <a:ext cx="20574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942975</xdr:colOff>
      <xdr:row>4</xdr:row>
      <xdr:rowOff>142875</xdr:rowOff>
    </xdr:to>
    <xdr:sp macro="" textlink="">
      <xdr:nvSpPr>
        <xdr:cNvPr id="2" name="Line 3">
          <a:extLst>
            <a:ext uri="{FF2B5EF4-FFF2-40B4-BE49-F238E27FC236}">
              <a16:creationId xmlns:a16="http://schemas.microsoft.com/office/drawing/2014/main" id="{00000000-0008-0000-0B00-00005C641E00}"/>
            </a:ext>
          </a:extLst>
        </xdr:cNvPr>
        <xdr:cNvSpPr>
          <a:spLocks noChangeShapeType="1"/>
        </xdr:cNvSpPr>
      </xdr:nvSpPr>
      <xdr:spPr bwMode="auto">
        <a:xfrm>
          <a:off x="0" y="542925"/>
          <a:ext cx="68580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14</xdr:row>
      <xdr:rowOff>28575</xdr:rowOff>
    </xdr:from>
    <xdr:to>
      <xdr:col>1</xdr:col>
      <xdr:colOff>19050</xdr:colOff>
      <xdr:row>16</xdr:row>
      <xdr:rowOff>9525</xdr:rowOff>
    </xdr:to>
    <xdr:sp macro="" textlink="">
      <xdr:nvSpPr>
        <xdr:cNvPr id="3" name="Line 5">
          <a:extLst>
            <a:ext uri="{FF2B5EF4-FFF2-40B4-BE49-F238E27FC236}">
              <a16:creationId xmlns:a16="http://schemas.microsoft.com/office/drawing/2014/main" id="{00000000-0008-0000-0B00-00005D641E00}"/>
            </a:ext>
          </a:extLst>
        </xdr:cNvPr>
        <xdr:cNvSpPr>
          <a:spLocks noChangeShapeType="1"/>
        </xdr:cNvSpPr>
      </xdr:nvSpPr>
      <xdr:spPr bwMode="auto">
        <a:xfrm>
          <a:off x="38100" y="2428875"/>
          <a:ext cx="6667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85725</xdr:colOff>
      <xdr:row>3</xdr:row>
      <xdr:rowOff>47625</xdr:rowOff>
    </xdr:from>
    <xdr:to>
      <xdr:col>13</xdr:col>
      <xdr:colOff>57150</xdr:colOff>
      <xdr:row>5</xdr:row>
      <xdr:rowOff>0</xdr:rowOff>
    </xdr:to>
    <xdr:sp macro="" textlink="">
      <xdr:nvSpPr>
        <xdr:cNvPr id="4" name="Line 11">
          <a:extLst>
            <a:ext uri="{FF2B5EF4-FFF2-40B4-BE49-F238E27FC236}">
              <a16:creationId xmlns:a16="http://schemas.microsoft.com/office/drawing/2014/main" id="{00000000-0008-0000-0B00-00005E641E00}"/>
            </a:ext>
          </a:extLst>
        </xdr:cNvPr>
        <xdr:cNvSpPr>
          <a:spLocks noChangeShapeType="1"/>
        </xdr:cNvSpPr>
      </xdr:nvSpPr>
      <xdr:spPr bwMode="auto">
        <a:xfrm>
          <a:off x="7629525" y="561975"/>
          <a:ext cx="1343025" cy="2952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24</xdr:row>
      <xdr:rowOff>9525</xdr:rowOff>
    </xdr:from>
    <xdr:to>
      <xdr:col>9</xdr:col>
      <xdr:colOff>447675</xdr:colOff>
      <xdr:row>39</xdr:row>
      <xdr:rowOff>9525</xdr:rowOff>
    </xdr:to>
    <xdr:graphicFrame macro="">
      <xdr:nvGraphicFramePr>
        <xdr:cNvPr id="5" name="Chart 24">
          <a:extLst>
            <a:ext uri="{FF2B5EF4-FFF2-40B4-BE49-F238E27FC236}">
              <a16:creationId xmlns:a16="http://schemas.microsoft.com/office/drawing/2014/main" id="{00000000-0008-0000-0B00-00006064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485775</xdr:colOff>
      <xdr:row>3</xdr:row>
      <xdr:rowOff>171450</xdr:rowOff>
    </xdr:to>
    <xdr:sp macro="" textlink="">
      <xdr:nvSpPr>
        <xdr:cNvPr id="2" name="Line 1">
          <a:extLst>
            <a:ext uri="{FF2B5EF4-FFF2-40B4-BE49-F238E27FC236}">
              <a16:creationId xmlns:a16="http://schemas.microsoft.com/office/drawing/2014/main" id="{00000000-0008-0000-0C00-0000E1300000}"/>
            </a:ext>
          </a:extLst>
        </xdr:cNvPr>
        <xdr:cNvSpPr>
          <a:spLocks noChangeShapeType="1"/>
        </xdr:cNvSpPr>
      </xdr:nvSpPr>
      <xdr:spPr bwMode="auto">
        <a:xfrm>
          <a:off x="0" y="352425"/>
          <a:ext cx="11715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19050</xdr:colOff>
      <xdr:row>2</xdr:row>
      <xdr:rowOff>0</xdr:rowOff>
    </xdr:from>
    <xdr:to>
      <xdr:col>0</xdr:col>
      <xdr:colOff>600075</xdr:colOff>
      <xdr:row>5</xdr:row>
      <xdr:rowOff>0</xdr:rowOff>
    </xdr:to>
    <xdr:sp macro="" textlink="">
      <xdr:nvSpPr>
        <xdr:cNvPr id="2" name="Line 2">
          <a:extLst>
            <a:ext uri="{FF2B5EF4-FFF2-40B4-BE49-F238E27FC236}">
              <a16:creationId xmlns:a16="http://schemas.microsoft.com/office/drawing/2014/main" id="{00000000-0008-0000-0D00-0000DD2C0000}"/>
            </a:ext>
          </a:extLst>
        </xdr:cNvPr>
        <xdr:cNvSpPr>
          <a:spLocks noChangeShapeType="1"/>
        </xdr:cNvSpPr>
      </xdr:nvSpPr>
      <xdr:spPr bwMode="auto">
        <a:xfrm>
          <a:off x="19050" y="342900"/>
          <a:ext cx="581025"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9525</xdr:colOff>
      <xdr:row>2</xdr:row>
      <xdr:rowOff>0</xdr:rowOff>
    </xdr:from>
    <xdr:to>
      <xdr:col>3</xdr:col>
      <xdr:colOff>0</xdr:colOff>
      <xdr:row>3</xdr:row>
      <xdr:rowOff>152400</xdr:rowOff>
    </xdr:to>
    <xdr:sp macro="" textlink="">
      <xdr:nvSpPr>
        <xdr:cNvPr id="2" name="Line 1">
          <a:extLst>
            <a:ext uri="{FF2B5EF4-FFF2-40B4-BE49-F238E27FC236}">
              <a16:creationId xmlns:a16="http://schemas.microsoft.com/office/drawing/2014/main" id="{00000000-0008-0000-0E00-0000DD5C0000}"/>
            </a:ext>
          </a:extLst>
        </xdr:cNvPr>
        <xdr:cNvSpPr>
          <a:spLocks noChangeShapeType="1"/>
        </xdr:cNvSpPr>
      </xdr:nvSpPr>
      <xdr:spPr bwMode="auto">
        <a:xfrm>
          <a:off x="9525" y="342900"/>
          <a:ext cx="20478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xdr:row>
      <xdr:rowOff>28575</xdr:rowOff>
    </xdr:from>
    <xdr:to>
      <xdr:col>0</xdr:col>
      <xdr:colOff>1104900</xdr:colOff>
      <xdr:row>5</xdr:row>
      <xdr:rowOff>9525</xdr:rowOff>
    </xdr:to>
    <xdr:sp macro="" textlink="">
      <xdr:nvSpPr>
        <xdr:cNvPr id="2" name="Line 1">
          <a:extLst>
            <a:ext uri="{FF2B5EF4-FFF2-40B4-BE49-F238E27FC236}">
              <a16:creationId xmlns:a16="http://schemas.microsoft.com/office/drawing/2014/main" id="{00000000-0008-0000-0F00-000067460000}"/>
            </a:ext>
          </a:extLst>
        </xdr:cNvPr>
        <xdr:cNvSpPr>
          <a:spLocks noChangeShapeType="1"/>
        </xdr:cNvSpPr>
      </xdr:nvSpPr>
      <xdr:spPr bwMode="auto">
        <a:xfrm>
          <a:off x="0" y="542925"/>
          <a:ext cx="68580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xdr:row>
      <xdr:rowOff>9525</xdr:rowOff>
    </xdr:from>
    <xdr:to>
      <xdr:col>5</xdr:col>
      <xdr:colOff>523875</xdr:colOff>
      <xdr:row>14</xdr:row>
      <xdr:rowOff>9525</xdr:rowOff>
    </xdr:to>
    <xdr:sp macro="" textlink="">
      <xdr:nvSpPr>
        <xdr:cNvPr id="3" name="Line 2">
          <a:extLst>
            <a:ext uri="{FF2B5EF4-FFF2-40B4-BE49-F238E27FC236}">
              <a16:creationId xmlns:a16="http://schemas.microsoft.com/office/drawing/2014/main" id="{00000000-0008-0000-0F00-000068460000}"/>
            </a:ext>
          </a:extLst>
        </xdr:cNvPr>
        <xdr:cNvSpPr>
          <a:spLocks noChangeShapeType="1"/>
        </xdr:cNvSpPr>
      </xdr:nvSpPr>
      <xdr:spPr bwMode="auto">
        <a:xfrm>
          <a:off x="704850" y="2238375"/>
          <a:ext cx="324802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38</xdr:row>
      <xdr:rowOff>28575</xdr:rowOff>
    </xdr:from>
    <xdr:to>
      <xdr:col>6</xdr:col>
      <xdr:colOff>371475</xdr:colOff>
      <xdr:row>39</xdr:row>
      <xdr:rowOff>114300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3495675" y="6543675"/>
          <a:ext cx="99060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mn-ea"/>
              <a:ea typeface="+mn-ea"/>
            </a:rPr>
            <a:t>－</a:t>
          </a:r>
          <a:r>
            <a:rPr kumimoji="1" lang="en-US" altLang="ja-JP" sz="1100">
              <a:latin typeface="+mn-ea"/>
              <a:ea typeface="+mn-ea"/>
            </a:rPr>
            <a:t>28</a:t>
          </a:r>
          <a:r>
            <a:rPr kumimoji="1" lang="ja-JP" altLang="en-US" sz="1100">
              <a:latin typeface="+mn-ea"/>
              <a:ea typeface="+mn-ea"/>
            </a:rPr>
            <a: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85725</xdr:colOff>
      <xdr:row>10</xdr:row>
      <xdr:rowOff>219075</xdr:rowOff>
    </xdr:from>
    <xdr:to>
      <xdr:col>12</xdr:col>
      <xdr:colOff>19050</xdr:colOff>
      <xdr:row>22</xdr:row>
      <xdr:rowOff>104775</xdr:rowOff>
    </xdr:to>
    <xdr:graphicFrame macro="">
      <xdr:nvGraphicFramePr>
        <xdr:cNvPr id="2" name="Chart 6">
          <a:extLst>
            <a:ext uri="{FF2B5EF4-FFF2-40B4-BE49-F238E27FC236}">
              <a16:creationId xmlns:a16="http://schemas.microsoft.com/office/drawing/2014/main" id="{00000000-0008-0000-1000-000098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26</xdr:row>
      <xdr:rowOff>76200</xdr:rowOff>
    </xdr:from>
    <xdr:to>
      <xdr:col>13</xdr:col>
      <xdr:colOff>485775</xdr:colOff>
      <xdr:row>41</xdr:row>
      <xdr:rowOff>57150</xdr:rowOff>
    </xdr:to>
    <xdr:graphicFrame macro="">
      <xdr:nvGraphicFramePr>
        <xdr:cNvPr id="3" name="Chart 8">
          <a:extLst>
            <a:ext uri="{FF2B5EF4-FFF2-40B4-BE49-F238E27FC236}">
              <a16:creationId xmlns:a16="http://schemas.microsoft.com/office/drawing/2014/main" id="{00000000-0008-0000-1000-000099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1</xdr:row>
      <xdr:rowOff>9525</xdr:rowOff>
    </xdr:from>
    <xdr:to>
      <xdr:col>1</xdr:col>
      <xdr:colOff>0</xdr:colOff>
      <xdr:row>3</xdr:row>
      <xdr:rowOff>0</xdr:rowOff>
    </xdr:to>
    <xdr:sp macro="" textlink="">
      <xdr:nvSpPr>
        <xdr:cNvPr id="4" name="Line 9">
          <a:extLst>
            <a:ext uri="{FF2B5EF4-FFF2-40B4-BE49-F238E27FC236}">
              <a16:creationId xmlns:a16="http://schemas.microsoft.com/office/drawing/2014/main" id="{00000000-0008-0000-1000-00009A1E0000}"/>
            </a:ext>
          </a:extLst>
        </xdr:cNvPr>
        <xdr:cNvSpPr>
          <a:spLocks noChangeShapeType="1"/>
        </xdr:cNvSpPr>
      </xdr:nvSpPr>
      <xdr:spPr bwMode="auto">
        <a:xfrm>
          <a:off x="47625" y="180975"/>
          <a:ext cx="6381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 name="Line 2">
          <a:extLst>
            <a:ext uri="{FF2B5EF4-FFF2-40B4-BE49-F238E27FC236}">
              <a16:creationId xmlns:a16="http://schemas.microsoft.com/office/drawing/2014/main" id="{00000000-0008-0000-1100-0000B8490000}"/>
            </a:ext>
          </a:extLst>
        </xdr:cNvPr>
        <xdr:cNvSpPr>
          <a:spLocks noChangeShapeType="1"/>
        </xdr:cNvSpPr>
      </xdr:nvSpPr>
      <xdr:spPr bwMode="auto">
        <a:xfrm>
          <a:off x="0" y="3429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3" name="Line 3">
          <a:extLst>
            <a:ext uri="{FF2B5EF4-FFF2-40B4-BE49-F238E27FC236}">
              <a16:creationId xmlns:a16="http://schemas.microsoft.com/office/drawing/2014/main" id="{00000000-0008-0000-1100-0000B9490000}"/>
            </a:ext>
          </a:extLst>
        </xdr:cNvPr>
        <xdr:cNvSpPr>
          <a:spLocks noChangeShapeType="1"/>
        </xdr:cNvSpPr>
      </xdr:nvSpPr>
      <xdr:spPr bwMode="auto">
        <a:xfrm>
          <a:off x="0" y="3429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342900</xdr:colOff>
      <xdr:row>5</xdr:row>
      <xdr:rowOff>0</xdr:rowOff>
    </xdr:to>
    <xdr:sp macro="" textlink="">
      <xdr:nvSpPr>
        <xdr:cNvPr id="2" name="Line 1">
          <a:extLst>
            <a:ext uri="{FF2B5EF4-FFF2-40B4-BE49-F238E27FC236}">
              <a16:creationId xmlns:a16="http://schemas.microsoft.com/office/drawing/2014/main" id="{00000000-0008-0000-1200-0000244E0000}"/>
            </a:ext>
          </a:extLst>
        </xdr:cNvPr>
        <xdr:cNvSpPr>
          <a:spLocks noChangeShapeType="1"/>
        </xdr:cNvSpPr>
      </xdr:nvSpPr>
      <xdr:spPr bwMode="auto">
        <a:xfrm>
          <a:off x="0" y="342900"/>
          <a:ext cx="10287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238125</xdr:colOff>
      <xdr:row>35</xdr:row>
      <xdr:rowOff>66675</xdr:rowOff>
    </xdr:from>
    <xdr:to>
      <xdr:col>12</xdr:col>
      <xdr:colOff>123825</xdr:colOff>
      <xdr:row>51</xdr:row>
      <xdr:rowOff>142875</xdr:rowOff>
    </xdr:to>
    <xdr:graphicFrame macro="">
      <xdr:nvGraphicFramePr>
        <xdr:cNvPr id="3" name="グラフ 3">
          <a:extLst>
            <a:ext uri="{FF2B5EF4-FFF2-40B4-BE49-F238E27FC236}">
              <a16:creationId xmlns:a16="http://schemas.microsoft.com/office/drawing/2014/main" id="{00000000-0008-0000-1200-0000254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265037</xdr:colOff>
      <xdr:row>34</xdr:row>
      <xdr:rowOff>33136</xdr:rowOff>
    </xdr:from>
    <xdr:to>
      <xdr:col>9</xdr:col>
      <xdr:colOff>405851</xdr:colOff>
      <xdr:row>35</xdr:row>
      <xdr:rowOff>107677</xdr:rowOff>
    </xdr:to>
    <xdr:sp macro="" textlink="">
      <xdr:nvSpPr>
        <xdr:cNvPr id="4" name="テキスト ボックス 3">
          <a:extLst>
            <a:ext uri="{FF2B5EF4-FFF2-40B4-BE49-F238E27FC236}">
              <a16:creationId xmlns:a16="http://schemas.microsoft.com/office/drawing/2014/main" id="{00000000-0008-0000-1200-000005000000}"/>
            </a:ext>
          </a:extLst>
        </xdr:cNvPr>
        <xdr:cNvSpPr txBox="1"/>
      </xdr:nvSpPr>
      <xdr:spPr>
        <a:xfrm>
          <a:off x="3694037" y="5862436"/>
          <a:ext cx="2884014" cy="245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76200</xdr:colOff>
      <xdr:row>33</xdr:row>
      <xdr:rowOff>104775</xdr:rowOff>
    </xdr:from>
    <xdr:to>
      <xdr:col>13</xdr:col>
      <xdr:colOff>400050</xdr:colOff>
      <xdr:row>48</xdr:row>
      <xdr:rowOff>0</xdr:rowOff>
    </xdr:to>
    <xdr:graphicFrame macro="">
      <xdr:nvGraphicFramePr>
        <xdr:cNvPr id="2" name="Chart 3">
          <a:extLst>
            <a:ext uri="{FF2B5EF4-FFF2-40B4-BE49-F238E27FC236}">
              <a16:creationId xmlns:a16="http://schemas.microsoft.com/office/drawing/2014/main" id="{00000000-0008-0000-1300-0000BC5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9525</xdr:rowOff>
    </xdr:from>
    <xdr:to>
      <xdr:col>1</xdr:col>
      <xdr:colOff>0</xdr:colOff>
      <xdr:row>4</xdr:row>
      <xdr:rowOff>219075</xdr:rowOff>
    </xdr:to>
    <xdr:sp macro="" textlink="">
      <xdr:nvSpPr>
        <xdr:cNvPr id="3" name="Line 4">
          <a:extLst>
            <a:ext uri="{FF2B5EF4-FFF2-40B4-BE49-F238E27FC236}">
              <a16:creationId xmlns:a16="http://schemas.microsoft.com/office/drawing/2014/main" id="{00000000-0008-0000-1300-0000BD510000}"/>
            </a:ext>
          </a:extLst>
        </xdr:cNvPr>
        <xdr:cNvSpPr>
          <a:spLocks noChangeShapeType="1"/>
        </xdr:cNvSpPr>
      </xdr:nvSpPr>
      <xdr:spPr bwMode="auto">
        <a:xfrm>
          <a:off x="0" y="523875"/>
          <a:ext cx="685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19</xdr:row>
      <xdr:rowOff>38099</xdr:rowOff>
    </xdr:from>
    <xdr:to>
      <xdr:col>13</xdr:col>
      <xdr:colOff>361950</xdr:colOff>
      <xdr:row>32</xdr:row>
      <xdr:rowOff>114300</xdr:rowOff>
    </xdr:to>
    <xdr:graphicFrame macro="">
      <xdr:nvGraphicFramePr>
        <xdr:cNvPr id="4" name="グラフ 3">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25</xdr:row>
      <xdr:rowOff>66675</xdr:rowOff>
    </xdr:from>
    <xdr:to>
      <xdr:col>1</xdr:col>
      <xdr:colOff>238125</xdr:colOff>
      <xdr:row>27</xdr:row>
      <xdr:rowOff>0</xdr:rowOff>
    </xdr:to>
    <xdr:sp macro="" textlink="">
      <xdr:nvSpPr>
        <xdr:cNvPr id="5" name="テキスト ボックス 4">
          <a:extLst>
            <a:ext uri="{FF2B5EF4-FFF2-40B4-BE49-F238E27FC236}">
              <a16:creationId xmlns:a16="http://schemas.microsoft.com/office/drawing/2014/main" id="{00000000-0008-0000-1300-000003000000}"/>
            </a:ext>
          </a:extLst>
        </xdr:cNvPr>
        <xdr:cNvSpPr txBox="1"/>
      </xdr:nvSpPr>
      <xdr:spPr>
        <a:xfrm>
          <a:off x="209550" y="4352925"/>
          <a:ext cx="71437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件数（件）</a:t>
          </a:r>
        </a:p>
      </xdr:txBody>
    </xdr:sp>
    <xdr:clientData/>
  </xdr:twoCellAnchor>
  <xdr:twoCellAnchor>
    <xdr:from>
      <xdr:col>11</xdr:col>
      <xdr:colOff>400051</xdr:colOff>
      <xdr:row>40</xdr:row>
      <xdr:rowOff>38100</xdr:rowOff>
    </xdr:from>
    <xdr:to>
      <xdr:col>13</xdr:col>
      <xdr:colOff>371475</xdr:colOff>
      <xdr:row>42</xdr:row>
      <xdr:rowOff>0</xdr:rowOff>
    </xdr:to>
    <xdr:sp macro="" textlink="">
      <xdr:nvSpPr>
        <xdr:cNvPr id="6" name="テキスト ボックス 5">
          <a:extLst>
            <a:ext uri="{FF2B5EF4-FFF2-40B4-BE49-F238E27FC236}">
              <a16:creationId xmlns:a16="http://schemas.microsoft.com/office/drawing/2014/main" id="{00000000-0008-0000-1300-000004000000}"/>
            </a:ext>
          </a:extLst>
        </xdr:cNvPr>
        <xdr:cNvSpPr txBox="1"/>
      </xdr:nvSpPr>
      <xdr:spPr>
        <a:xfrm>
          <a:off x="7943851" y="6896100"/>
          <a:ext cx="134302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死者数（人）</a:t>
          </a:r>
        </a:p>
      </xdr:txBody>
    </xdr:sp>
    <xdr:clientData/>
  </xdr:twoCellAnchor>
</xdr:wsDr>
</file>

<file path=xl/drawings/drawing39.xml><?xml version="1.0" encoding="utf-8"?>
<c:userShapes xmlns:c="http://schemas.openxmlformats.org/drawingml/2006/chart">
  <cdr:relSizeAnchor xmlns:cdr="http://schemas.openxmlformats.org/drawingml/2006/chartDrawing">
    <cdr:from>
      <cdr:x>0.48281</cdr:x>
      <cdr:y>0.88843</cdr:y>
    </cdr:from>
    <cdr:to>
      <cdr:x>0.55158</cdr:x>
      <cdr:y>0.9876</cdr:y>
    </cdr:to>
    <cdr:sp macro="" textlink="">
      <cdr:nvSpPr>
        <cdr:cNvPr id="2" name="テキスト ボックス 1"/>
        <cdr:cNvSpPr txBox="1"/>
      </cdr:nvSpPr>
      <cdr:spPr>
        <a:xfrm xmlns:a="http://schemas.openxmlformats.org/drawingml/2006/main">
          <a:off x="3343275" y="2047876"/>
          <a:ext cx="47625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0.51307</cdr:x>
      <cdr:y>0.88843</cdr:y>
    </cdr:from>
    <cdr:to>
      <cdr:x>0.57497</cdr:x>
      <cdr:y>0.99587</cdr:y>
    </cdr:to>
    <cdr:sp macro="" textlink="">
      <cdr:nvSpPr>
        <cdr:cNvPr id="3" name="テキスト ボックス 2"/>
        <cdr:cNvSpPr txBox="1"/>
      </cdr:nvSpPr>
      <cdr:spPr>
        <a:xfrm xmlns:a="http://schemas.openxmlformats.org/drawingml/2006/main">
          <a:off x="3552825" y="2047876"/>
          <a:ext cx="4286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月</a:t>
          </a:r>
        </a:p>
      </cdr:txBody>
    </cdr:sp>
  </cdr:relSizeAnchor>
</c:userShapes>
</file>

<file path=xl/drawings/drawing40.xml><?xml version="1.0" encoding="utf-8"?>
<xdr:wsDr xmlns:xdr="http://schemas.openxmlformats.org/drawingml/2006/spreadsheetDrawing" xmlns:a="http://schemas.openxmlformats.org/drawingml/2006/main">
  <xdr:twoCellAnchor>
    <xdr:from>
      <xdr:col>0</xdr:col>
      <xdr:colOff>246532</xdr:colOff>
      <xdr:row>23</xdr:row>
      <xdr:rowOff>235322</xdr:rowOff>
    </xdr:from>
    <xdr:to>
      <xdr:col>10</xdr:col>
      <xdr:colOff>694766</xdr:colOff>
      <xdr:row>45</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0.28154</cdr:x>
      <cdr:y>0.07143</cdr:y>
    </cdr:from>
    <cdr:to>
      <cdr:x>0.67459</cdr:x>
      <cdr:y>0.15413</cdr:y>
    </cdr:to>
    <cdr:sp macro="" textlink="">
      <cdr:nvSpPr>
        <cdr:cNvPr id="2" name="テキスト ボックス 1"/>
        <cdr:cNvSpPr txBox="1"/>
      </cdr:nvSpPr>
      <cdr:spPr>
        <a:xfrm xmlns:a="http://schemas.openxmlformats.org/drawingml/2006/main">
          <a:off x="1725704" y="212910"/>
          <a:ext cx="2409265" cy="2465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0.16636</cdr:x>
      <cdr:y>0.03383</cdr:y>
    </cdr:from>
    <cdr:to>
      <cdr:x>0.80073</cdr:x>
      <cdr:y>0.15038</cdr:y>
    </cdr:to>
    <cdr:sp macro="" textlink="">
      <cdr:nvSpPr>
        <cdr:cNvPr id="4" name="テキスト ボックス 3"/>
        <cdr:cNvSpPr txBox="1"/>
      </cdr:nvSpPr>
      <cdr:spPr>
        <a:xfrm xmlns:a="http://schemas.openxmlformats.org/drawingml/2006/main">
          <a:off x="1019734" y="100852"/>
          <a:ext cx="3888441" cy="3473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0.09506</cdr:x>
      <cdr:y>0.05108</cdr:y>
    </cdr:from>
    <cdr:to>
      <cdr:x>0.72578</cdr:x>
      <cdr:y>0.1789</cdr:y>
    </cdr:to>
    <cdr:sp macro="" textlink="">
      <cdr:nvSpPr>
        <cdr:cNvPr id="5" name="テキスト ボックス 4"/>
        <cdr:cNvSpPr txBox="1"/>
      </cdr:nvSpPr>
      <cdr:spPr>
        <a:xfrm xmlns:a="http://schemas.openxmlformats.org/drawingml/2006/main">
          <a:off x="582694" y="191753"/>
          <a:ext cx="3866038" cy="4798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自転車対自転車・自転車対歩行者関連事故件数の推移</a:t>
          </a:r>
        </a:p>
      </cdr:txBody>
    </cdr:sp>
  </cdr:relSizeAnchor>
</c:userShapes>
</file>

<file path=xl/drawings/drawing42.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9525</xdr:colOff>
      <xdr:row>1</xdr:row>
      <xdr:rowOff>285750</xdr:rowOff>
    </xdr:to>
    <xdr:sp macro="" textlink="">
      <xdr:nvSpPr>
        <xdr:cNvPr id="2" name="Line 1">
          <a:extLst>
            <a:ext uri="{FF2B5EF4-FFF2-40B4-BE49-F238E27FC236}">
              <a16:creationId xmlns:a16="http://schemas.microsoft.com/office/drawing/2014/main" id="{00000000-0008-0000-1400-0000DC6C0000}"/>
            </a:ext>
          </a:extLst>
        </xdr:cNvPr>
        <xdr:cNvSpPr>
          <a:spLocks noChangeShapeType="1"/>
        </xdr:cNvSpPr>
      </xdr:nvSpPr>
      <xdr:spPr bwMode="auto">
        <a:xfrm>
          <a:off x="0" y="171450"/>
          <a:ext cx="2066925" cy="171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 name="Line 1">
          <a:extLst>
            <a:ext uri="{FF2B5EF4-FFF2-40B4-BE49-F238E27FC236}">
              <a16:creationId xmlns:a16="http://schemas.microsoft.com/office/drawing/2014/main" id="{00000000-0008-0000-1500-0000B7550000}"/>
            </a:ext>
          </a:extLst>
        </xdr:cNvPr>
        <xdr:cNvSpPr>
          <a:spLocks noChangeShapeType="1"/>
        </xdr:cNvSpPr>
      </xdr:nvSpPr>
      <xdr:spPr bwMode="auto">
        <a:xfrm>
          <a:off x="0" y="3429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3" name="Line 2">
          <a:extLst>
            <a:ext uri="{FF2B5EF4-FFF2-40B4-BE49-F238E27FC236}">
              <a16:creationId xmlns:a16="http://schemas.microsoft.com/office/drawing/2014/main" id="{00000000-0008-0000-1500-0000B8550000}"/>
            </a:ext>
          </a:extLst>
        </xdr:cNvPr>
        <xdr:cNvSpPr>
          <a:spLocks noChangeShapeType="1"/>
        </xdr:cNvSpPr>
      </xdr:nvSpPr>
      <xdr:spPr bwMode="auto">
        <a:xfrm>
          <a:off x="0" y="342900"/>
          <a:ext cx="68580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38100</xdr:colOff>
      <xdr:row>2</xdr:row>
      <xdr:rowOff>9525</xdr:rowOff>
    </xdr:from>
    <xdr:to>
      <xdr:col>2</xdr:col>
      <xdr:colOff>0</xdr:colOff>
      <xdr:row>4</xdr:row>
      <xdr:rowOff>161925</xdr:rowOff>
    </xdr:to>
    <xdr:sp macro="" textlink="">
      <xdr:nvSpPr>
        <xdr:cNvPr id="2" name="Line 1">
          <a:extLst>
            <a:ext uri="{FF2B5EF4-FFF2-40B4-BE49-F238E27FC236}">
              <a16:creationId xmlns:a16="http://schemas.microsoft.com/office/drawing/2014/main" id="{00000000-0008-0000-1600-0000205A0000}"/>
            </a:ext>
          </a:extLst>
        </xdr:cNvPr>
        <xdr:cNvSpPr>
          <a:spLocks noChangeShapeType="1"/>
        </xdr:cNvSpPr>
      </xdr:nvSpPr>
      <xdr:spPr bwMode="auto">
        <a:xfrm>
          <a:off x="38100" y="352425"/>
          <a:ext cx="133350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495300</xdr:colOff>
      <xdr:row>33</xdr:row>
      <xdr:rowOff>133350</xdr:rowOff>
    </xdr:from>
    <xdr:to>
      <xdr:col>12</xdr:col>
      <xdr:colOff>495300</xdr:colOff>
      <xdr:row>49</xdr:row>
      <xdr:rowOff>133350</xdr:rowOff>
    </xdr:to>
    <xdr:graphicFrame macro="">
      <xdr:nvGraphicFramePr>
        <xdr:cNvPr id="3" name="グラフ 2">
          <a:extLst>
            <a:ext uri="{FF2B5EF4-FFF2-40B4-BE49-F238E27FC236}">
              <a16:creationId xmlns:a16="http://schemas.microsoft.com/office/drawing/2014/main" id="{00000000-0008-0000-1600-000021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28575</xdr:colOff>
      <xdr:row>34</xdr:row>
      <xdr:rowOff>19050</xdr:rowOff>
    </xdr:from>
    <xdr:to>
      <xdr:col>6</xdr:col>
      <xdr:colOff>438150</xdr:colOff>
      <xdr:row>35</xdr:row>
      <xdr:rowOff>96076</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085975" y="5848350"/>
          <a:ext cx="2466975" cy="248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時間帯別発生件数と負傷者数</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47625</xdr:colOff>
      <xdr:row>4</xdr:row>
      <xdr:rowOff>9525</xdr:rowOff>
    </xdr:from>
    <xdr:to>
      <xdr:col>1</xdr:col>
      <xdr:colOff>0</xdr:colOff>
      <xdr:row>6</xdr:row>
      <xdr:rowOff>28575</xdr:rowOff>
    </xdr:to>
    <xdr:sp macro="" textlink="">
      <xdr:nvSpPr>
        <xdr:cNvPr id="2" name="Line 1"/>
        <xdr:cNvSpPr>
          <a:spLocks noChangeShapeType="1"/>
        </xdr:cNvSpPr>
      </xdr:nvSpPr>
      <xdr:spPr bwMode="auto">
        <a:xfrm>
          <a:off x="47625" y="752475"/>
          <a:ext cx="6381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20</xdr:row>
      <xdr:rowOff>133350</xdr:rowOff>
    </xdr:from>
    <xdr:to>
      <xdr:col>13</xdr:col>
      <xdr:colOff>428625</xdr:colOff>
      <xdr:row>33</xdr:row>
      <xdr:rowOff>152400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35</xdr:row>
      <xdr:rowOff>76200</xdr:rowOff>
    </xdr:from>
    <xdr:to>
      <xdr:col>13</xdr:col>
      <xdr:colOff>409575</xdr:colOff>
      <xdr:row>46</xdr:row>
      <xdr:rowOff>28575</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28575</xdr:colOff>
      <xdr:row>3</xdr:row>
      <xdr:rowOff>161925</xdr:rowOff>
    </xdr:to>
    <xdr:sp macro="" textlink="">
      <xdr:nvSpPr>
        <xdr:cNvPr id="2" name="Line 1"/>
        <xdr:cNvSpPr>
          <a:spLocks noChangeShapeType="1"/>
        </xdr:cNvSpPr>
      </xdr:nvSpPr>
      <xdr:spPr bwMode="auto">
        <a:xfrm>
          <a:off x="0" y="381000"/>
          <a:ext cx="208597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 name="Line 1"/>
        <xdr:cNvSpPr>
          <a:spLocks noChangeShapeType="1"/>
        </xdr:cNvSpPr>
      </xdr:nvSpPr>
      <xdr:spPr bwMode="auto">
        <a:xfrm>
          <a:off x="0" y="361950"/>
          <a:ext cx="6858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0</xdr:colOff>
      <xdr:row>5</xdr:row>
      <xdr:rowOff>0</xdr:rowOff>
    </xdr:to>
    <xdr:sp macro="" textlink="">
      <xdr:nvSpPr>
        <xdr:cNvPr id="2" name="Line 3"/>
        <xdr:cNvSpPr>
          <a:spLocks noChangeShapeType="1"/>
        </xdr:cNvSpPr>
      </xdr:nvSpPr>
      <xdr:spPr bwMode="auto">
        <a:xfrm>
          <a:off x="0" y="361950"/>
          <a:ext cx="13716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990600</xdr:colOff>
      <xdr:row>5</xdr:row>
      <xdr:rowOff>9525</xdr:rowOff>
    </xdr:to>
    <xdr:sp macro="" textlink="">
      <xdr:nvSpPr>
        <xdr:cNvPr id="2" name="Line 1"/>
        <xdr:cNvSpPr>
          <a:spLocks noChangeShapeType="1"/>
        </xdr:cNvSpPr>
      </xdr:nvSpPr>
      <xdr:spPr bwMode="auto">
        <a:xfrm>
          <a:off x="0" y="542925"/>
          <a:ext cx="6858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19</xdr:row>
      <xdr:rowOff>38100</xdr:rowOff>
    </xdr:from>
    <xdr:to>
      <xdr:col>13</xdr:col>
      <xdr:colOff>57150</xdr:colOff>
      <xdr:row>32</xdr:row>
      <xdr:rowOff>66675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34</xdr:row>
      <xdr:rowOff>9525</xdr:rowOff>
    </xdr:from>
    <xdr:to>
      <xdr:col>13</xdr:col>
      <xdr:colOff>66675</xdr:colOff>
      <xdr:row>45</xdr:row>
      <xdr:rowOff>323850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19050</xdr:colOff>
      <xdr:row>2</xdr:row>
      <xdr:rowOff>171450</xdr:rowOff>
    </xdr:to>
    <xdr:sp macro="" textlink="">
      <xdr:nvSpPr>
        <xdr:cNvPr id="2" name="Line 1"/>
        <xdr:cNvSpPr>
          <a:spLocks noChangeShapeType="1"/>
        </xdr:cNvSpPr>
      </xdr:nvSpPr>
      <xdr:spPr bwMode="auto">
        <a:xfrm>
          <a:off x="0" y="180975"/>
          <a:ext cx="20764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266700</xdr:rowOff>
    </xdr:to>
    <xdr:sp macro="" textlink="">
      <xdr:nvSpPr>
        <xdr:cNvPr id="2" name="Line 3"/>
        <xdr:cNvSpPr>
          <a:spLocks noChangeShapeType="1"/>
        </xdr:cNvSpPr>
      </xdr:nvSpPr>
      <xdr:spPr bwMode="auto">
        <a:xfrm>
          <a:off x="0" y="361950"/>
          <a:ext cx="6858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266700</xdr:rowOff>
    </xdr:to>
    <xdr:sp macro="" textlink="">
      <xdr:nvSpPr>
        <xdr:cNvPr id="3" name="Line 4"/>
        <xdr:cNvSpPr>
          <a:spLocks noChangeShapeType="1"/>
        </xdr:cNvSpPr>
      </xdr:nvSpPr>
      <xdr:spPr bwMode="auto">
        <a:xfrm>
          <a:off x="0" y="361950"/>
          <a:ext cx="6858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38100</xdr:colOff>
      <xdr:row>2</xdr:row>
      <xdr:rowOff>0</xdr:rowOff>
    </xdr:from>
    <xdr:to>
      <xdr:col>2</xdr:col>
      <xdr:colOff>0</xdr:colOff>
      <xdr:row>4</xdr:row>
      <xdr:rowOff>161925</xdr:rowOff>
    </xdr:to>
    <xdr:sp macro="" textlink="">
      <xdr:nvSpPr>
        <xdr:cNvPr id="2" name="Line 3"/>
        <xdr:cNvSpPr>
          <a:spLocks noChangeShapeType="1"/>
        </xdr:cNvSpPr>
      </xdr:nvSpPr>
      <xdr:spPr bwMode="auto">
        <a:xfrm>
          <a:off x="38100" y="361950"/>
          <a:ext cx="1333500"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47625</xdr:colOff>
      <xdr:row>2</xdr:row>
      <xdr:rowOff>9525</xdr:rowOff>
    </xdr:from>
    <xdr:to>
      <xdr:col>1</xdr:col>
      <xdr:colOff>0</xdr:colOff>
      <xdr:row>4</xdr:row>
      <xdr:rowOff>28575</xdr:rowOff>
    </xdr:to>
    <xdr:sp macro="" textlink="">
      <xdr:nvSpPr>
        <xdr:cNvPr id="2" name="Line 1"/>
        <xdr:cNvSpPr>
          <a:spLocks noChangeShapeType="1"/>
        </xdr:cNvSpPr>
      </xdr:nvSpPr>
      <xdr:spPr bwMode="auto">
        <a:xfrm>
          <a:off x="47625" y="371475"/>
          <a:ext cx="6381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2</xdr:row>
      <xdr:rowOff>9525</xdr:rowOff>
    </xdr:from>
    <xdr:to>
      <xdr:col>1</xdr:col>
      <xdr:colOff>0</xdr:colOff>
      <xdr:row>4</xdr:row>
      <xdr:rowOff>28575</xdr:rowOff>
    </xdr:to>
    <xdr:sp macro="" textlink="">
      <xdr:nvSpPr>
        <xdr:cNvPr id="3" name="Line 2"/>
        <xdr:cNvSpPr>
          <a:spLocks noChangeShapeType="1"/>
        </xdr:cNvSpPr>
      </xdr:nvSpPr>
      <xdr:spPr bwMode="auto">
        <a:xfrm>
          <a:off x="47625" y="371475"/>
          <a:ext cx="6381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13</xdr:row>
      <xdr:rowOff>28575</xdr:rowOff>
    </xdr:from>
    <xdr:to>
      <xdr:col>0</xdr:col>
      <xdr:colOff>1104900</xdr:colOff>
      <xdr:row>14</xdr:row>
      <xdr:rowOff>161925</xdr:rowOff>
    </xdr:to>
    <xdr:sp macro="" textlink="">
      <xdr:nvSpPr>
        <xdr:cNvPr id="4" name="Line 3"/>
        <xdr:cNvSpPr>
          <a:spLocks noChangeShapeType="1"/>
        </xdr:cNvSpPr>
      </xdr:nvSpPr>
      <xdr:spPr bwMode="auto">
        <a:xfrm>
          <a:off x="38100" y="2381250"/>
          <a:ext cx="6477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447675</xdr:colOff>
      <xdr:row>22</xdr:row>
      <xdr:rowOff>171450</xdr:rowOff>
    </xdr:to>
    <xdr:sp macro="" textlink="">
      <xdr:nvSpPr>
        <xdr:cNvPr id="5" name="Line 4"/>
        <xdr:cNvSpPr>
          <a:spLocks noChangeShapeType="1"/>
        </xdr:cNvSpPr>
      </xdr:nvSpPr>
      <xdr:spPr bwMode="auto">
        <a:xfrm>
          <a:off x="9525" y="3619500"/>
          <a:ext cx="1123950"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390525</xdr:colOff>
      <xdr:row>25</xdr:row>
      <xdr:rowOff>104775</xdr:rowOff>
    </xdr:from>
    <xdr:ext cx="1985415" cy="275717"/>
    <xdr:sp macro="" textlink="">
      <xdr:nvSpPr>
        <xdr:cNvPr id="6" name="テキスト ボックス 5">
          <a:extLst>
            <a:ext uri="{FF2B5EF4-FFF2-40B4-BE49-F238E27FC236}">
              <a16:creationId xmlns:a16="http://schemas.microsoft.com/office/drawing/2014/main" id="{484F0913-5D40-4BD1-867F-0F7D5DFC624B}"/>
            </a:ext>
          </a:extLst>
        </xdr:cNvPr>
        <xdr:cNvSpPr txBox="1"/>
      </xdr:nvSpPr>
      <xdr:spPr>
        <a:xfrm>
          <a:off x="5876925" y="4629150"/>
          <a:ext cx="19854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時間帯別発生件数と負傷者数</a:t>
          </a:r>
        </a:p>
      </xdr:txBody>
    </xdr:sp>
    <xdr:clientData/>
  </xdr:oneCellAnchor>
  <xdr:twoCellAnchor>
    <xdr:from>
      <xdr:col>8</xdr:col>
      <xdr:colOff>57150</xdr:colOff>
      <xdr:row>21</xdr:row>
      <xdr:rowOff>114300</xdr:rowOff>
    </xdr:from>
    <xdr:to>
      <xdr:col>15</xdr:col>
      <xdr:colOff>381000</xdr:colOff>
      <xdr:row>46</xdr:row>
      <xdr:rowOff>171450</xdr:rowOff>
    </xdr:to>
    <xdr:graphicFrame macro="">
      <xdr:nvGraphicFramePr>
        <xdr:cNvPr id="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0.06197</cdr:x>
      <cdr:y>0.13348</cdr:y>
    </cdr:from>
    <cdr:to>
      <cdr:x>0.63099</cdr:x>
      <cdr:y>0.22101</cdr:y>
    </cdr:to>
    <cdr:sp macro="" textlink="">
      <cdr:nvSpPr>
        <cdr:cNvPr id="2" name="テキスト ボックス 1"/>
        <cdr:cNvSpPr txBox="1"/>
      </cdr:nvSpPr>
      <cdr:spPr>
        <a:xfrm xmlns:a="http://schemas.openxmlformats.org/drawingml/2006/main">
          <a:off x="209550" y="581025"/>
          <a:ext cx="1924050"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userShapes>
</file>

<file path=xl/drawings/drawing55.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3</xdr:row>
      <xdr:rowOff>161925</xdr:rowOff>
    </xdr:to>
    <xdr:sp macro="" textlink="">
      <xdr:nvSpPr>
        <xdr:cNvPr id="2" name="Line 2"/>
        <xdr:cNvSpPr>
          <a:spLocks noChangeShapeType="1"/>
        </xdr:cNvSpPr>
      </xdr:nvSpPr>
      <xdr:spPr bwMode="auto">
        <a:xfrm>
          <a:off x="695325" y="371475"/>
          <a:ext cx="676275"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view="pageBreakPreview" zoomScaleNormal="100" zoomScaleSheetLayoutView="100" workbookViewId="0">
      <selection activeCell="H65" sqref="H65"/>
    </sheetView>
  </sheetViews>
  <sheetFormatPr defaultRowHeight="14.25"/>
  <cols>
    <col min="1" max="1" width="3.5" style="10" customWidth="1"/>
    <col min="2" max="2" width="4.625" style="10" customWidth="1"/>
    <col min="3" max="3" width="7.75" style="10" customWidth="1"/>
    <col min="4" max="5" width="12.625" style="10" customWidth="1"/>
    <col min="6" max="6" width="2.25" style="10" customWidth="1"/>
    <col min="7" max="7" width="12.625" style="10" customWidth="1"/>
    <col min="8" max="8" width="2.125" style="10" customWidth="1"/>
    <col min="9" max="9" width="12.625" style="10" customWidth="1"/>
    <col min="10" max="16384" width="9" style="10"/>
  </cols>
  <sheetData>
    <row r="1" spans="1:9" ht="23.25" customHeight="1">
      <c r="A1" s="255" t="s">
        <v>426</v>
      </c>
    </row>
    <row r="3" spans="1:9" ht="24" customHeight="1" thickBot="1">
      <c r="A3" s="10" t="s">
        <v>66</v>
      </c>
      <c r="E3" s="1250" t="s">
        <v>67</v>
      </c>
      <c r="F3" s="1275"/>
      <c r="G3" s="1275"/>
      <c r="H3" s="1275"/>
      <c r="I3" s="1275"/>
    </row>
    <row r="4" spans="1:9" ht="20.100000000000001" customHeight="1">
      <c r="A4" s="256"/>
      <c r="B4" s="31"/>
      <c r="C4" s="257" t="s">
        <v>68</v>
      </c>
      <c r="D4" s="1251" t="s">
        <v>427</v>
      </c>
      <c r="E4" s="1277" t="s">
        <v>69</v>
      </c>
      <c r="F4" s="1260" t="s">
        <v>70</v>
      </c>
      <c r="G4" s="1260"/>
      <c r="H4" s="1260"/>
      <c r="I4" s="1261"/>
    </row>
    <row r="5" spans="1:9" ht="20.100000000000001" customHeight="1" thickBot="1">
      <c r="A5" s="258" t="s">
        <v>71</v>
      </c>
      <c r="B5" s="33"/>
      <c r="C5" s="34"/>
      <c r="D5" s="1276"/>
      <c r="E5" s="1278"/>
      <c r="F5" s="44"/>
      <c r="G5" s="259" t="s">
        <v>72</v>
      </c>
      <c r="H5" s="260"/>
      <c r="I5" s="261" t="s">
        <v>73</v>
      </c>
    </row>
    <row r="6" spans="1:9" ht="20.100000000000001" customHeight="1">
      <c r="A6" s="1264" t="s">
        <v>74</v>
      </c>
      <c r="B6" s="1259" t="s">
        <v>75</v>
      </c>
      <c r="C6" s="1261"/>
      <c r="D6" s="371">
        <v>8256</v>
      </c>
      <c r="E6" s="5">
        <v>10080</v>
      </c>
      <c r="F6" s="6"/>
      <c r="G6" s="7">
        <f t="shared" ref="G6:G15" si="0">D6-E6</f>
        <v>-1824</v>
      </c>
      <c r="H6" s="8"/>
      <c r="I6" s="9">
        <f t="shared" ref="I6:I15" si="1">(D6/E6-1)*100</f>
        <v>-18.095238095238098</v>
      </c>
    </row>
    <row r="7" spans="1:9" ht="20.100000000000001" customHeight="1">
      <c r="A7" s="1265"/>
      <c r="B7" s="1267" t="s">
        <v>76</v>
      </c>
      <c r="C7" s="252" t="s">
        <v>77</v>
      </c>
      <c r="D7" s="372">
        <v>37</v>
      </c>
      <c r="E7" s="11">
        <v>34</v>
      </c>
      <c r="F7" s="12"/>
      <c r="G7" s="13">
        <f t="shared" si="0"/>
        <v>3</v>
      </c>
      <c r="H7" s="14"/>
      <c r="I7" s="15">
        <f t="shared" si="1"/>
        <v>8.8235294117646959</v>
      </c>
    </row>
    <row r="8" spans="1:9" ht="20.100000000000001" customHeight="1">
      <c r="A8" s="1265"/>
      <c r="B8" s="1267"/>
      <c r="C8" s="16" t="s">
        <v>78</v>
      </c>
      <c r="D8" s="372">
        <v>1</v>
      </c>
      <c r="E8" s="11">
        <v>0</v>
      </c>
      <c r="F8" s="12"/>
      <c r="G8" s="17">
        <f t="shared" si="0"/>
        <v>1</v>
      </c>
      <c r="H8" s="14"/>
      <c r="I8" s="18" t="s">
        <v>1</v>
      </c>
    </row>
    <row r="9" spans="1:9" ht="20.100000000000001" customHeight="1">
      <c r="A9" s="1265"/>
      <c r="B9" s="1267"/>
      <c r="C9" s="16" t="s">
        <v>79</v>
      </c>
      <c r="D9" s="372">
        <v>14</v>
      </c>
      <c r="E9" s="11">
        <v>25</v>
      </c>
      <c r="F9" s="12"/>
      <c r="G9" s="13">
        <f t="shared" si="0"/>
        <v>-11</v>
      </c>
      <c r="H9" s="14"/>
      <c r="I9" s="15">
        <f t="shared" si="1"/>
        <v>-43.999999999999993</v>
      </c>
    </row>
    <row r="10" spans="1:9" ht="20.100000000000001" customHeight="1">
      <c r="A10" s="1265"/>
      <c r="B10" s="1267" t="s">
        <v>80</v>
      </c>
      <c r="C10" s="252" t="s">
        <v>81</v>
      </c>
      <c r="D10" s="372">
        <v>9493</v>
      </c>
      <c r="E10" s="11">
        <v>11700</v>
      </c>
      <c r="F10" s="12"/>
      <c r="G10" s="17">
        <f t="shared" si="0"/>
        <v>-2207</v>
      </c>
      <c r="H10" s="14"/>
      <c r="I10" s="15">
        <f t="shared" si="1"/>
        <v>-18.863247863247867</v>
      </c>
    </row>
    <row r="11" spans="1:9" ht="20.100000000000001" customHeight="1">
      <c r="A11" s="1265"/>
      <c r="B11" s="1267"/>
      <c r="C11" s="16" t="s">
        <v>78</v>
      </c>
      <c r="D11" s="372">
        <v>399</v>
      </c>
      <c r="E11" s="11">
        <v>547</v>
      </c>
      <c r="F11" s="12"/>
      <c r="G11" s="13">
        <f t="shared" si="0"/>
        <v>-148</v>
      </c>
      <c r="H11" s="14"/>
      <c r="I11" s="15">
        <f t="shared" si="1"/>
        <v>-27.05667276051188</v>
      </c>
    </row>
    <row r="12" spans="1:9" ht="20.100000000000001" customHeight="1" thickBot="1">
      <c r="A12" s="1266"/>
      <c r="B12" s="1268"/>
      <c r="C12" s="16" t="s">
        <v>79</v>
      </c>
      <c r="D12" s="373">
        <v>1351</v>
      </c>
      <c r="E12" s="19">
        <v>1631</v>
      </c>
      <c r="F12" s="20"/>
      <c r="G12" s="21">
        <f t="shared" si="0"/>
        <v>-280</v>
      </c>
      <c r="H12" s="22"/>
      <c r="I12" s="23">
        <f t="shared" si="1"/>
        <v>-17.167381974248929</v>
      </c>
    </row>
    <row r="13" spans="1:9" ht="20.100000000000001" customHeight="1">
      <c r="A13" s="1264" t="s">
        <v>82</v>
      </c>
      <c r="B13" s="1259" t="s">
        <v>75</v>
      </c>
      <c r="C13" s="1261"/>
      <c r="D13" s="371">
        <v>25543</v>
      </c>
      <c r="E13" s="5">
        <v>30914</v>
      </c>
      <c r="F13" s="6"/>
      <c r="G13" s="24">
        <f t="shared" si="0"/>
        <v>-5371</v>
      </c>
      <c r="H13" s="8"/>
      <c r="I13" s="9">
        <f t="shared" si="1"/>
        <v>-17.374005305039788</v>
      </c>
    </row>
    <row r="14" spans="1:9" ht="20.100000000000001" customHeight="1">
      <c r="A14" s="1265"/>
      <c r="B14" s="1267" t="s">
        <v>76</v>
      </c>
      <c r="C14" s="252" t="s">
        <v>81</v>
      </c>
      <c r="D14" s="372">
        <v>124</v>
      </c>
      <c r="E14" s="11">
        <v>130</v>
      </c>
      <c r="F14" s="12"/>
      <c r="G14" s="25">
        <f t="shared" si="0"/>
        <v>-6</v>
      </c>
      <c r="H14" s="14"/>
      <c r="I14" s="15">
        <f t="shared" si="1"/>
        <v>-4.6153846153846096</v>
      </c>
    </row>
    <row r="15" spans="1:9" ht="20.100000000000001" customHeight="1">
      <c r="A15" s="1265"/>
      <c r="B15" s="1267"/>
      <c r="C15" s="16" t="s">
        <v>78</v>
      </c>
      <c r="D15" s="372">
        <v>1</v>
      </c>
      <c r="E15" s="11">
        <v>3</v>
      </c>
      <c r="F15" s="12"/>
      <c r="G15" s="25">
        <f t="shared" si="0"/>
        <v>-2</v>
      </c>
      <c r="H15" s="14"/>
      <c r="I15" s="15">
        <f t="shared" si="1"/>
        <v>-66.666666666666671</v>
      </c>
    </row>
    <row r="16" spans="1:9" ht="20.100000000000001" customHeight="1">
      <c r="A16" s="1265"/>
      <c r="B16" s="1267"/>
      <c r="C16" s="16" t="s">
        <v>79</v>
      </c>
      <c r="D16" s="372">
        <v>48</v>
      </c>
      <c r="E16" s="11">
        <v>74</v>
      </c>
      <c r="F16" s="12"/>
      <c r="G16" s="25">
        <f t="shared" ref="G16:G22" si="2">D16-E16</f>
        <v>-26</v>
      </c>
      <c r="H16" s="14"/>
      <c r="I16" s="15">
        <f t="shared" ref="I16:I22" si="3">(D16/E16-1)*100</f>
        <v>-35.13513513513513</v>
      </c>
    </row>
    <row r="17" spans="1:11" ht="20.100000000000001" customHeight="1">
      <c r="A17" s="1265"/>
      <c r="B17" s="1267" t="s">
        <v>80</v>
      </c>
      <c r="C17" s="252" t="s">
        <v>81</v>
      </c>
      <c r="D17" s="372">
        <v>29888</v>
      </c>
      <c r="E17" s="11">
        <v>36664</v>
      </c>
      <c r="F17" s="12"/>
      <c r="G17" s="25">
        <f t="shared" si="2"/>
        <v>-6776</v>
      </c>
      <c r="H17" s="14"/>
      <c r="I17" s="15">
        <f t="shared" si="3"/>
        <v>-18.481344097752562</v>
      </c>
    </row>
    <row r="18" spans="1:11" ht="20.100000000000001" customHeight="1">
      <c r="A18" s="1265"/>
      <c r="B18" s="1267"/>
      <c r="C18" s="16" t="s">
        <v>78</v>
      </c>
      <c r="D18" s="372">
        <v>1498</v>
      </c>
      <c r="E18" s="11">
        <v>2070</v>
      </c>
      <c r="F18" s="12"/>
      <c r="G18" s="25">
        <f t="shared" si="2"/>
        <v>-572</v>
      </c>
      <c r="H18" s="14"/>
      <c r="I18" s="15">
        <f t="shared" si="3"/>
        <v>-27.632850241545892</v>
      </c>
    </row>
    <row r="19" spans="1:11" ht="20.100000000000001" customHeight="1" thickBot="1">
      <c r="A19" s="1266"/>
      <c r="B19" s="1268"/>
      <c r="C19" s="16" t="s">
        <v>79</v>
      </c>
      <c r="D19" s="373">
        <v>4532</v>
      </c>
      <c r="E19" s="19">
        <v>5421</v>
      </c>
      <c r="F19" s="20"/>
      <c r="G19" s="21">
        <f t="shared" si="2"/>
        <v>-889</v>
      </c>
      <c r="H19" s="22"/>
      <c r="I19" s="23">
        <f t="shared" si="3"/>
        <v>-16.399188341634385</v>
      </c>
    </row>
    <row r="20" spans="1:11" ht="20.100000000000001" customHeight="1">
      <c r="A20" s="1264" t="s">
        <v>83</v>
      </c>
      <c r="B20" s="1269" t="s">
        <v>84</v>
      </c>
      <c r="C20" s="1270"/>
      <c r="D20" s="374">
        <v>309178</v>
      </c>
      <c r="E20" s="26">
        <v>381237</v>
      </c>
      <c r="F20" s="27"/>
      <c r="G20" s="17">
        <f t="shared" si="2"/>
        <v>-72059</v>
      </c>
      <c r="H20" s="28"/>
      <c r="I20" s="29">
        <f t="shared" si="3"/>
        <v>-18.90136581706393</v>
      </c>
    </row>
    <row r="21" spans="1:11" ht="20.100000000000001" customHeight="1">
      <c r="A21" s="1265"/>
      <c r="B21" s="1271" t="s">
        <v>85</v>
      </c>
      <c r="C21" s="1272"/>
      <c r="D21" s="372">
        <v>2839</v>
      </c>
      <c r="E21" s="11">
        <v>3215</v>
      </c>
      <c r="F21" s="12"/>
      <c r="G21" s="13">
        <f t="shared" si="2"/>
        <v>-376</v>
      </c>
      <c r="H21" s="14"/>
      <c r="I21" s="15">
        <f t="shared" si="3"/>
        <v>-11.695178849144639</v>
      </c>
    </row>
    <row r="22" spans="1:11" ht="20.100000000000001" customHeight="1" thickBot="1">
      <c r="A22" s="1266"/>
      <c r="B22" s="1273" t="s">
        <v>86</v>
      </c>
      <c r="C22" s="1274"/>
      <c r="D22" s="373">
        <v>369476</v>
      </c>
      <c r="E22" s="19">
        <v>461775</v>
      </c>
      <c r="F22" s="20"/>
      <c r="G22" s="21">
        <f t="shared" si="2"/>
        <v>-92299</v>
      </c>
      <c r="H22" s="22"/>
      <c r="I22" s="15">
        <f t="shared" si="3"/>
        <v>-19.987872881814738</v>
      </c>
    </row>
    <row r="23" spans="1:11">
      <c r="B23" s="1249" t="s">
        <v>108</v>
      </c>
      <c r="C23" s="1249"/>
      <c r="D23" s="1249"/>
      <c r="E23" s="1249"/>
      <c r="F23" s="1249"/>
      <c r="G23" s="1249"/>
      <c r="H23" s="1249"/>
      <c r="I23" s="1249"/>
    </row>
    <row r="24" spans="1:11" ht="22.5" customHeight="1">
      <c r="B24" s="30"/>
      <c r="C24" s="30"/>
      <c r="D24" s="30"/>
      <c r="E24" s="30"/>
      <c r="F24" s="30"/>
      <c r="G24" s="30"/>
      <c r="H24" s="30"/>
      <c r="I24" s="30"/>
    </row>
    <row r="25" spans="1:11" ht="15" thickBot="1">
      <c r="A25" s="10" t="s">
        <v>87</v>
      </c>
      <c r="J25" s="1250" t="s">
        <v>88</v>
      </c>
      <c r="K25" s="1250"/>
    </row>
    <row r="26" spans="1:11">
      <c r="A26" s="256"/>
      <c r="B26" s="31"/>
      <c r="C26" s="31"/>
      <c r="D26" s="32" t="s">
        <v>68</v>
      </c>
      <c r="E26" s="1251" t="s">
        <v>427</v>
      </c>
      <c r="F26" s="1252"/>
      <c r="G26" s="1255" t="s">
        <v>69</v>
      </c>
      <c r="H26" s="1256"/>
      <c r="I26" s="1259" t="s">
        <v>89</v>
      </c>
      <c r="J26" s="1260"/>
      <c r="K26" s="1261"/>
    </row>
    <row r="27" spans="1:11" ht="15" thickBot="1">
      <c r="A27" s="258" t="s">
        <v>71</v>
      </c>
      <c r="B27" s="33"/>
      <c r="C27" s="33"/>
      <c r="D27" s="34"/>
      <c r="E27" s="1253"/>
      <c r="F27" s="1254"/>
      <c r="G27" s="1257"/>
      <c r="H27" s="1258"/>
      <c r="I27" s="35" t="s">
        <v>90</v>
      </c>
      <c r="J27" s="1262" t="s">
        <v>91</v>
      </c>
      <c r="K27" s="1263"/>
    </row>
    <row r="28" spans="1:11">
      <c r="A28" s="262" t="s">
        <v>92</v>
      </c>
      <c r="B28" s="36"/>
      <c r="C28" s="36"/>
      <c r="D28" s="37"/>
      <c r="E28" s="368">
        <v>37</v>
      </c>
      <c r="F28" s="36"/>
      <c r="G28" s="38">
        <v>34</v>
      </c>
      <c r="H28" s="39"/>
      <c r="I28" s="40">
        <f t="shared" ref="I28:I41" si="4">E28-G28</f>
        <v>3</v>
      </c>
      <c r="J28" s="1246">
        <f>(E28/G28-1)*100</f>
        <v>8.8235294117646959</v>
      </c>
      <c r="K28" s="1247">
        <f>(F28/G28-1)*100</f>
        <v>-100</v>
      </c>
    </row>
    <row r="29" spans="1:11">
      <c r="A29" s="1237" t="s">
        <v>93</v>
      </c>
      <c r="B29" s="41" t="s">
        <v>94</v>
      </c>
      <c r="C29" s="42"/>
      <c r="D29" s="43"/>
      <c r="E29" s="44">
        <v>14</v>
      </c>
      <c r="F29" s="44"/>
      <c r="G29" s="45">
        <v>25</v>
      </c>
      <c r="H29" s="46"/>
      <c r="I29" s="47">
        <f t="shared" si="4"/>
        <v>-11</v>
      </c>
      <c r="J29" s="1243">
        <f>(E29/G29-1)*100</f>
        <v>-43.999999999999993</v>
      </c>
      <c r="K29" s="1244">
        <f>(F29/G29-1)*100</f>
        <v>-100</v>
      </c>
    </row>
    <row r="30" spans="1:11">
      <c r="A30" s="1238"/>
      <c r="B30" s="48" t="s">
        <v>95</v>
      </c>
      <c r="C30" s="49"/>
      <c r="D30" s="50"/>
      <c r="E30" s="49">
        <v>1</v>
      </c>
      <c r="F30" s="49"/>
      <c r="G30" s="48">
        <v>0</v>
      </c>
      <c r="H30" s="51"/>
      <c r="I30" s="52">
        <f t="shared" si="4"/>
        <v>1</v>
      </c>
      <c r="J30" s="1248" t="s">
        <v>438</v>
      </c>
      <c r="K30" s="1244" t="e">
        <f>(F30/G30-1)*100</f>
        <v>#DIV/0!</v>
      </c>
    </row>
    <row r="31" spans="1:11">
      <c r="A31" s="1242"/>
      <c r="B31" s="53" t="s">
        <v>96</v>
      </c>
      <c r="C31" s="54"/>
      <c r="D31" s="55"/>
      <c r="E31" s="54">
        <v>22</v>
      </c>
      <c r="F31" s="54"/>
      <c r="G31" s="53">
        <v>9</v>
      </c>
      <c r="H31" s="56"/>
      <c r="I31" s="47">
        <f t="shared" si="4"/>
        <v>13</v>
      </c>
      <c r="J31" s="1235">
        <f t="shared" ref="J31:J40" si="5">(E31/G31-1)*100</f>
        <v>144.44444444444446</v>
      </c>
      <c r="K31" s="1236">
        <f t="shared" ref="K31:K41" si="6">(F31/G31-1)*100</f>
        <v>-100</v>
      </c>
    </row>
    <row r="32" spans="1:11">
      <c r="A32" s="1237" t="s">
        <v>97</v>
      </c>
      <c r="B32" s="44" t="s">
        <v>98</v>
      </c>
      <c r="C32" s="44"/>
      <c r="D32" s="43"/>
      <c r="E32" s="44">
        <v>3</v>
      </c>
      <c r="F32" s="44"/>
      <c r="G32" s="45">
        <v>4</v>
      </c>
      <c r="H32" s="46"/>
      <c r="I32" s="52">
        <f t="shared" si="4"/>
        <v>-1</v>
      </c>
      <c r="J32" s="1233">
        <f t="shared" si="5"/>
        <v>-25</v>
      </c>
      <c r="K32" s="1234">
        <f t="shared" si="6"/>
        <v>-100</v>
      </c>
    </row>
    <row r="33" spans="1:11">
      <c r="A33" s="1238"/>
      <c r="B33" s="56"/>
      <c r="C33" s="57" t="s">
        <v>99</v>
      </c>
      <c r="D33" s="50"/>
      <c r="E33" s="49">
        <v>2</v>
      </c>
      <c r="F33" s="49"/>
      <c r="G33" s="48">
        <v>2</v>
      </c>
      <c r="H33" s="51"/>
      <c r="I33" s="47">
        <f t="shared" si="4"/>
        <v>0</v>
      </c>
      <c r="J33" s="1233">
        <f t="shared" si="5"/>
        <v>0</v>
      </c>
      <c r="K33" s="1234">
        <f t="shared" si="6"/>
        <v>-100</v>
      </c>
    </row>
    <row r="34" spans="1:11">
      <c r="A34" s="1238"/>
      <c r="B34" s="44" t="s">
        <v>100</v>
      </c>
      <c r="C34" s="44"/>
      <c r="D34" s="43"/>
      <c r="E34" s="44">
        <v>12</v>
      </c>
      <c r="F34" s="44"/>
      <c r="G34" s="45">
        <v>11</v>
      </c>
      <c r="H34" s="46"/>
      <c r="I34" s="52">
        <f t="shared" si="4"/>
        <v>1</v>
      </c>
      <c r="J34" s="1243">
        <f t="shared" si="5"/>
        <v>9.0909090909090828</v>
      </c>
      <c r="K34" s="1244">
        <f t="shared" si="6"/>
        <v>-100</v>
      </c>
    </row>
    <row r="35" spans="1:11">
      <c r="A35" s="1238"/>
      <c r="B35" s="49" t="s">
        <v>101</v>
      </c>
      <c r="C35" s="49"/>
      <c r="D35" s="50"/>
      <c r="E35" s="49">
        <v>1</v>
      </c>
      <c r="F35" s="49"/>
      <c r="G35" s="48">
        <v>0</v>
      </c>
      <c r="H35" s="51"/>
      <c r="I35" s="47">
        <f t="shared" si="4"/>
        <v>1</v>
      </c>
      <c r="J35" s="1245" t="s">
        <v>438</v>
      </c>
      <c r="K35" s="1236"/>
    </row>
    <row r="36" spans="1:11">
      <c r="A36" s="1238"/>
      <c r="B36" s="44" t="s">
        <v>102</v>
      </c>
      <c r="C36" s="44"/>
      <c r="D36" s="43"/>
      <c r="E36" s="44">
        <v>5</v>
      </c>
      <c r="F36" s="44"/>
      <c r="G36" s="45">
        <v>4</v>
      </c>
      <c r="H36" s="46"/>
      <c r="I36" s="52">
        <f t="shared" si="4"/>
        <v>1</v>
      </c>
      <c r="J36" s="1233">
        <f t="shared" si="5"/>
        <v>25</v>
      </c>
      <c r="K36" s="1234">
        <f t="shared" si="6"/>
        <v>-100</v>
      </c>
    </row>
    <row r="37" spans="1:11">
      <c r="A37" s="1242"/>
      <c r="B37" s="49" t="s">
        <v>96</v>
      </c>
      <c r="C37" s="49"/>
      <c r="D37" s="50"/>
      <c r="E37" s="49">
        <v>16</v>
      </c>
      <c r="F37" s="49"/>
      <c r="G37" s="48">
        <v>15</v>
      </c>
      <c r="H37" s="51"/>
      <c r="I37" s="47">
        <f t="shared" si="4"/>
        <v>1</v>
      </c>
      <c r="J37" s="1235">
        <f t="shared" si="5"/>
        <v>6.6666666666666652</v>
      </c>
      <c r="K37" s="1236">
        <f t="shared" si="6"/>
        <v>-100</v>
      </c>
    </row>
    <row r="38" spans="1:11">
      <c r="A38" s="1237" t="s">
        <v>103</v>
      </c>
      <c r="B38" s="44" t="s">
        <v>104</v>
      </c>
      <c r="C38" s="44"/>
      <c r="D38" s="43"/>
      <c r="E38" s="44">
        <v>15</v>
      </c>
      <c r="F38" s="44"/>
      <c r="G38" s="45">
        <v>16</v>
      </c>
      <c r="H38" s="46"/>
      <c r="I38" s="52">
        <f t="shared" si="4"/>
        <v>-1</v>
      </c>
      <c r="J38" s="1233">
        <f t="shared" si="5"/>
        <v>-6.25</v>
      </c>
      <c r="K38" s="1234">
        <f t="shared" si="6"/>
        <v>-100</v>
      </c>
    </row>
    <row r="39" spans="1:11">
      <c r="A39" s="1238"/>
      <c r="B39" s="49" t="s">
        <v>105</v>
      </c>
      <c r="C39" s="49"/>
      <c r="D39" s="50"/>
      <c r="E39" s="49">
        <v>19</v>
      </c>
      <c r="F39" s="49"/>
      <c r="G39" s="48">
        <v>14</v>
      </c>
      <c r="H39" s="51"/>
      <c r="I39" s="47">
        <f t="shared" si="4"/>
        <v>5</v>
      </c>
      <c r="J39" s="1233">
        <f t="shared" si="5"/>
        <v>35.714285714285722</v>
      </c>
      <c r="K39" s="1234">
        <f t="shared" si="6"/>
        <v>-100</v>
      </c>
    </row>
    <row r="40" spans="1:11">
      <c r="A40" s="1238"/>
      <c r="B40" s="49" t="s">
        <v>106</v>
      </c>
      <c r="C40" s="49"/>
      <c r="D40" s="50"/>
      <c r="E40" s="49">
        <v>2</v>
      </c>
      <c r="F40" s="49"/>
      <c r="G40" s="48">
        <v>4</v>
      </c>
      <c r="H40" s="51"/>
      <c r="I40" s="47">
        <f t="shared" si="4"/>
        <v>-2</v>
      </c>
      <c r="J40" s="1233">
        <f t="shared" si="5"/>
        <v>-50</v>
      </c>
      <c r="K40" s="1234">
        <f t="shared" si="6"/>
        <v>-100</v>
      </c>
    </row>
    <row r="41" spans="1:11" ht="15" thickBot="1">
      <c r="A41" s="1239"/>
      <c r="B41" s="33" t="s">
        <v>107</v>
      </c>
      <c r="C41" s="33"/>
      <c r="D41" s="34"/>
      <c r="E41" s="33">
        <v>1</v>
      </c>
      <c r="F41" s="33"/>
      <c r="G41" s="58">
        <v>0</v>
      </c>
      <c r="H41" s="59"/>
      <c r="I41" s="60">
        <f t="shared" si="4"/>
        <v>1</v>
      </c>
      <c r="J41" s="1240" t="s">
        <v>109</v>
      </c>
      <c r="K41" s="1241" t="e">
        <f t="shared" si="6"/>
        <v>#DIV/0!</v>
      </c>
    </row>
  </sheetData>
  <mergeCells count="39">
    <mergeCell ref="E3:I3"/>
    <mergeCell ref="D4:D5"/>
    <mergeCell ref="E4:E5"/>
    <mergeCell ref="F4:I4"/>
    <mergeCell ref="A6:A12"/>
    <mergeCell ref="B6:C6"/>
    <mergeCell ref="B7:B9"/>
    <mergeCell ref="B10:B12"/>
    <mergeCell ref="A13:A19"/>
    <mergeCell ref="B13:C13"/>
    <mergeCell ref="B14:B16"/>
    <mergeCell ref="B17:B19"/>
    <mergeCell ref="A20:A22"/>
    <mergeCell ref="B20:C20"/>
    <mergeCell ref="B21:C21"/>
    <mergeCell ref="B22:C22"/>
    <mergeCell ref="B23:I23"/>
    <mergeCell ref="J25:K25"/>
    <mergeCell ref="E26:F27"/>
    <mergeCell ref="G26:H27"/>
    <mergeCell ref="I26:K26"/>
    <mergeCell ref="J27:K27"/>
    <mergeCell ref="J28:K28"/>
    <mergeCell ref="A29:A31"/>
    <mergeCell ref="J29:K29"/>
    <mergeCell ref="J30:K30"/>
    <mergeCell ref="J31:K31"/>
    <mergeCell ref="J36:K36"/>
    <mergeCell ref="J37:K37"/>
    <mergeCell ref="A38:A41"/>
    <mergeCell ref="J38:K38"/>
    <mergeCell ref="J39:K39"/>
    <mergeCell ref="J40:K40"/>
    <mergeCell ref="J41:K41"/>
    <mergeCell ref="A32:A37"/>
    <mergeCell ref="J32:K32"/>
    <mergeCell ref="J33:K33"/>
    <mergeCell ref="J34:K34"/>
    <mergeCell ref="J35:K35"/>
  </mergeCells>
  <phoneticPr fontId="27"/>
  <pageMargins left="0.98425196850393704" right="0.39370078740157483" top="0.98425196850393704" bottom="0.98425196850393704" header="0.31496062992125984" footer="0.51181102362204722"/>
  <pageSetup paperSize="9" firstPageNumber="0" orientation="portrait" r:id="rId1"/>
  <headerFooter alignWithMargins="0">
    <oddFooter xml:space="preserve">&amp;C-1-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topLeftCell="A40" zoomScaleNormal="100" zoomScaleSheetLayoutView="100" workbookViewId="0">
      <selection activeCell="H65" sqref="H65"/>
    </sheetView>
  </sheetViews>
  <sheetFormatPr defaultRowHeight="14.25"/>
  <cols>
    <col min="1" max="1" width="5.5" style="10" customWidth="1"/>
    <col min="2" max="2" width="7.125" style="10" customWidth="1"/>
    <col min="3" max="3" width="10.625" style="10" customWidth="1"/>
    <col min="4" max="4" width="7.625" style="10" customWidth="1"/>
    <col min="5" max="6" width="10.625" style="10" customWidth="1"/>
    <col min="7" max="7" width="7.625" style="10" customWidth="1"/>
    <col min="8" max="8" width="10.625" style="10" customWidth="1"/>
    <col min="9" max="9" width="12.625" style="10" customWidth="1"/>
    <col min="10" max="10" width="8.625" style="10" customWidth="1"/>
    <col min="11" max="11" width="10.625" style="10" customWidth="1"/>
    <col min="12" max="16384" width="9" style="10"/>
  </cols>
  <sheetData>
    <row r="1" spans="1:11" s="279" customFormat="1" ht="24" customHeight="1">
      <c r="A1" s="255" t="s">
        <v>425</v>
      </c>
    </row>
    <row r="2" spans="1:11" ht="15">
      <c r="A2" s="61" t="s">
        <v>113</v>
      </c>
    </row>
    <row r="4" spans="1:11" ht="15" thickBot="1">
      <c r="A4" s="10" t="s">
        <v>114</v>
      </c>
      <c r="H4" s="1250" t="s">
        <v>140</v>
      </c>
      <c r="I4" s="1250"/>
      <c r="J4" s="1250"/>
      <c r="K4" s="1250"/>
    </row>
    <row r="5" spans="1:11">
      <c r="A5" s="264" t="s">
        <v>115</v>
      </c>
      <c r="B5" s="366" t="s">
        <v>116</v>
      </c>
      <c r="C5" s="1283" t="s">
        <v>117</v>
      </c>
      <c r="D5" s="1252"/>
      <c r="E5" s="1284"/>
      <c r="F5" s="1283" t="s">
        <v>118</v>
      </c>
      <c r="G5" s="1252"/>
      <c r="H5" s="1284"/>
      <c r="I5" s="1283" t="s">
        <v>119</v>
      </c>
      <c r="J5" s="1252"/>
      <c r="K5" s="1284"/>
    </row>
    <row r="6" spans="1:11">
      <c r="A6" s="265" t="s">
        <v>120</v>
      </c>
      <c r="B6" s="45"/>
      <c r="C6" s="1285"/>
      <c r="D6" s="1286"/>
      <c r="E6" s="1287"/>
      <c r="F6" s="1285"/>
      <c r="G6" s="1286"/>
      <c r="H6" s="1287"/>
      <c r="I6" s="1285"/>
      <c r="J6" s="1286"/>
      <c r="K6" s="1287"/>
    </row>
    <row r="7" spans="1:11" ht="15" thickBot="1">
      <c r="A7" s="266" t="s">
        <v>121</v>
      </c>
      <c r="B7" s="58" t="s">
        <v>122</v>
      </c>
      <c r="C7" s="365" t="s">
        <v>123</v>
      </c>
      <c r="D7" s="267" t="s">
        <v>124</v>
      </c>
      <c r="E7" s="268" t="s">
        <v>125</v>
      </c>
      <c r="F7" s="365" t="s">
        <v>123</v>
      </c>
      <c r="G7" s="267" t="s">
        <v>124</v>
      </c>
      <c r="H7" s="268" t="s">
        <v>125</v>
      </c>
      <c r="I7" s="365" t="s">
        <v>123</v>
      </c>
      <c r="J7" s="267" t="s">
        <v>124</v>
      </c>
      <c r="K7" s="269" t="s">
        <v>125</v>
      </c>
    </row>
    <row r="8" spans="1:11">
      <c r="A8" s="360"/>
      <c r="B8" s="359" t="s">
        <v>2</v>
      </c>
      <c r="C8" s="362">
        <v>25242</v>
      </c>
      <c r="D8" s="361">
        <v>280</v>
      </c>
      <c r="E8" s="363">
        <v>34642</v>
      </c>
      <c r="F8" s="362">
        <v>52968</v>
      </c>
      <c r="G8" s="361">
        <v>848</v>
      </c>
      <c r="H8" s="363">
        <v>74649</v>
      </c>
      <c r="I8" s="362">
        <v>718080</v>
      </c>
      <c r="J8" s="364">
        <v>16765</v>
      </c>
      <c r="K8" s="363">
        <v>981096</v>
      </c>
    </row>
    <row r="9" spans="1:11">
      <c r="A9" s="1279" t="s">
        <v>126</v>
      </c>
      <c r="B9" s="89" t="s">
        <v>3</v>
      </c>
      <c r="C9" s="272">
        <v>23380</v>
      </c>
      <c r="D9" s="69">
        <v>222</v>
      </c>
      <c r="E9" s="64">
        <v>31519</v>
      </c>
      <c r="F9" s="272">
        <v>49820</v>
      </c>
      <c r="G9" s="69">
        <v>692</v>
      </c>
      <c r="H9" s="64">
        <v>67881</v>
      </c>
      <c r="I9" s="272">
        <v>700290</v>
      </c>
      <c r="J9" s="90">
        <v>16278</v>
      </c>
      <c r="K9" s="64">
        <v>949689</v>
      </c>
    </row>
    <row r="10" spans="1:11">
      <c r="A10" s="1265"/>
      <c r="B10" s="71" t="s">
        <v>4</v>
      </c>
      <c r="C10" s="273">
        <v>20479</v>
      </c>
      <c r="D10" s="73">
        <v>228</v>
      </c>
      <c r="E10" s="62">
        <v>27240</v>
      </c>
      <c r="F10" s="273">
        <v>45725</v>
      </c>
      <c r="G10" s="73">
        <v>704</v>
      </c>
      <c r="H10" s="62">
        <v>62350</v>
      </c>
      <c r="I10" s="273">
        <v>659283</v>
      </c>
      <c r="J10" s="74">
        <v>15198</v>
      </c>
      <c r="K10" s="62">
        <v>889198</v>
      </c>
    </row>
    <row r="11" spans="1:11">
      <c r="A11" s="1265"/>
      <c r="B11" s="80" t="s">
        <v>5</v>
      </c>
      <c r="C11" s="274">
        <v>16669</v>
      </c>
      <c r="D11" s="82">
        <v>244</v>
      </c>
      <c r="E11" s="65">
        <v>21997</v>
      </c>
      <c r="F11" s="274">
        <v>38625</v>
      </c>
      <c r="G11" s="82">
        <v>677</v>
      </c>
      <c r="H11" s="65">
        <v>52337</v>
      </c>
      <c r="I11" s="274">
        <v>586713</v>
      </c>
      <c r="J11" s="84">
        <v>14574</v>
      </c>
      <c r="K11" s="65">
        <v>789948</v>
      </c>
    </row>
    <row r="12" spans="1:11">
      <c r="A12" s="1265"/>
      <c r="B12" s="71" t="s">
        <v>6</v>
      </c>
      <c r="C12" s="273">
        <v>13552</v>
      </c>
      <c r="D12" s="73">
        <v>147</v>
      </c>
      <c r="E12" s="62">
        <v>17500</v>
      </c>
      <c r="F12" s="273">
        <v>32389</v>
      </c>
      <c r="G12" s="73">
        <v>514</v>
      </c>
      <c r="H12" s="62">
        <v>42959</v>
      </c>
      <c r="I12" s="273">
        <v>490452</v>
      </c>
      <c r="J12" s="74">
        <v>11432</v>
      </c>
      <c r="K12" s="62">
        <v>651420</v>
      </c>
    </row>
    <row r="13" spans="1:11">
      <c r="A13" s="1282"/>
      <c r="B13" s="75" t="s">
        <v>7</v>
      </c>
      <c r="C13" s="270">
        <v>12726</v>
      </c>
      <c r="D13" s="77">
        <v>130</v>
      </c>
      <c r="E13" s="63">
        <v>16029</v>
      </c>
      <c r="F13" s="270">
        <v>31630</v>
      </c>
      <c r="G13" s="77">
        <v>433</v>
      </c>
      <c r="H13" s="63">
        <v>40989</v>
      </c>
      <c r="I13" s="270">
        <v>472938</v>
      </c>
      <c r="J13" s="79">
        <v>10792</v>
      </c>
      <c r="K13" s="63">
        <v>622467</v>
      </c>
    </row>
    <row r="14" spans="1:11">
      <c r="A14" s="1279" t="s">
        <v>127</v>
      </c>
      <c r="B14" s="89" t="s">
        <v>8</v>
      </c>
      <c r="C14" s="272">
        <v>12890</v>
      </c>
      <c r="D14" s="69">
        <v>110</v>
      </c>
      <c r="E14" s="64">
        <v>16367</v>
      </c>
      <c r="F14" s="272">
        <v>32311</v>
      </c>
      <c r="G14" s="69">
        <v>401</v>
      </c>
      <c r="H14" s="64">
        <v>41611</v>
      </c>
      <c r="I14" s="272">
        <v>471041</v>
      </c>
      <c r="J14" s="90">
        <v>9945</v>
      </c>
      <c r="K14" s="64">
        <v>613957</v>
      </c>
    </row>
    <row r="15" spans="1:11">
      <c r="A15" s="1265"/>
      <c r="B15" s="71" t="s">
        <v>9</v>
      </c>
      <c r="C15" s="273">
        <v>12852</v>
      </c>
      <c r="D15" s="73">
        <v>98</v>
      </c>
      <c r="E15" s="62">
        <v>16017</v>
      </c>
      <c r="F15" s="273">
        <v>33430</v>
      </c>
      <c r="G15" s="73">
        <v>361</v>
      </c>
      <c r="H15" s="62">
        <v>42577</v>
      </c>
      <c r="I15" s="273">
        <v>460649</v>
      </c>
      <c r="J15" s="74">
        <v>8945</v>
      </c>
      <c r="K15" s="62">
        <v>593211</v>
      </c>
    </row>
    <row r="16" spans="1:11">
      <c r="A16" s="1265"/>
      <c r="B16" s="80" t="s">
        <v>10</v>
      </c>
      <c r="C16" s="274">
        <v>12742</v>
      </c>
      <c r="D16" s="82">
        <v>118</v>
      </c>
      <c r="E16" s="65">
        <v>15854</v>
      </c>
      <c r="F16" s="274">
        <v>33645</v>
      </c>
      <c r="G16" s="82">
        <v>416</v>
      </c>
      <c r="H16" s="65">
        <v>42461</v>
      </c>
      <c r="I16" s="274">
        <v>464037</v>
      </c>
      <c r="J16" s="84">
        <v>8783</v>
      </c>
      <c r="K16" s="65">
        <v>594116</v>
      </c>
    </row>
    <row r="17" spans="1:11">
      <c r="A17" s="1265"/>
      <c r="B17" s="71" t="s">
        <v>11</v>
      </c>
      <c r="C17" s="273">
        <v>12648</v>
      </c>
      <c r="D17" s="73">
        <v>99</v>
      </c>
      <c r="E17" s="62">
        <v>15423</v>
      </c>
      <c r="F17" s="273">
        <v>33734</v>
      </c>
      <c r="G17" s="73">
        <v>321</v>
      </c>
      <c r="H17" s="62">
        <v>41947</v>
      </c>
      <c r="I17" s="273">
        <v>471573</v>
      </c>
      <c r="J17" s="74">
        <v>8466</v>
      </c>
      <c r="K17" s="62">
        <v>596282</v>
      </c>
    </row>
    <row r="18" spans="1:11">
      <c r="A18" s="1282"/>
      <c r="B18" s="75" t="s">
        <v>12</v>
      </c>
      <c r="C18" s="270">
        <v>13322</v>
      </c>
      <c r="D18" s="77">
        <v>104</v>
      </c>
      <c r="E18" s="63">
        <v>16163</v>
      </c>
      <c r="F18" s="270">
        <v>35734</v>
      </c>
      <c r="G18" s="77">
        <v>364</v>
      </c>
      <c r="H18" s="63">
        <v>44113</v>
      </c>
      <c r="I18" s="270">
        <v>476677</v>
      </c>
      <c r="J18" s="79">
        <v>8760</v>
      </c>
      <c r="K18" s="63">
        <v>598716</v>
      </c>
    </row>
    <row r="19" spans="1:11">
      <c r="A19" s="1279" t="s">
        <v>128</v>
      </c>
      <c r="B19" s="89" t="s">
        <v>13</v>
      </c>
      <c r="C19" s="272">
        <v>14262</v>
      </c>
      <c r="D19" s="69">
        <v>128</v>
      </c>
      <c r="E19" s="64">
        <v>17476</v>
      </c>
      <c r="F19" s="272">
        <v>37747</v>
      </c>
      <c r="G19" s="69">
        <v>383</v>
      </c>
      <c r="H19" s="64">
        <v>46569</v>
      </c>
      <c r="I19" s="272">
        <v>485578</v>
      </c>
      <c r="J19" s="90">
        <v>8719</v>
      </c>
      <c r="K19" s="64">
        <v>607346</v>
      </c>
    </row>
    <row r="20" spans="1:11">
      <c r="A20" s="1265"/>
      <c r="B20" s="71" t="s">
        <v>14</v>
      </c>
      <c r="C20" s="273">
        <v>15192</v>
      </c>
      <c r="D20" s="73">
        <v>131</v>
      </c>
      <c r="E20" s="62">
        <v>18448</v>
      </c>
      <c r="F20" s="273">
        <v>41862</v>
      </c>
      <c r="G20" s="73">
        <v>383</v>
      </c>
      <c r="H20" s="62">
        <v>51523</v>
      </c>
      <c r="I20" s="273">
        <v>502261</v>
      </c>
      <c r="J20" s="74">
        <v>9073</v>
      </c>
      <c r="K20" s="62">
        <v>626822</v>
      </c>
    </row>
    <row r="21" spans="1:11">
      <c r="A21" s="1265"/>
      <c r="B21" s="80" t="s">
        <v>15</v>
      </c>
      <c r="C21" s="274">
        <v>15719</v>
      </c>
      <c r="D21" s="82">
        <v>117</v>
      </c>
      <c r="E21" s="65">
        <v>19220</v>
      </c>
      <c r="F21" s="274">
        <v>44421</v>
      </c>
      <c r="G21" s="82">
        <v>412</v>
      </c>
      <c r="H21" s="65">
        <v>54354</v>
      </c>
      <c r="I21" s="274">
        <v>526362</v>
      </c>
      <c r="J21" s="84">
        <v>9520</v>
      </c>
      <c r="K21" s="65">
        <v>654822</v>
      </c>
    </row>
    <row r="22" spans="1:11">
      <c r="A22" s="1265"/>
      <c r="B22" s="71" t="s">
        <v>16</v>
      </c>
      <c r="C22" s="273">
        <v>15515</v>
      </c>
      <c r="D22" s="73">
        <v>138</v>
      </c>
      <c r="E22" s="62">
        <v>18863</v>
      </c>
      <c r="F22" s="273">
        <v>43517</v>
      </c>
      <c r="G22" s="73">
        <v>401</v>
      </c>
      <c r="H22" s="62">
        <v>54570</v>
      </c>
      <c r="I22" s="273">
        <v>518462</v>
      </c>
      <c r="J22" s="74">
        <v>9262</v>
      </c>
      <c r="K22" s="62">
        <v>644321</v>
      </c>
    </row>
    <row r="23" spans="1:11">
      <c r="A23" s="1282"/>
      <c r="B23" s="75" t="s">
        <v>17</v>
      </c>
      <c r="C23" s="270">
        <v>16284</v>
      </c>
      <c r="D23" s="77">
        <v>121</v>
      </c>
      <c r="E23" s="63">
        <v>19750</v>
      </c>
      <c r="F23" s="270">
        <v>47249</v>
      </c>
      <c r="G23" s="77">
        <v>391</v>
      </c>
      <c r="H23" s="63">
        <v>57673</v>
      </c>
      <c r="I23" s="270">
        <v>552788</v>
      </c>
      <c r="J23" s="79">
        <v>9261</v>
      </c>
      <c r="K23" s="63">
        <v>681346</v>
      </c>
    </row>
    <row r="24" spans="1:11">
      <c r="A24" s="1279" t="s">
        <v>129</v>
      </c>
      <c r="B24" s="89" t="s">
        <v>18</v>
      </c>
      <c r="C24" s="272">
        <v>16380</v>
      </c>
      <c r="D24" s="69">
        <v>134</v>
      </c>
      <c r="E24" s="64">
        <v>19970</v>
      </c>
      <c r="F24" s="272">
        <v>48940</v>
      </c>
      <c r="G24" s="69">
        <v>461</v>
      </c>
      <c r="H24" s="64">
        <v>60249</v>
      </c>
      <c r="I24" s="272">
        <v>579190</v>
      </c>
      <c r="J24" s="90">
        <v>9317</v>
      </c>
      <c r="K24" s="64">
        <v>712330</v>
      </c>
    </row>
    <row r="25" spans="1:11">
      <c r="A25" s="1265"/>
      <c r="B25" s="71" t="s">
        <v>19</v>
      </c>
      <c r="C25" s="273">
        <v>16386</v>
      </c>
      <c r="D25" s="73">
        <v>139</v>
      </c>
      <c r="E25" s="62">
        <v>20120</v>
      </c>
      <c r="F25" s="273">
        <v>50128</v>
      </c>
      <c r="G25" s="73">
        <v>434</v>
      </c>
      <c r="H25" s="62">
        <v>61620</v>
      </c>
      <c r="I25" s="273">
        <v>590723</v>
      </c>
      <c r="J25" s="74">
        <v>9347</v>
      </c>
      <c r="K25" s="62">
        <v>722179</v>
      </c>
    </row>
    <row r="26" spans="1:11">
      <c r="A26" s="1265"/>
      <c r="B26" s="80" t="s">
        <v>20</v>
      </c>
      <c r="C26" s="274">
        <v>16191</v>
      </c>
      <c r="D26" s="82">
        <v>145</v>
      </c>
      <c r="E26" s="65">
        <v>19807</v>
      </c>
      <c r="F26" s="274">
        <v>49461</v>
      </c>
      <c r="G26" s="82">
        <v>500</v>
      </c>
      <c r="H26" s="65">
        <v>61089</v>
      </c>
      <c r="I26" s="274">
        <v>614481</v>
      </c>
      <c r="J26" s="84">
        <v>10344</v>
      </c>
      <c r="K26" s="65">
        <v>752845</v>
      </c>
    </row>
    <row r="27" spans="1:11">
      <c r="A27" s="1265"/>
      <c r="B27" s="71" t="s">
        <v>130</v>
      </c>
      <c r="C27" s="273">
        <v>16518</v>
      </c>
      <c r="D27" s="73">
        <v>148</v>
      </c>
      <c r="E27" s="62">
        <v>20524</v>
      </c>
      <c r="F27" s="273">
        <v>50692</v>
      </c>
      <c r="G27" s="73">
        <v>519</v>
      </c>
      <c r="H27" s="62">
        <v>63572</v>
      </c>
      <c r="I27" s="273">
        <v>661363</v>
      </c>
      <c r="J27" s="74">
        <v>11086</v>
      </c>
      <c r="K27" s="62">
        <v>814832</v>
      </c>
    </row>
    <row r="28" spans="1:11">
      <c r="A28" s="1282"/>
      <c r="B28" s="75" t="s">
        <v>21</v>
      </c>
      <c r="C28" s="270">
        <v>14987</v>
      </c>
      <c r="D28" s="77">
        <v>164</v>
      </c>
      <c r="E28" s="63">
        <v>19896</v>
      </c>
      <c r="F28" s="270">
        <v>46156</v>
      </c>
      <c r="G28" s="77">
        <v>571</v>
      </c>
      <c r="H28" s="62">
        <v>58364</v>
      </c>
      <c r="I28" s="270">
        <v>643097</v>
      </c>
      <c r="J28" s="79">
        <v>11227</v>
      </c>
      <c r="K28" s="63">
        <v>790295</v>
      </c>
    </row>
    <row r="29" spans="1:11">
      <c r="A29" s="1279" t="s">
        <v>131</v>
      </c>
      <c r="B29" s="89" t="s">
        <v>22</v>
      </c>
      <c r="C29" s="272">
        <v>15690</v>
      </c>
      <c r="D29" s="69">
        <v>147</v>
      </c>
      <c r="E29" s="64">
        <v>19590</v>
      </c>
      <c r="F29" s="272">
        <v>49220</v>
      </c>
      <c r="G29" s="69">
        <v>550</v>
      </c>
      <c r="H29" s="63">
        <v>61504</v>
      </c>
      <c r="I29" s="272">
        <v>662392</v>
      </c>
      <c r="J29" s="90">
        <v>11109</v>
      </c>
      <c r="K29" s="64">
        <v>810245</v>
      </c>
    </row>
    <row r="30" spans="1:11">
      <c r="A30" s="1265"/>
      <c r="B30" s="71" t="s">
        <v>23</v>
      </c>
      <c r="C30" s="273">
        <v>16498</v>
      </c>
      <c r="D30" s="73">
        <v>157</v>
      </c>
      <c r="E30" s="62">
        <v>20232</v>
      </c>
      <c r="F30" s="273">
        <v>51606</v>
      </c>
      <c r="G30" s="73">
        <v>527</v>
      </c>
      <c r="H30" s="64">
        <v>63551</v>
      </c>
      <c r="I30" s="273">
        <v>695346</v>
      </c>
      <c r="J30" s="74">
        <v>11452</v>
      </c>
      <c r="K30" s="62">
        <v>844003</v>
      </c>
    </row>
    <row r="31" spans="1:11">
      <c r="A31" s="1265"/>
      <c r="B31" s="80" t="s">
        <v>24</v>
      </c>
      <c r="C31" s="274">
        <v>16340</v>
      </c>
      <c r="D31" s="82">
        <v>167</v>
      </c>
      <c r="E31" s="65">
        <v>19840</v>
      </c>
      <c r="F31" s="274">
        <v>52319</v>
      </c>
      <c r="G31" s="82">
        <v>481</v>
      </c>
      <c r="H31" s="62">
        <v>63857</v>
      </c>
      <c r="I31" s="274">
        <v>724678</v>
      </c>
      <c r="J31" s="84">
        <v>10945</v>
      </c>
      <c r="K31" s="65">
        <v>878633</v>
      </c>
    </row>
    <row r="32" spans="1:11">
      <c r="A32" s="1265"/>
      <c r="B32" s="71" t="s">
        <v>25</v>
      </c>
      <c r="C32" s="273">
        <v>16354</v>
      </c>
      <c r="D32" s="73">
        <v>156</v>
      </c>
      <c r="E32" s="62">
        <v>19748</v>
      </c>
      <c r="F32" s="273">
        <v>52450</v>
      </c>
      <c r="G32" s="73">
        <v>469</v>
      </c>
      <c r="H32" s="65">
        <v>63309</v>
      </c>
      <c r="I32" s="273">
        <v>729461</v>
      </c>
      <c r="J32" s="74">
        <v>10653</v>
      </c>
      <c r="K32" s="62">
        <v>881723</v>
      </c>
    </row>
    <row r="33" spans="1:11">
      <c r="A33" s="1282"/>
      <c r="B33" s="75" t="s">
        <v>26</v>
      </c>
      <c r="C33" s="270">
        <v>17087</v>
      </c>
      <c r="D33" s="77">
        <v>159</v>
      </c>
      <c r="E33" s="63">
        <v>20621</v>
      </c>
      <c r="F33" s="270">
        <v>55369</v>
      </c>
      <c r="G33" s="77">
        <v>474</v>
      </c>
      <c r="H33" s="62">
        <v>65926</v>
      </c>
      <c r="I33" s="270">
        <v>761794</v>
      </c>
      <c r="J33" s="79">
        <v>10684</v>
      </c>
      <c r="K33" s="63">
        <v>922677</v>
      </c>
    </row>
    <row r="34" spans="1:11">
      <c r="A34" s="1279" t="s">
        <v>132</v>
      </c>
      <c r="B34" s="89" t="s">
        <v>27</v>
      </c>
      <c r="C34" s="272">
        <v>17366</v>
      </c>
      <c r="D34" s="69">
        <v>122</v>
      </c>
      <c r="E34" s="64">
        <v>20667</v>
      </c>
      <c r="F34" s="272">
        <v>56109</v>
      </c>
      <c r="G34" s="69">
        <v>435</v>
      </c>
      <c r="H34" s="63">
        <v>65965</v>
      </c>
      <c r="I34" s="272">
        <v>771085</v>
      </c>
      <c r="J34" s="90">
        <v>9943</v>
      </c>
      <c r="K34" s="64">
        <v>942204</v>
      </c>
    </row>
    <row r="35" spans="1:11">
      <c r="A35" s="1265"/>
      <c r="B35" s="71" t="s">
        <v>28</v>
      </c>
      <c r="C35" s="273">
        <v>16806</v>
      </c>
      <c r="D35" s="73">
        <v>132</v>
      </c>
      <c r="E35" s="62">
        <v>19764</v>
      </c>
      <c r="F35" s="273">
        <v>55209</v>
      </c>
      <c r="G35" s="73">
        <v>384</v>
      </c>
      <c r="H35" s="64">
        <v>64476</v>
      </c>
      <c r="I35" s="273">
        <v>780401</v>
      </c>
      <c r="J35" s="74">
        <v>9642</v>
      </c>
      <c r="K35" s="62">
        <v>958925</v>
      </c>
    </row>
    <row r="36" spans="1:11">
      <c r="A36" s="1265"/>
      <c r="B36" s="80" t="s">
        <v>29</v>
      </c>
      <c r="C36" s="274">
        <v>17237</v>
      </c>
      <c r="D36" s="82">
        <v>129</v>
      </c>
      <c r="E36" s="65">
        <v>20434</v>
      </c>
      <c r="F36" s="274">
        <v>56478</v>
      </c>
      <c r="G36" s="82">
        <v>394</v>
      </c>
      <c r="H36" s="62">
        <v>67551</v>
      </c>
      <c r="I36" s="274">
        <v>803882</v>
      </c>
      <c r="J36" s="84">
        <v>9214</v>
      </c>
      <c r="K36" s="65">
        <v>990676</v>
      </c>
    </row>
    <row r="37" spans="1:11">
      <c r="A37" s="1265"/>
      <c r="B37" s="71" t="s">
        <v>30</v>
      </c>
      <c r="C37" s="273">
        <v>17775</v>
      </c>
      <c r="D37" s="73">
        <v>117</v>
      </c>
      <c r="E37" s="62">
        <v>21146</v>
      </c>
      <c r="F37" s="273">
        <v>58506</v>
      </c>
      <c r="G37" s="73">
        <v>367</v>
      </c>
      <c r="H37" s="66">
        <v>70015</v>
      </c>
      <c r="I37" s="273">
        <v>850371</v>
      </c>
      <c r="J37" s="74">
        <v>9012</v>
      </c>
      <c r="K37" s="62">
        <v>1050399</v>
      </c>
    </row>
    <row r="38" spans="1:11">
      <c r="A38" s="1282"/>
      <c r="B38" s="75" t="s">
        <v>31</v>
      </c>
      <c r="C38" s="270">
        <v>19490</v>
      </c>
      <c r="D38" s="77">
        <v>100</v>
      </c>
      <c r="E38" s="63">
        <v>23167</v>
      </c>
      <c r="F38" s="270">
        <v>63273</v>
      </c>
      <c r="G38" s="77">
        <v>369</v>
      </c>
      <c r="H38" s="62">
        <v>75768</v>
      </c>
      <c r="I38" s="270">
        <v>931950</v>
      </c>
      <c r="J38" s="79">
        <v>9073</v>
      </c>
      <c r="K38" s="63">
        <v>1155707</v>
      </c>
    </row>
    <row r="39" spans="1:11">
      <c r="A39" s="1279" t="s">
        <v>133</v>
      </c>
      <c r="B39" s="89" t="s">
        <v>32</v>
      </c>
      <c r="C39" s="272">
        <v>19686</v>
      </c>
      <c r="D39" s="69">
        <v>101</v>
      </c>
      <c r="E39" s="64">
        <v>23349</v>
      </c>
      <c r="F39" s="272">
        <v>63671</v>
      </c>
      <c r="G39" s="69">
        <v>327</v>
      </c>
      <c r="H39" s="63">
        <v>76594</v>
      </c>
      <c r="I39" s="272">
        <v>947253</v>
      </c>
      <c r="J39" s="90">
        <v>8757</v>
      </c>
      <c r="K39" s="64">
        <v>1181039</v>
      </c>
    </row>
    <row r="40" spans="1:11">
      <c r="A40" s="1265"/>
      <c r="B40" s="71" t="s">
        <v>33</v>
      </c>
      <c r="C40" s="273">
        <v>19690</v>
      </c>
      <c r="D40" s="73">
        <v>107</v>
      </c>
      <c r="E40" s="62">
        <v>23424</v>
      </c>
      <c r="F40" s="273">
        <v>63803</v>
      </c>
      <c r="G40" s="73">
        <v>323</v>
      </c>
      <c r="H40" s="64">
        <v>77299</v>
      </c>
      <c r="I40" s="273">
        <v>936950</v>
      </c>
      <c r="J40" s="74">
        <v>8396</v>
      </c>
      <c r="K40" s="62">
        <v>1168029</v>
      </c>
    </row>
    <row r="41" spans="1:11">
      <c r="A41" s="1265"/>
      <c r="B41" s="80" t="s">
        <v>34</v>
      </c>
      <c r="C41" s="274">
        <v>20320</v>
      </c>
      <c r="D41" s="82">
        <v>86</v>
      </c>
      <c r="E41" s="65">
        <v>24161</v>
      </c>
      <c r="F41" s="274">
        <v>66392</v>
      </c>
      <c r="G41" s="82">
        <v>291</v>
      </c>
      <c r="H41" s="62">
        <v>80174</v>
      </c>
      <c r="I41" s="274">
        <v>948281</v>
      </c>
      <c r="J41" s="84">
        <v>7768</v>
      </c>
      <c r="K41" s="65">
        <v>1181681</v>
      </c>
    </row>
    <row r="42" spans="1:11">
      <c r="A42" s="1265"/>
      <c r="B42" s="89" t="s">
        <v>35</v>
      </c>
      <c r="C42" s="272">
        <v>20488</v>
      </c>
      <c r="D42" s="69">
        <v>91</v>
      </c>
      <c r="E42" s="64">
        <v>24183</v>
      </c>
      <c r="F42" s="272">
        <v>67593</v>
      </c>
      <c r="G42" s="69">
        <v>313</v>
      </c>
      <c r="H42" s="67">
        <v>81392</v>
      </c>
      <c r="I42" s="272">
        <v>952709</v>
      </c>
      <c r="J42" s="90">
        <v>7425</v>
      </c>
      <c r="K42" s="64">
        <v>1183616</v>
      </c>
    </row>
    <row r="43" spans="1:11">
      <c r="A43" s="1265"/>
      <c r="B43" s="89" t="s">
        <v>36</v>
      </c>
      <c r="C43" s="68">
        <v>19882</v>
      </c>
      <c r="D43" s="69">
        <v>80</v>
      </c>
      <c r="E43" s="67">
        <v>23353</v>
      </c>
      <c r="F43" s="68">
        <v>66105</v>
      </c>
      <c r="G43" s="69">
        <v>268</v>
      </c>
      <c r="H43" s="67">
        <v>79502</v>
      </c>
      <c r="I43" s="68">
        <v>934339</v>
      </c>
      <c r="J43" s="90">
        <v>6927</v>
      </c>
      <c r="K43" s="67">
        <v>1157115</v>
      </c>
    </row>
    <row r="44" spans="1:11">
      <c r="A44" s="1279" t="s">
        <v>134</v>
      </c>
      <c r="B44" s="89" t="s">
        <v>37</v>
      </c>
      <c r="C44" s="68">
        <v>18753</v>
      </c>
      <c r="D44" s="70">
        <v>75</v>
      </c>
      <c r="E44" s="67">
        <v>22100</v>
      </c>
      <c r="F44" s="68">
        <v>62834</v>
      </c>
      <c r="G44" s="70">
        <v>255</v>
      </c>
      <c r="H44" s="67">
        <v>75485</v>
      </c>
      <c r="I44" s="68">
        <v>887257</v>
      </c>
      <c r="J44" s="271">
        <v>6403</v>
      </c>
      <c r="K44" s="67">
        <v>1098566</v>
      </c>
    </row>
    <row r="45" spans="1:11">
      <c r="A45" s="1265"/>
      <c r="B45" s="71" t="s">
        <v>38</v>
      </c>
      <c r="C45" s="72">
        <v>17402</v>
      </c>
      <c r="D45" s="73">
        <v>73</v>
      </c>
      <c r="E45" s="66">
        <v>20318</v>
      </c>
      <c r="F45" s="72">
        <v>59062</v>
      </c>
      <c r="G45" s="73">
        <v>248</v>
      </c>
      <c r="H45" s="66">
        <v>70916</v>
      </c>
      <c r="I45" s="72">
        <v>832691</v>
      </c>
      <c r="J45" s="74">
        <v>5782</v>
      </c>
      <c r="K45" s="66">
        <v>1034653</v>
      </c>
    </row>
    <row r="46" spans="1:11">
      <c r="A46" s="1265"/>
      <c r="B46" s="75" t="s">
        <v>39</v>
      </c>
      <c r="C46" s="76">
        <v>15990</v>
      </c>
      <c r="D46" s="77">
        <v>61</v>
      </c>
      <c r="E46" s="78">
        <v>18741</v>
      </c>
      <c r="F46" s="76">
        <v>53769</v>
      </c>
      <c r="G46" s="77">
        <v>198</v>
      </c>
      <c r="H46" s="78">
        <v>64290</v>
      </c>
      <c r="I46" s="76">
        <v>766382</v>
      </c>
      <c r="J46" s="79">
        <v>5197</v>
      </c>
      <c r="K46" s="78">
        <v>945703</v>
      </c>
    </row>
    <row r="47" spans="1:11">
      <c r="A47" s="1265"/>
      <c r="B47" s="80" t="s">
        <v>40</v>
      </c>
      <c r="C47" s="81">
        <v>15575</v>
      </c>
      <c r="D47" s="82">
        <v>64</v>
      </c>
      <c r="E47" s="83">
        <v>18280</v>
      </c>
      <c r="F47" s="81">
        <v>51696</v>
      </c>
      <c r="G47" s="82">
        <v>205</v>
      </c>
      <c r="H47" s="83">
        <v>61842</v>
      </c>
      <c r="I47" s="81">
        <v>737628</v>
      </c>
      <c r="J47" s="84">
        <v>4968</v>
      </c>
      <c r="K47" s="83">
        <v>911215</v>
      </c>
    </row>
    <row r="48" spans="1:11">
      <c r="A48" s="1265"/>
      <c r="B48" s="71" t="s">
        <v>41</v>
      </c>
      <c r="C48" s="72">
        <v>15403</v>
      </c>
      <c r="D48" s="73">
        <v>62</v>
      </c>
      <c r="E48" s="66">
        <v>18024</v>
      </c>
      <c r="F48" s="72">
        <v>51292</v>
      </c>
      <c r="G48" s="73">
        <v>201</v>
      </c>
      <c r="H48" s="66">
        <v>61469</v>
      </c>
      <c r="I48" s="72">
        <v>725903</v>
      </c>
      <c r="J48" s="74">
        <v>4922</v>
      </c>
      <c r="K48" s="66">
        <v>896294</v>
      </c>
    </row>
    <row r="49" spans="1:11">
      <c r="A49" s="1279" t="s">
        <v>135</v>
      </c>
      <c r="B49" s="71" t="s">
        <v>42</v>
      </c>
      <c r="C49" s="85">
        <v>14747</v>
      </c>
      <c r="D49" s="74">
        <v>65</v>
      </c>
      <c r="E49" s="62">
        <v>17282</v>
      </c>
      <c r="F49" s="85">
        <v>49644</v>
      </c>
      <c r="G49" s="73">
        <v>197</v>
      </c>
      <c r="H49" s="86">
        <v>59489</v>
      </c>
      <c r="I49" s="85">
        <v>692056</v>
      </c>
      <c r="J49" s="73">
        <v>4663</v>
      </c>
      <c r="K49" s="86">
        <v>854610</v>
      </c>
    </row>
    <row r="50" spans="1:11">
      <c r="A50" s="1265"/>
      <c r="B50" s="71" t="s">
        <v>43</v>
      </c>
      <c r="C50" s="85">
        <v>14500</v>
      </c>
      <c r="D50" s="74">
        <v>51</v>
      </c>
      <c r="E50" s="62">
        <v>16900</v>
      </c>
      <c r="F50" s="85">
        <v>48212</v>
      </c>
      <c r="G50" s="73">
        <v>182</v>
      </c>
      <c r="H50" s="86">
        <v>57804</v>
      </c>
      <c r="I50" s="85">
        <v>665138</v>
      </c>
      <c r="J50" s="73">
        <v>4411</v>
      </c>
      <c r="K50" s="86">
        <v>825396</v>
      </c>
    </row>
    <row r="51" spans="1:11">
      <c r="A51" s="1265"/>
      <c r="B51" s="71" t="s">
        <v>44</v>
      </c>
      <c r="C51" s="85">
        <v>13973</v>
      </c>
      <c r="D51" s="74">
        <v>49</v>
      </c>
      <c r="E51" s="62">
        <v>16418</v>
      </c>
      <c r="F51" s="85">
        <v>46110</v>
      </c>
      <c r="G51" s="73">
        <v>179</v>
      </c>
      <c r="H51" s="86">
        <v>55363</v>
      </c>
      <c r="I51" s="85">
        <v>629021</v>
      </c>
      <c r="J51" s="73">
        <v>4373</v>
      </c>
      <c r="K51" s="86">
        <v>781494</v>
      </c>
    </row>
    <row r="52" spans="1:11">
      <c r="A52" s="1265"/>
      <c r="B52" s="80" t="s">
        <v>45</v>
      </c>
      <c r="C52" s="87">
        <v>12946</v>
      </c>
      <c r="D52" s="84">
        <v>51</v>
      </c>
      <c r="E52" s="65">
        <v>15221</v>
      </c>
      <c r="F52" s="87">
        <v>42729</v>
      </c>
      <c r="G52" s="82">
        <v>143</v>
      </c>
      <c r="H52" s="88">
        <v>51501</v>
      </c>
      <c r="I52" s="87">
        <v>573842</v>
      </c>
      <c r="J52" s="82">
        <v>4113</v>
      </c>
      <c r="K52" s="88">
        <v>711374</v>
      </c>
    </row>
    <row r="53" spans="1:11">
      <c r="A53" s="1265"/>
      <c r="B53" s="71" t="s">
        <v>46</v>
      </c>
      <c r="C53" s="85">
        <v>12769</v>
      </c>
      <c r="D53" s="74">
        <v>51</v>
      </c>
      <c r="E53" s="62">
        <v>14867</v>
      </c>
      <c r="F53" s="85">
        <v>40607</v>
      </c>
      <c r="G53" s="73">
        <v>196</v>
      </c>
      <c r="H53" s="86">
        <v>48481</v>
      </c>
      <c r="I53" s="85">
        <v>536899</v>
      </c>
      <c r="J53" s="73">
        <v>4117</v>
      </c>
      <c r="K53" s="86">
        <v>666023</v>
      </c>
    </row>
    <row r="54" spans="1:11" ht="14.25" customHeight="1">
      <c r="A54" s="1280" t="s">
        <v>136</v>
      </c>
      <c r="B54" s="71" t="s">
        <v>47</v>
      </c>
      <c r="C54" s="85">
        <v>12173</v>
      </c>
      <c r="D54" s="74">
        <v>49</v>
      </c>
      <c r="E54" s="66">
        <v>14231</v>
      </c>
      <c r="F54" s="85">
        <v>37920</v>
      </c>
      <c r="G54" s="73">
        <v>161</v>
      </c>
      <c r="H54" s="86">
        <v>45460</v>
      </c>
      <c r="I54" s="85">
        <v>499201</v>
      </c>
      <c r="J54" s="73">
        <v>3904</v>
      </c>
      <c r="K54" s="86">
        <v>618853</v>
      </c>
    </row>
    <row r="55" spans="1:11">
      <c r="A55" s="1280"/>
      <c r="B55" s="71" t="s">
        <v>48</v>
      </c>
      <c r="C55" s="85">
        <v>11332</v>
      </c>
      <c r="D55" s="74">
        <v>44</v>
      </c>
      <c r="E55" s="66">
        <v>13398</v>
      </c>
      <c r="F55" s="85">
        <v>35997</v>
      </c>
      <c r="G55" s="73">
        <v>150</v>
      </c>
      <c r="H55" s="86">
        <v>43585</v>
      </c>
      <c r="I55" s="85">
        <v>472165</v>
      </c>
      <c r="J55" s="73">
        <v>3694</v>
      </c>
      <c r="K55" s="86">
        <v>580850</v>
      </c>
    </row>
    <row r="56" spans="1:11">
      <c r="A56" s="1280"/>
      <c r="B56" s="71" t="s">
        <v>49</v>
      </c>
      <c r="C56" s="85">
        <v>10885</v>
      </c>
      <c r="D56" s="74">
        <v>44</v>
      </c>
      <c r="E56" s="66">
        <v>12723</v>
      </c>
      <c r="F56" s="85">
        <v>34382</v>
      </c>
      <c r="G56" s="73">
        <v>147</v>
      </c>
      <c r="H56" s="86">
        <v>40933</v>
      </c>
      <c r="I56" s="85">
        <v>430601</v>
      </c>
      <c r="J56" s="73">
        <v>3532</v>
      </c>
      <c r="K56" s="86">
        <v>525846</v>
      </c>
    </row>
    <row r="57" spans="1:11">
      <c r="A57" s="1280"/>
      <c r="B57" s="71" t="s">
        <v>137</v>
      </c>
      <c r="C57" s="85">
        <v>10080</v>
      </c>
      <c r="D57" s="74">
        <v>34</v>
      </c>
      <c r="E57" s="66">
        <v>11700</v>
      </c>
      <c r="F57" s="85">
        <v>30914</v>
      </c>
      <c r="G57" s="73">
        <v>130</v>
      </c>
      <c r="H57" s="86">
        <v>36664</v>
      </c>
      <c r="I57" s="85">
        <v>381237</v>
      </c>
      <c r="J57" s="73">
        <v>3215</v>
      </c>
      <c r="K57" s="86">
        <v>461775</v>
      </c>
    </row>
    <row r="58" spans="1:11" ht="15" thickBot="1">
      <c r="A58" s="1281"/>
      <c r="B58" s="375" t="s">
        <v>428</v>
      </c>
      <c r="C58" s="376">
        <v>8256</v>
      </c>
      <c r="D58" s="377">
        <v>37</v>
      </c>
      <c r="E58" s="378">
        <v>9493</v>
      </c>
      <c r="F58" s="376">
        <v>25543</v>
      </c>
      <c r="G58" s="379">
        <v>124</v>
      </c>
      <c r="H58" s="380">
        <v>29888</v>
      </c>
      <c r="I58" s="376">
        <v>309178</v>
      </c>
      <c r="J58" s="379">
        <v>2839</v>
      </c>
      <c r="K58" s="380">
        <v>369476</v>
      </c>
    </row>
    <row r="59" spans="1:11">
      <c r="A59" s="10" t="s">
        <v>139</v>
      </c>
    </row>
  </sheetData>
  <mergeCells count="14">
    <mergeCell ref="H4:K4"/>
    <mergeCell ref="C5:E6"/>
    <mergeCell ref="F5:H6"/>
    <mergeCell ref="I5:K6"/>
    <mergeCell ref="A9:A13"/>
    <mergeCell ref="A49:A53"/>
    <mergeCell ref="A54:A58"/>
    <mergeCell ref="A44:A48"/>
    <mergeCell ref="A14:A18"/>
    <mergeCell ref="A19:A23"/>
    <mergeCell ref="A24:A28"/>
    <mergeCell ref="A29:A33"/>
    <mergeCell ref="A34:A38"/>
    <mergeCell ref="A39:A43"/>
  </mergeCells>
  <phoneticPr fontId="27"/>
  <printOptions horizontalCentered="1" verticalCentered="1"/>
  <pageMargins left="0.59055118110236227" right="0.59055118110236227" top="0.78740157480314965" bottom="0.78740157480314965" header="0.51181102362204722" footer="0.51181102362204722"/>
  <pageSetup paperSize="9" scale="89" firstPageNumber="0" orientation="portrait" r:id="rId1"/>
  <headerFooter alignWithMargins="0">
    <oddFooter xml:space="preserve">&amp;C-2-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view="pageBreakPreview" topLeftCell="A28" zoomScaleNormal="100" zoomScaleSheetLayoutView="100" workbookViewId="0">
      <selection activeCell="H65" sqref="H65"/>
    </sheetView>
  </sheetViews>
  <sheetFormatPr defaultRowHeight="14.25"/>
  <cols>
    <col min="1" max="1" width="11.125" style="1" customWidth="1"/>
    <col min="2" max="6" width="9" style="1"/>
    <col min="7" max="7" width="3.625" style="1" customWidth="1"/>
    <col min="8" max="8" width="11.625" style="1" bestFit="1" customWidth="1"/>
    <col min="9" max="9" width="3.625" style="1" customWidth="1"/>
    <col min="10" max="10" width="10.5" style="1" bestFit="1" customWidth="1"/>
    <col min="11" max="16384" width="9" style="1"/>
  </cols>
  <sheetData>
    <row r="1" spans="1:10">
      <c r="A1" s="1" t="s">
        <v>141</v>
      </c>
      <c r="F1" s="1300" t="s">
        <v>153</v>
      </c>
      <c r="G1" s="1300"/>
      <c r="H1" s="1300"/>
      <c r="I1" s="1300"/>
      <c r="J1" s="1300"/>
    </row>
    <row r="2" spans="1:10" ht="17.25" customHeight="1">
      <c r="A2" s="91"/>
      <c r="B2" s="92" t="s">
        <v>122</v>
      </c>
      <c r="C2" s="1301" t="s">
        <v>427</v>
      </c>
      <c r="D2" s="1302"/>
      <c r="E2" s="1303" t="s">
        <v>150</v>
      </c>
      <c r="F2" s="1302"/>
      <c r="G2" s="1304" t="s">
        <v>151</v>
      </c>
      <c r="H2" s="1305"/>
      <c r="I2" s="1305"/>
      <c r="J2" s="1306"/>
    </row>
    <row r="3" spans="1:10" ht="17.25" customHeight="1">
      <c r="A3" s="3" t="s">
        <v>116</v>
      </c>
      <c r="B3" s="4"/>
      <c r="C3" s="1307" t="s">
        <v>429</v>
      </c>
      <c r="D3" s="1308"/>
      <c r="E3" s="1309" t="s">
        <v>152</v>
      </c>
      <c r="F3" s="1308"/>
      <c r="G3" s="1310" t="s">
        <v>142</v>
      </c>
      <c r="H3" s="1311"/>
      <c r="I3" s="1310" t="s">
        <v>143</v>
      </c>
      <c r="J3" s="1312"/>
    </row>
    <row r="4" spans="1:10" ht="27" customHeight="1">
      <c r="A4" s="2"/>
      <c r="B4" s="93" t="s">
        <v>144</v>
      </c>
      <c r="C4" s="1296">
        <f>'2ページ（年次推移）'!C58</f>
        <v>8256</v>
      </c>
      <c r="D4" s="1297"/>
      <c r="E4" s="1298">
        <v>25242</v>
      </c>
      <c r="F4" s="1299"/>
      <c r="G4" s="94"/>
      <c r="H4" s="95">
        <f t="shared" ref="H4:H12" si="0">C4-E4</f>
        <v>-16986</v>
      </c>
      <c r="I4" s="94"/>
      <c r="J4" s="96">
        <f t="shared" ref="J4:J12" si="1">(C4/E4-1)*100</f>
        <v>-67.292607558830525</v>
      </c>
    </row>
    <row r="5" spans="1:10" ht="24.75" customHeight="1">
      <c r="A5" s="97" t="s">
        <v>145</v>
      </c>
      <c r="B5" s="98" t="s">
        <v>146</v>
      </c>
      <c r="C5" s="1288">
        <f>'2ページ（年次推移）'!D58</f>
        <v>37</v>
      </c>
      <c r="D5" s="1289"/>
      <c r="E5" s="1290">
        <v>280</v>
      </c>
      <c r="F5" s="1291"/>
      <c r="G5" s="99"/>
      <c r="H5" s="100">
        <f t="shared" si="0"/>
        <v>-243</v>
      </c>
      <c r="I5" s="99"/>
      <c r="J5" s="101">
        <f t="shared" si="1"/>
        <v>-86.785714285714292</v>
      </c>
    </row>
    <row r="6" spans="1:10" ht="27" customHeight="1">
      <c r="A6" s="102"/>
      <c r="B6" s="103" t="s">
        <v>147</v>
      </c>
      <c r="C6" s="1288">
        <f>'2ページ（年次推移）'!E58</f>
        <v>9493</v>
      </c>
      <c r="D6" s="1289"/>
      <c r="E6" s="1290">
        <v>34642</v>
      </c>
      <c r="F6" s="1291"/>
      <c r="G6" s="99"/>
      <c r="H6" s="100">
        <f t="shared" si="0"/>
        <v>-25149</v>
      </c>
      <c r="I6" s="99"/>
      <c r="J6" s="101">
        <f t="shared" si="1"/>
        <v>-72.596847757057901</v>
      </c>
    </row>
    <row r="7" spans="1:10" ht="27.75" customHeight="1">
      <c r="A7" s="104"/>
      <c r="B7" s="105" t="s">
        <v>144</v>
      </c>
      <c r="C7" s="1288">
        <f>'2ページ（年次推移）'!F58</f>
        <v>25543</v>
      </c>
      <c r="D7" s="1289"/>
      <c r="E7" s="1290">
        <v>52968</v>
      </c>
      <c r="F7" s="1291"/>
      <c r="G7" s="99"/>
      <c r="H7" s="100">
        <f t="shared" si="0"/>
        <v>-27425</v>
      </c>
      <c r="I7" s="99"/>
      <c r="J7" s="101">
        <f t="shared" si="1"/>
        <v>-51.776544328651262</v>
      </c>
    </row>
    <row r="8" spans="1:10" ht="26.25" customHeight="1">
      <c r="A8" s="106" t="s">
        <v>118</v>
      </c>
      <c r="B8" s="98" t="s">
        <v>148</v>
      </c>
      <c r="C8" s="1288">
        <f>'2ページ（年次推移）'!G58</f>
        <v>124</v>
      </c>
      <c r="D8" s="1289"/>
      <c r="E8" s="1290">
        <v>848</v>
      </c>
      <c r="F8" s="1291"/>
      <c r="G8" s="99"/>
      <c r="H8" s="100">
        <f t="shared" si="0"/>
        <v>-724</v>
      </c>
      <c r="I8" s="99"/>
      <c r="J8" s="101">
        <f t="shared" si="1"/>
        <v>-85.377358490566039</v>
      </c>
    </row>
    <row r="9" spans="1:10" ht="26.25" customHeight="1">
      <c r="A9" s="106"/>
      <c r="B9" s="103" t="s">
        <v>149</v>
      </c>
      <c r="C9" s="1288">
        <f>'2ページ（年次推移）'!H58</f>
        <v>29888</v>
      </c>
      <c r="D9" s="1289"/>
      <c r="E9" s="1290">
        <v>74649</v>
      </c>
      <c r="F9" s="1291"/>
      <c r="G9" s="99"/>
      <c r="H9" s="100">
        <f t="shared" si="0"/>
        <v>-44761</v>
      </c>
      <c r="I9" s="99"/>
      <c r="J9" s="101">
        <f t="shared" si="1"/>
        <v>-59.961955284062739</v>
      </c>
    </row>
    <row r="10" spans="1:10" ht="27" customHeight="1">
      <c r="A10" s="107"/>
      <c r="B10" s="105" t="s">
        <v>144</v>
      </c>
      <c r="C10" s="1288">
        <f>'2ページ（年次推移）'!I58</f>
        <v>309178</v>
      </c>
      <c r="D10" s="1289"/>
      <c r="E10" s="1290">
        <v>718080</v>
      </c>
      <c r="F10" s="1291"/>
      <c r="G10" s="99"/>
      <c r="H10" s="100">
        <f t="shared" si="0"/>
        <v>-408902</v>
      </c>
      <c r="I10" s="99"/>
      <c r="J10" s="101">
        <f t="shared" si="1"/>
        <v>-56.943794563279859</v>
      </c>
    </row>
    <row r="11" spans="1:10" ht="25.5" customHeight="1">
      <c r="A11" s="108" t="s">
        <v>119</v>
      </c>
      <c r="B11" s="98" t="s">
        <v>148</v>
      </c>
      <c r="C11" s="1288">
        <f>'2ページ（年次推移）'!J58</f>
        <v>2839</v>
      </c>
      <c r="D11" s="1289"/>
      <c r="E11" s="1290">
        <v>16765</v>
      </c>
      <c r="F11" s="1291"/>
      <c r="G11" s="99"/>
      <c r="H11" s="100">
        <f t="shared" si="0"/>
        <v>-13926</v>
      </c>
      <c r="I11" s="99"/>
      <c r="J11" s="101">
        <f t="shared" si="1"/>
        <v>-83.065911124366238</v>
      </c>
    </row>
    <row r="12" spans="1:10" ht="27.75" customHeight="1">
      <c r="A12" s="109"/>
      <c r="B12" s="110" t="s">
        <v>149</v>
      </c>
      <c r="C12" s="1292">
        <f>'2ページ（年次推移）'!K58</f>
        <v>369476</v>
      </c>
      <c r="D12" s="1293"/>
      <c r="E12" s="1294">
        <v>981096</v>
      </c>
      <c r="F12" s="1295"/>
      <c r="G12" s="111"/>
      <c r="H12" s="112">
        <f t="shared" si="0"/>
        <v>-611620</v>
      </c>
      <c r="I12" s="111"/>
      <c r="J12" s="113">
        <f t="shared" si="1"/>
        <v>-62.340484519353865</v>
      </c>
    </row>
    <row r="17" spans="1:11">
      <c r="A17" s="114"/>
      <c r="B17" s="114"/>
      <c r="C17" s="114"/>
      <c r="D17" s="114"/>
      <c r="E17" s="114"/>
      <c r="F17" s="114"/>
      <c r="G17" s="114"/>
      <c r="H17" s="114"/>
      <c r="I17" s="114"/>
      <c r="J17" s="114"/>
      <c r="K17" s="114"/>
    </row>
    <row r="18" spans="1:11">
      <c r="A18" s="114"/>
      <c r="B18" s="114"/>
      <c r="C18" s="114"/>
      <c r="D18" s="114"/>
      <c r="E18" s="114"/>
      <c r="F18" s="114"/>
      <c r="G18" s="114"/>
      <c r="H18" s="114"/>
      <c r="I18" s="114"/>
      <c r="J18" s="114"/>
      <c r="K18" s="114"/>
    </row>
    <row r="19" spans="1:11">
      <c r="A19" s="114"/>
      <c r="B19" s="114"/>
      <c r="C19" s="114"/>
      <c r="D19" s="114"/>
      <c r="E19" s="114"/>
      <c r="F19" s="114"/>
      <c r="G19" s="114"/>
      <c r="H19" s="114"/>
      <c r="I19" s="114"/>
      <c r="J19" s="114"/>
      <c r="K19" s="114"/>
    </row>
    <row r="20" spans="1:11">
      <c r="A20" s="114"/>
      <c r="B20" s="114"/>
      <c r="C20" s="114"/>
      <c r="D20" s="114"/>
      <c r="E20" s="114"/>
      <c r="F20" s="114"/>
      <c r="G20" s="114"/>
      <c r="H20" s="114"/>
      <c r="I20" s="114"/>
      <c r="J20" s="114"/>
      <c r="K20" s="114"/>
    </row>
    <row r="21" spans="1:11">
      <c r="A21" s="114"/>
      <c r="B21" s="114"/>
      <c r="C21" s="114"/>
      <c r="D21" s="114"/>
      <c r="E21" s="114"/>
      <c r="F21" s="114"/>
      <c r="G21" s="114"/>
      <c r="H21" s="114"/>
      <c r="I21" s="114"/>
      <c r="J21" s="114"/>
      <c r="K21" s="114"/>
    </row>
    <row r="22" spans="1:11">
      <c r="A22" s="114"/>
      <c r="B22" s="114"/>
      <c r="C22" s="114"/>
      <c r="D22" s="114"/>
      <c r="E22" s="114"/>
      <c r="F22" s="114"/>
      <c r="G22" s="114"/>
      <c r="H22" s="114"/>
      <c r="I22" s="114"/>
      <c r="J22" s="114"/>
      <c r="K22" s="114"/>
    </row>
    <row r="23" spans="1:11">
      <c r="A23" s="114"/>
      <c r="B23" s="114"/>
      <c r="C23" s="114"/>
      <c r="D23" s="114"/>
      <c r="E23" s="114"/>
      <c r="F23" s="114"/>
      <c r="G23" s="114"/>
      <c r="H23" s="114"/>
      <c r="I23" s="114"/>
      <c r="J23" s="114"/>
      <c r="K23" s="114"/>
    </row>
    <row r="24" spans="1:11">
      <c r="A24" s="114"/>
      <c r="B24" s="114"/>
      <c r="C24" s="114"/>
      <c r="D24" s="114"/>
      <c r="E24" s="114"/>
      <c r="F24" s="114"/>
      <c r="G24" s="114"/>
      <c r="H24" s="114"/>
      <c r="I24" s="114"/>
      <c r="J24" s="114"/>
      <c r="K24" s="114"/>
    </row>
    <row r="25" spans="1:11">
      <c r="A25" s="114"/>
      <c r="B25" s="114"/>
      <c r="C25" s="114"/>
      <c r="D25" s="114"/>
      <c r="E25" s="114"/>
      <c r="F25" s="114"/>
      <c r="G25" s="114"/>
      <c r="H25" s="114"/>
      <c r="I25" s="114"/>
      <c r="J25" s="114"/>
      <c r="K25" s="114"/>
    </row>
    <row r="26" spans="1:11">
      <c r="A26" s="114"/>
      <c r="B26" s="114"/>
      <c r="C26" s="114"/>
      <c r="D26" s="114"/>
      <c r="E26" s="114"/>
      <c r="F26" s="114"/>
      <c r="G26" s="114"/>
      <c r="H26" s="114"/>
      <c r="I26" s="114"/>
      <c r="J26" s="114"/>
      <c r="K26" s="114"/>
    </row>
    <row r="27" spans="1:11">
      <c r="A27" s="114"/>
      <c r="B27" s="114"/>
      <c r="C27" s="114"/>
      <c r="D27" s="114"/>
      <c r="E27" s="114"/>
      <c r="F27" s="114"/>
      <c r="G27" s="114"/>
      <c r="H27" s="114"/>
      <c r="I27" s="114"/>
      <c r="J27" s="114"/>
      <c r="K27" s="114"/>
    </row>
    <row r="28" spans="1:11">
      <c r="A28" s="114"/>
      <c r="B28" s="114"/>
      <c r="C28" s="114"/>
      <c r="D28" s="114"/>
      <c r="E28" s="114"/>
      <c r="F28" s="114"/>
      <c r="G28" s="114"/>
      <c r="H28" s="114"/>
      <c r="I28" s="114"/>
      <c r="J28" s="114"/>
      <c r="K28" s="114"/>
    </row>
    <row r="29" spans="1:11">
      <c r="A29" s="114"/>
      <c r="B29" s="114"/>
      <c r="C29" s="114"/>
      <c r="D29" s="114"/>
      <c r="E29" s="114"/>
      <c r="F29" s="114"/>
      <c r="G29" s="114"/>
      <c r="H29" s="114"/>
      <c r="I29" s="114"/>
      <c r="J29" s="114"/>
      <c r="K29" s="114"/>
    </row>
    <row r="30" spans="1:11">
      <c r="A30" s="114"/>
      <c r="B30" s="114"/>
      <c r="C30" s="114"/>
      <c r="D30" s="114"/>
      <c r="E30" s="114"/>
      <c r="F30" s="114"/>
      <c r="G30" s="114"/>
      <c r="H30" s="114"/>
      <c r="I30" s="114"/>
      <c r="J30" s="114"/>
      <c r="K30" s="114"/>
    </row>
    <row r="31" spans="1:11">
      <c r="A31" s="114"/>
      <c r="B31" s="114"/>
      <c r="C31" s="114"/>
      <c r="D31" s="114"/>
      <c r="E31" s="114"/>
      <c r="F31" s="114"/>
      <c r="G31" s="114"/>
      <c r="H31" s="114"/>
      <c r="I31" s="114"/>
      <c r="J31" s="114"/>
      <c r="K31" s="114"/>
    </row>
    <row r="32" spans="1:11">
      <c r="A32" s="114"/>
      <c r="B32" s="114"/>
      <c r="C32" s="114"/>
      <c r="D32" s="114"/>
      <c r="E32" s="114"/>
      <c r="F32" s="114"/>
      <c r="G32" s="114"/>
      <c r="H32" s="114"/>
      <c r="I32" s="114"/>
      <c r="J32" s="114"/>
      <c r="K32" s="114"/>
    </row>
    <row r="33" spans="1:11">
      <c r="A33" s="114"/>
      <c r="B33" s="114"/>
      <c r="C33" s="114"/>
      <c r="D33" s="114"/>
      <c r="E33" s="114"/>
      <c r="F33" s="114"/>
      <c r="G33" s="114"/>
      <c r="H33" s="114"/>
      <c r="I33" s="114"/>
      <c r="J33" s="114"/>
      <c r="K33" s="114"/>
    </row>
    <row r="34" spans="1:11">
      <c r="A34" s="114"/>
      <c r="B34" s="114"/>
      <c r="C34" s="114"/>
      <c r="D34" s="114"/>
      <c r="E34" s="114"/>
      <c r="F34" s="114"/>
      <c r="G34" s="114"/>
      <c r="H34" s="114"/>
      <c r="I34" s="114"/>
      <c r="J34" s="114"/>
      <c r="K34" s="114"/>
    </row>
    <row r="35" spans="1:11">
      <c r="A35" s="114"/>
      <c r="B35" s="114"/>
      <c r="C35" s="114"/>
      <c r="D35" s="114"/>
      <c r="E35" s="114"/>
      <c r="F35" s="114"/>
      <c r="G35" s="114"/>
      <c r="H35" s="114"/>
      <c r="I35" s="114"/>
      <c r="J35" s="114"/>
      <c r="K35" s="114"/>
    </row>
    <row r="36" spans="1:11">
      <c r="A36" s="114"/>
      <c r="B36" s="114"/>
      <c r="C36" s="114"/>
      <c r="D36" s="114"/>
      <c r="E36" s="114"/>
      <c r="F36" s="114"/>
      <c r="G36" s="114"/>
      <c r="H36" s="114"/>
      <c r="I36" s="114"/>
      <c r="J36" s="114"/>
      <c r="K36" s="114"/>
    </row>
    <row r="37" spans="1:11">
      <c r="A37" s="114"/>
      <c r="B37" s="114"/>
      <c r="C37" s="114"/>
      <c r="D37" s="114"/>
      <c r="E37" s="114"/>
      <c r="F37" s="114"/>
      <c r="G37" s="114"/>
      <c r="H37" s="114"/>
      <c r="I37" s="114"/>
      <c r="J37" s="114"/>
      <c r="K37" s="114"/>
    </row>
    <row r="38" spans="1:11">
      <c r="A38" s="114"/>
      <c r="B38" s="114"/>
      <c r="C38" s="114"/>
      <c r="D38" s="114"/>
      <c r="E38" s="114"/>
      <c r="F38" s="114"/>
      <c r="G38" s="114"/>
      <c r="H38" s="114"/>
      <c r="I38" s="114"/>
      <c r="J38" s="114"/>
      <c r="K38" s="114"/>
    </row>
  </sheetData>
  <mergeCells count="26">
    <mergeCell ref="F1:J1"/>
    <mergeCell ref="C2:D2"/>
    <mergeCell ref="E2:F2"/>
    <mergeCell ref="G2:J2"/>
    <mergeCell ref="C3:D3"/>
    <mergeCell ref="E3:F3"/>
    <mergeCell ref="G3:H3"/>
    <mergeCell ref="I3:J3"/>
    <mergeCell ref="C4:D4"/>
    <mergeCell ref="E4:F4"/>
    <mergeCell ref="C5:D5"/>
    <mergeCell ref="E5:F5"/>
    <mergeCell ref="C6:D6"/>
    <mergeCell ref="E6:F6"/>
    <mergeCell ref="C7:D7"/>
    <mergeCell ref="E7:F7"/>
    <mergeCell ref="C8:D8"/>
    <mergeCell ref="E8:F8"/>
    <mergeCell ref="C9:D9"/>
    <mergeCell ref="E9:F9"/>
    <mergeCell ref="C10:D10"/>
    <mergeCell ref="E10:F10"/>
    <mergeCell ref="C11:D11"/>
    <mergeCell ref="E11:F11"/>
    <mergeCell ref="C12:D12"/>
    <mergeCell ref="E12:F12"/>
  </mergeCells>
  <phoneticPr fontId="27"/>
  <pageMargins left="0.98425196850393704" right="0.39370078740157483" top="0.98425196850393704" bottom="0.98425196850393704" header="0.51181102362204722" footer="0.51181102362204722"/>
  <pageSetup paperSize="9" firstPageNumber="0" orientation="portrait" r:id="rId1"/>
  <headerFooter alignWithMargins="0">
    <oddFooter xml:space="preserve">&amp;C-3-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view="pageBreakPreview" topLeftCell="A46" zoomScaleNormal="100" zoomScaleSheetLayoutView="100" workbookViewId="0">
      <selection activeCell="H65" sqref="H65"/>
    </sheetView>
  </sheetViews>
  <sheetFormatPr defaultRowHeight="14.25"/>
  <cols>
    <col min="1" max="1" width="9.75" style="10" customWidth="1"/>
    <col min="2" max="2" width="16.5" style="10" customWidth="1"/>
    <col min="3" max="3" width="10.25" style="10" customWidth="1"/>
    <col min="4" max="5" width="14.125" style="10" customWidth="1"/>
    <col min="6" max="6" width="4.375" style="10" customWidth="1"/>
    <col min="7" max="16384" width="9" style="10"/>
  </cols>
  <sheetData>
    <row r="1" spans="1:5" ht="16.5">
      <c r="A1" s="61" t="s">
        <v>154</v>
      </c>
      <c r="B1" s="115"/>
      <c r="C1" s="115"/>
      <c r="D1" s="115"/>
      <c r="E1" s="115"/>
    </row>
    <row r="3" spans="1:5" s="115" customFormat="1" ht="17.25" thickBot="1">
      <c r="A3" s="431" t="s">
        <v>437</v>
      </c>
    </row>
    <row r="4" spans="1:5">
      <c r="A4" s="275" t="s">
        <v>116</v>
      </c>
      <c r="B4" s="1313" t="s">
        <v>155</v>
      </c>
      <c r="C4" s="1314"/>
      <c r="D4" s="1315" t="s">
        <v>156</v>
      </c>
      <c r="E4" s="1316"/>
    </row>
    <row r="5" spans="1:5" ht="15" thickBot="1">
      <c r="A5" s="276" t="s">
        <v>122</v>
      </c>
      <c r="B5" s="254" t="s">
        <v>157</v>
      </c>
      <c r="C5" s="267" t="s">
        <v>158</v>
      </c>
      <c r="D5" s="267" t="s">
        <v>124</v>
      </c>
      <c r="E5" s="269" t="s">
        <v>159</v>
      </c>
    </row>
    <row r="6" spans="1:5">
      <c r="A6" s="277" t="s">
        <v>2</v>
      </c>
      <c r="B6" s="116">
        <v>2980487</v>
      </c>
      <c r="C6" s="117">
        <v>100</v>
      </c>
      <c r="D6" s="118">
        <f>100000*280/B6</f>
        <v>9.3944378888416562</v>
      </c>
      <c r="E6" s="119">
        <f>100000*34642/B6</f>
        <v>1162.2932762330452</v>
      </c>
    </row>
    <row r="7" spans="1:5">
      <c r="A7" s="278" t="s">
        <v>2</v>
      </c>
      <c r="B7" s="120">
        <v>2942404</v>
      </c>
      <c r="C7" s="121">
        <f>B7*100/B6</f>
        <v>98.722255792425869</v>
      </c>
      <c r="D7" s="121">
        <f>100000*222/B7</f>
        <v>7.5448510809528537</v>
      </c>
      <c r="E7" s="122">
        <f>100000*31519/B7</f>
        <v>1071.1989244169054</v>
      </c>
    </row>
    <row r="8" spans="1:5">
      <c r="A8" s="277" t="s">
        <v>4</v>
      </c>
      <c r="B8" s="116">
        <v>2894509</v>
      </c>
      <c r="C8" s="121">
        <f>B8*100/B6</f>
        <v>97.115303639975622</v>
      </c>
      <c r="D8" s="121">
        <f>100000*228/B8</f>
        <v>7.876983626583991</v>
      </c>
      <c r="E8" s="123">
        <f>100000*27240/B8</f>
        <v>941.09225433398205</v>
      </c>
    </row>
    <row r="9" spans="1:5">
      <c r="A9" s="278" t="s">
        <v>5</v>
      </c>
      <c r="B9" s="120">
        <v>2849102</v>
      </c>
      <c r="C9" s="121">
        <f>B9*100/B6</f>
        <v>95.591827778480493</v>
      </c>
      <c r="D9" s="121">
        <f>100000*244/B9</f>
        <v>8.5641019521238615</v>
      </c>
      <c r="E9" s="123">
        <f>100000*21997/B9</f>
        <v>772.06783049536307</v>
      </c>
    </row>
    <row r="10" spans="1:5">
      <c r="A10" s="277" t="s">
        <v>6</v>
      </c>
      <c r="B10" s="116">
        <v>2810322</v>
      </c>
      <c r="C10" s="121">
        <f>B10*100/B6</f>
        <v>94.290698130875924</v>
      </c>
      <c r="D10" s="121">
        <f>100000*147/B10</f>
        <v>5.2307173341702482</v>
      </c>
      <c r="E10" s="123">
        <f>100000*17500/B10</f>
        <v>622.70444454407721</v>
      </c>
    </row>
    <row r="11" spans="1:5">
      <c r="A11" s="278" t="s">
        <v>50</v>
      </c>
      <c r="B11" s="120">
        <v>2778987</v>
      </c>
      <c r="C11" s="121">
        <f>B11*100/B6</f>
        <v>93.239359876422881</v>
      </c>
      <c r="D11" s="118">
        <f>100000*130/B11</f>
        <v>4.677963588890484</v>
      </c>
      <c r="E11" s="124">
        <f>100000*16029/B11</f>
        <v>576.79291051019675</v>
      </c>
    </row>
    <row r="12" spans="1:5">
      <c r="A12" s="277" t="s">
        <v>8</v>
      </c>
      <c r="B12" s="116">
        <v>2748781</v>
      </c>
      <c r="C12" s="121">
        <f>B12*100/B6</f>
        <v>92.225901337600192</v>
      </c>
      <c r="D12" s="121">
        <f>100000*110/B12</f>
        <v>4.0017738772204847</v>
      </c>
      <c r="E12" s="123">
        <f>100000*16367/B12</f>
        <v>595.42757316788789</v>
      </c>
    </row>
    <row r="13" spans="1:5">
      <c r="A13" s="278" t="s">
        <v>9</v>
      </c>
      <c r="B13" s="120">
        <v>2720651</v>
      </c>
      <c r="C13" s="121">
        <f>B13*100/B6</f>
        <v>91.282095845410495</v>
      </c>
      <c r="D13" s="121">
        <f>100000*98/B13</f>
        <v>3.6020790612246847</v>
      </c>
      <c r="E13" s="123">
        <f>100000*16017/B13</f>
        <v>588.71939105750789</v>
      </c>
    </row>
    <row r="14" spans="1:5">
      <c r="A14" s="277" t="s">
        <v>10</v>
      </c>
      <c r="B14" s="116">
        <v>2694091</v>
      </c>
      <c r="C14" s="121">
        <f>B14*100/B6</f>
        <v>90.390966308526089</v>
      </c>
      <c r="D14" s="121">
        <f>100000*118/B14</f>
        <v>4.3799559851541767</v>
      </c>
      <c r="E14" s="123">
        <f>100000*15854/B14</f>
        <v>588.47306939520604</v>
      </c>
    </row>
    <row r="15" spans="1:5">
      <c r="A15" s="278" t="s">
        <v>51</v>
      </c>
      <c r="B15" s="120">
        <v>2671163</v>
      </c>
      <c r="C15" s="121">
        <f>B15*100/B6</f>
        <v>89.621696051685518</v>
      </c>
      <c r="D15" s="121">
        <f>100000*99/B15</f>
        <v>3.7062507978734356</v>
      </c>
      <c r="E15" s="123">
        <f>100000*15423/B15</f>
        <v>577.38895005658583</v>
      </c>
    </row>
    <row r="16" spans="1:5">
      <c r="A16" s="277" t="s">
        <v>52</v>
      </c>
      <c r="B16" s="116">
        <v>2648180</v>
      </c>
      <c r="C16" s="121">
        <f>B16*100/B6</f>
        <v>88.850580458831061</v>
      </c>
      <c r="D16" s="118">
        <f>100000*104/B16</f>
        <v>3.9272254907143775</v>
      </c>
      <c r="E16" s="124">
        <f>100000*16163/B16</f>
        <v>610.34370775400464</v>
      </c>
    </row>
    <row r="17" spans="1:14">
      <c r="A17" s="278" t="s">
        <v>13</v>
      </c>
      <c r="B17" s="120">
        <v>2635211</v>
      </c>
      <c r="C17" s="121">
        <f>B17*100/B6</f>
        <v>88.415450226758239</v>
      </c>
      <c r="D17" s="121">
        <f>100000*128/B17</f>
        <v>4.8572960571278729</v>
      </c>
      <c r="E17" s="123">
        <f>100000*17476/B17</f>
        <v>663.17270229973997</v>
      </c>
    </row>
    <row r="18" spans="1:14">
      <c r="A18" s="277" t="s">
        <v>14</v>
      </c>
      <c r="B18" s="116">
        <v>2623124</v>
      </c>
      <c r="C18" s="121">
        <f>B18*100/B6</f>
        <v>88.009912474035289</v>
      </c>
      <c r="D18" s="121">
        <f>100000*131/B18</f>
        <v>4.9940452681611696</v>
      </c>
      <c r="E18" s="123">
        <f>100000*18448/B18</f>
        <v>703.28356570257449</v>
      </c>
    </row>
    <row r="19" spans="1:14">
      <c r="A19" s="278" t="s">
        <v>53</v>
      </c>
      <c r="B19" s="120">
        <v>2624911</v>
      </c>
      <c r="C19" s="121">
        <f>B19*100/B6</f>
        <v>88.069869118704432</v>
      </c>
      <c r="D19" s="121">
        <v>4.5</v>
      </c>
      <c r="E19" s="123">
        <f>100000*19220/B19</f>
        <v>732.21530177594593</v>
      </c>
    </row>
    <row r="20" spans="1:14">
      <c r="A20" s="277" t="s">
        <v>16</v>
      </c>
      <c r="B20" s="116">
        <v>2631317</v>
      </c>
      <c r="C20" s="121">
        <f>B20*100/B6</f>
        <v>88.284800436975573</v>
      </c>
      <c r="D20" s="121">
        <f>100000*138/B20</f>
        <v>5.2445220397238339</v>
      </c>
      <c r="E20" s="123">
        <f>100000*18863/B20</f>
        <v>716.86535677761367</v>
      </c>
    </row>
    <row r="21" spans="1:14">
      <c r="A21" s="278" t="s">
        <v>54</v>
      </c>
      <c r="B21" s="120">
        <v>2636249</v>
      </c>
      <c r="C21" s="121">
        <f>B21*100/B6</f>
        <v>88.450276750074735</v>
      </c>
      <c r="D21" s="118">
        <f>100000*121/B21</f>
        <v>4.5898547519600763</v>
      </c>
      <c r="E21" s="124">
        <f>100000*19750/B21</f>
        <v>749.17050703480584</v>
      </c>
    </row>
    <row r="22" spans="1:14">
      <c r="A22" s="277" t="s">
        <v>55</v>
      </c>
      <c r="B22" s="116">
        <v>2643780</v>
      </c>
      <c r="C22" s="121">
        <f>B22*100/B6</f>
        <v>88.702953577720692</v>
      </c>
      <c r="D22" s="121">
        <f>100000*134/B22</f>
        <v>5.0685004047235394</v>
      </c>
      <c r="E22" s="123">
        <f>100000*19970/B22</f>
        <v>755.35785882335142</v>
      </c>
      <c r="G22" s="279"/>
      <c r="H22" s="279"/>
      <c r="I22" s="279"/>
      <c r="J22" s="279"/>
      <c r="K22" s="279"/>
      <c r="L22" s="279"/>
      <c r="M22" s="279"/>
      <c r="N22" s="279"/>
    </row>
    <row r="23" spans="1:14">
      <c r="A23" s="278" t="s">
        <v>19</v>
      </c>
      <c r="B23" s="120">
        <v>2649758</v>
      </c>
      <c r="C23" s="121">
        <f>B23*100/B6</f>
        <v>88.903524826647455</v>
      </c>
      <c r="D23" s="121">
        <f>100000*139/B23</f>
        <v>5.2457620658188411</v>
      </c>
      <c r="E23" s="123">
        <f>100000*20120/B23</f>
        <v>759.31462420341779</v>
      </c>
      <c r="G23" s="279"/>
      <c r="H23" s="279"/>
      <c r="I23" s="279"/>
      <c r="J23" s="279"/>
      <c r="K23" s="279"/>
      <c r="L23" s="279"/>
      <c r="M23" s="279"/>
      <c r="N23" s="279"/>
    </row>
    <row r="24" spans="1:14">
      <c r="A24" s="277" t="s">
        <v>20</v>
      </c>
      <c r="B24" s="116">
        <v>2646399</v>
      </c>
      <c r="C24" s="121">
        <f>B24*100/B6</f>
        <v>88.790825123545247</v>
      </c>
      <c r="D24" s="121">
        <f>100000*145/B24</f>
        <v>5.4791435456255844</v>
      </c>
      <c r="E24" s="123">
        <f>100000*19807/B24</f>
        <v>748.45100833245476</v>
      </c>
      <c r="G24" s="279"/>
      <c r="H24" s="280"/>
      <c r="I24" s="280"/>
      <c r="J24" s="279"/>
      <c r="K24" s="279"/>
      <c r="L24" s="279"/>
      <c r="M24" s="279"/>
      <c r="N24" s="279"/>
    </row>
    <row r="25" spans="1:14">
      <c r="A25" s="278" t="s">
        <v>160</v>
      </c>
      <c r="B25" s="120">
        <v>2637434</v>
      </c>
      <c r="C25" s="121">
        <f>B25*100/B6</f>
        <v>88.490035353282863</v>
      </c>
      <c r="D25" s="121">
        <f>100000*148/B25</f>
        <v>5.6115148284279339</v>
      </c>
      <c r="E25" s="123">
        <f>100000*20524/B25</f>
        <v>778.18061039631698</v>
      </c>
      <c r="G25" s="279"/>
      <c r="H25" s="279"/>
      <c r="I25" s="279"/>
      <c r="J25" s="279"/>
      <c r="K25" s="279"/>
      <c r="L25" s="279"/>
      <c r="M25" s="279"/>
      <c r="N25" s="279"/>
    </row>
    <row r="26" spans="1:14">
      <c r="A26" s="277" t="s">
        <v>21</v>
      </c>
      <c r="B26" s="116">
        <v>2623801</v>
      </c>
      <c r="C26" s="121">
        <f>B26*100/B6</f>
        <v>88.032626882787952</v>
      </c>
      <c r="D26" s="118">
        <f>100000*164/B26</f>
        <v>6.2504740260408465</v>
      </c>
      <c r="E26" s="124">
        <f>100000*19896/B26</f>
        <v>758.28921476895539</v>
      </c>
      <c r="G26" s="279"/>
      <c r="H26" s="279"/>
      <c r="I26" s="279"/>
      <c r="J26" s="279"/>
      <c r="K26" s="279"/>
      <c r="L26" s="279"/>
      <c r="M26" s="279"/>
      <c r="N26" s="279"/>
    </row>
    <row r="27" spans="1:14">
      <c r="A27" s="278" t="s">
        <v>22</v>
      </c>
      <c r="B27" s="120">
        <v>2613199</v>
      </c>
      <c r="C27" s="121">
        <f>B27*100/B6</f>
        <v>87.676913202439735</v>
      </c>
      <c r="D27" s="121">
        <f>100000*147/B27</f>
        <v>5.6252891570829471</v>
      </c>
      <c r="E27" s="123">
        <f>100000*19590/B27</f>
        <v>749.65588154595196</v>
      </c>
      <c r="G27" s="279"/>
      <c r="H27" s="279"/>
      <c r="I27" s="279"/>
      <c r="J27" s="279"/>
      <c r="K27" s="279"/>
      <c r="L27" s="279"/>
      <c r="M27" s="279"/>
      <c r="N27" s="279"/>
    </row>
    <row r="28" spans="1:14">
      <c r="A28" s="277" t="s">
        <v>56</v>
      </c>
      <c r="B28" s="116">
        <v>2603272</v>
      </c>
      <c r="C28" s="121">
        <f>B28*100/B6</f>
        <v>87.343846827716405</v>
      </c>
      <c r="D28" s="121">
        <f>100000*157/B28</f>
        <v>6.0308719181092103</v>
      </c>
      <c r="E28" s="123">
        <f>100000*20232/B28</f>
        <v>777.17580030054489</v>
      </c>
      <c r="G28" s="279"/>
      <c r="H28" s="279"/>
      <c r="I28" s="279"/>
      <c r="J28" s="279"/>
      <c r="K28" s="279"/>
      <c r="L28" s="279"/>
      <c r="M28" s="279"/>
      <c r="N28" s="279"/>
    </row>
    <row r="29" spans="1:14">
      <c r="A29" s="278" t="s">
        <v>57</v>
      </c>
      <c r="B29" s="120">
        <v>2595584</v>
      </c>
      <c r="C29" s="121">
        <f>B29*100/B6</f>
        <v>87.085902404539922</v>
      </c>
      <c r="D29" s="121">
        <f>100000*167/B29</f>
        <v>6.4340048328237502</v>
      </c>
      <c r="E29" s="123">
        <f>100000*19840/B29</f>
        <v>764.37518492948027</v>
      </c>
      <c r="G29" s="279"/>
      <c r="H29" s="279"/>
      <c r="I29" s="279"/>
      <c r="J29" s="279"/>
      <c r="K29" s="279"/>
      <c r="L29" s="279"/>
      <c r="M29" s="279"/>
      <c r="N29" s="279"/>
    </row>
    <row r="30" spans="1:14">
      <c r="A30" s="277" t="s">
        <v>25</v>
      </c>
      <c r="B30" s="116">
        <v>2590270</v>
      </c>
      <c r="C30" s="121">
        <f>B30*100/B6</f>
        <v>86.907609394035276</v>
      </c>
      <c r="D30" s="121">
        <f>100000*156/B30</f>
        <v>6.022538190999394</v>
      </c>
      <c r="E30" s="123">
        <f>100000*19748/B30</f>
        <v>762.39156535805148</v>
      </c>
      <c r="G30" s="279"/>
      <c r="H30" s="279"/>
      <c r="I30" s="279"/>
      <c r="J30" s="279"/>
      <c r="K30" s="279"/>
      <c r="L30" s="279"/>
      <c r="M30" s="279"/>
      <c r="N30" s="279"/>
    </row>
    <row r="31" spans="1:14">
      <c r="A31" s="278" t="s">
        <v>26</v>
      </c>
      <c r="B31" s="120">
        <v>2602421</v>
      </c>
      <c r="C31" s="121">
        <f>B31*100/B6</f>
        <v>87.315294446847105</v>
      </c>
      <c r="D31" s="121">
        <f>100000*159/B31</f>
        <v>6.1096955488754512</v>
      </c>
      <c r="E31" s="123">
        <f>100000*20621/B31</f>
        <v>792.37755920352629</v>
      </c>
      <c r="G31" s="279"/>
      <c r="H31" s="279"/>
      <c r="I31" s="279"/>
      <c r="J31" s="279"/>
      <c r="K31" s="279"/>
      <c r="L31" s="279"/>
      <c r="M31" s="279"/>
      <c r="N31" s="279"/>
    </row>
    <row r="32" spans="1:14">
      <c r="A32" s="277" t="s">
        <v>58</v>
      </c>
      <c r="B32" s="116">
        <v>2600058</v>
      </c>
      <c r="C32" s="121">
        <f>B32*100/B6</f>
        <v>87.236012101378066</v>
      </c>
      <c r="D32" s="121">
        <f>100000*122/B32</f>
        <v>4.6922030200864748</v>
      </c>
      <c r="E32" s="123">
        <f>100000*20667/B32</f>
        <v>794.86688373874733</v>
      </c>
      <c r="G32" s="279"/>
      <c r="H32" s="280"/>
      <c r="I32" s="280"/>
      <c r="J32" s="279"/>
      <c r="K32" s="279"/>
      <c r="L32" s="279"/>
      <c r="M32" s="279"/>
      <c r="N32" s="279"/>
    </row>
    <row r="33" spans="1:14">
      <c r="A33" s="278" t="s">
        <v>59</v>
      </c>
      <c r="B33" s="120">
        <v>2596502</v>
      </c>
      <c r="C33" s="121">
        <f>B33*100/B6</f>
        <v>87.11670274018978</v>
      </c>
      <c r="D33" s="121">
        <f>100000*132/B33</f>
        <v>5.0837626930385573</v>
      </c>
      <c r="E33" s="123">
        <f>100000*19764/B33</f>
        <v>761.17792322131857</v>
      </c>
      <c r="G33" s="279"/>
      <c r="H33" s="279"/>
      <c r="I33" s="279"/>
      <c r="J33" s="279"/>
      <c r="K33" s="279"/>
      <c r="L33" s="279"/>
      <c r="M33" s="279"/>
      <c r="N33" s="279"/>
    </row>
    <row r="34" spans="1:14">
      <c r="A34" s="277" t="s">
        <v>29</v>
      </c>
      <c r="B34" s="116">
        <v>2596276</v>
      </c>
      <c r="C34" s="121">
        <f>B34*100/B6</f>
        <v>87.10912008675092</v>
      </c>
      <c r="D34" s="121">
        <f>100000*129/B34</f>
        <v>4.9686551044650109</v>
      </c>
      <c r="E34" s="123">
        <f>100000*20434/B34</f>
        <v>787.05037522975215</v>
      </c>
      <c r="G34" s="279"/>
      <c r="H34" s="279"/>
      <c r="I34" s="279"/>
      <c r="J34" s="279"/>
      <c r="K34" s="279"/>
      <c r="L34" s="279"/>
      <c r="M34" s="279"/>
      <c r="N34" s="279"/>
    </row>
    <row r="35" spans="1:14">
      <c r="A35" s="278" t="s">
        <v>30</v>
      </c>
      <c r="B35" s="120">
        <v>2595155</v>
      </c>
      <c r="C35" s="121">
        <f>B35*100/B6</f>
        <v>87.071508783631671</v>
      </c>
      <c r="D35" s="121">
        <f>100000*117/B35</f>
        <v>4.5084012322963369</v>
      </c>
      <c r="E35" s="123">
        <f>100000*21146/B35</f>
        <v>814.82608938579779</v>
      </c>
      <c r="G35" s="279"/>
      <c r="H35" s="279"/>
      <c r="I35" s="279"/>
      <c r="J35" s="279"/>
      <c r="K35" s="279"/>
      <c r="L35" s="279"/>
      <c r="M35" s="279"/>
      <c r="N35" s="279"/>
    </row>
    <row r="36" spans="1:14">
      <c r="A36" s="277" t="s">
        <v>31</v>
      </c>
      <c r="B36" s="116">
        <v>2598774</v>
      </c>
      <c r="C36" s="121">
        <f>B36*100/B6</f>
        <v>87.192931893344948</v>
      </c>
      <c r="D36" s="118">
        <f>100000*100/B36</f>
        <v>3.8479683112113636</v>
      </c>
      <c r="E36" s="124">
        <f>100000*23167/B36</f>
        <v>891.45881865833655</v>
      </c>
      <c r="G36" s="279"/>
      <c r="H36" s="279"/>
      <c r="I36" s="279"/>
      <c r="J36" s="279"/>
      <c r="K36" s="279"/>
      <c r="L36" s="279"/>
      <c r="M36" s="279"/>
      <c r="N36" s="279"/>
    </row>
    <row r="37" spans="1:14">
      <c r="A37" s="278" t="s">
        <v>60</v>
      </c>
      <c r="B37" s="120">
        <v>2607059</v>
      </c>
      <c r="C37" s="121">
        <f>B37*100/B6</f>
        <v>87.470906600162991</v>
      </c>
      <c r="D37" s="121">
        <f>100000*101/B37</f>
        <v>3.8740972106883658</v>
      </c>
      <c r="E37" s="123">
        <f>100000*23349/B37</f>
        <v>895.60688883527382</v>
      </c>
      <c r="G37" s="279"/>
      <c r="H37" s="279"/>
      <c r="I37" s="279"/>
      <c r="J37" s="279"/>
      <c r="K37" s="279"/>
      <c r="L37" s="279"/>
      <c r="M37" s="279"/>
      <c r="N37" s="279"/>
    </row>
    <row r="38" spans="1:14">
      <c r="A38" s="277" t="s">
        <v>33</v>
      </c>
      <c r="B38" s="116">
        <v>2614875</v>
      </c>
      <c r="C38" s="121">
        <f>B38*100/B6</f>
        <v>87.733145623517231</v>
      </c>
      <c r="D38" s="121">
        <f>100000*107/B38</f>
        <v>4.0919738037191067</v>
      </c>
      <c r="E38" s="123">
        <f>100000*23424/B38</f>
        <v>895.79807830202208</v>
      </c>
      <c r="G38" s="279"/>
      <c r="H38" s="279"/>
      <c r="I38" s="279"/>
      <c r="J38" s="279"/>
      <c r="K38" s="279"/>
      <c r="L38" s="279"/>
      <c r="M38" s="279"/>
      <c r="N38" s="279"/>
    </row>
    <row r="39" spans="1:14">
      <c r="A39" s="278" t="s">
        <v>34</v>
      </c>
      <c r="B39" s="120">
        <v>2619955</v>
      </c>
      <c r="C39" s="121">
        <f>B39*100/B6</f>
        <v>87.903587568071927</v>
      </c>
      <c r="D39" s="121">
        <f>100000*86/B39</f>
        <v>3.2824991268934007</v>
      </c>
      <c r="E39" s="123">
        <f>100000*24161/B39</f>
        <v>922.19141168455178</v>
      </c>
      <c r="G39" s="279"/>
      <c r="H39" s="280"/>
      <c r="I39" s="280"/>
      <c r="J39" s="279"/>
      <c r="K39" s="279"/>
      <c r="L39" s="279"/>
      <c r="M39" s="279"/>
      <c r="N39" s="279"/>
    </row>
    <row r="40" spans="1:14">
      <c r="A40" s="277" t="s">
        <v>61</v>
      </c>
      <c r="B40" s="127">
        <v>2624775</v>
      </c>
      <c r="C40" s="128">
        <f>B40*100/B6</f>
        <v>88.065306106015555</v>
      </c>
      <c r="D40" s="121">
        <f>100000*91/B40</f>
        <v>3.4669638349953806</v>
      </c>
      <c r="E40" s="123">
        <f>100000*24183/B40</f>
        <v>921.33611452410207</v>
      </c>
      <c r="G40" s="279"/>
      <c r="H40" s="279"/>
      <c r="I40" s="279"/>
      <c r="J40" s="279"/>
      <c r="K40" s="279"/>
      <c r="L40" s="279"/>
      <c r="M40" s="279"/>
      <c r="N40" s="279"/>
    </row>
    <row r="41" spans="1:14">
      <c r="A41" s="278" t="s">
        <v>36</v>
      </c>
      <c r="B41" s="127">
        <v>2628811</v>
      </c>
      <c r="C41" s="121">
        <f>B41*100/B6</f>
        <v>88.20072021787044</v>
      </c>
      <c r="D41" s="121">
        <f>100000*80/B41</f>
        <v>3.043200899570186</v>
      </c>
      <c r="E41" s="130">
        <f>100000*23353/B41</f>
        <v>888.34838259578191</v>
      </c>
      <c r="G41" s="279"/>
      <c r="H41" s="279"/>
      <c r="I41" s="279"/>
      <c r="J41" s="279"/>
      <c r="K41" s="279"/>
      <c r="L41" s="279"/>
      <c r="M41" s="279"/>
      <c r="N41" s="279"/>
    </row>
    <row r="42" spans="1:14">
      <c r="A42" s="131" t="s">
        <v>62</v>
      </c>
      <c r="B42" s="127">
        <v>2634944</v>
      </c>
      <c r="C42" s="121">
        <f>B42*100/B6</f>
        <v>88.406491959199954</v>
      </c>
      <c r="D42" s="121">
        <f>100000*75/B42</f>
        <v>2.8463603021544293</v>
      </c>
      <c r="E42" s="130">
        <f>100000*22100/B42</f>
        <v>838.72750236817183</v>
      </c>
      <c r="G42" s="279"/>
      <c r="H42" s="279"/>
      <c r="I42" s="279"/>
      <c r="J42" s="279"/>
      <c r="K42" s="279"/>
      <c r="L42" s="279"/>
      <c r="M42" s="279"/>
      <c r="N42" s="279"/>
    </row>
    <row r="43" spans="1:14">
      <c r="A43" s="131" t="s">
        <v>63</v>
      </c>
      <c r="B43" s="127">
        <v>2642854</v>
      </c>
      <c r="C43" s="121">
        <f>B43*100/B6</f>
        <v>88.67188482955973</v>
      </c>
      <c r="D43" s="121">
        <f>100000*73/B43</f>
        <v>2.7621654468994503</v>
      </c>
      <c r="E43" s="130">
        <f>100000*20318/B43</f>
        <v>768.79010342606898</v>
      </c>
      <c r="G43" s="279"/>
      <c r="H43" s="279"/>
      <c r="I43" s="279"/>
      <c r="J43" s="279"/>
      <c r="K43" s="279"/>
      <c r="L43" s="279"/>
      <c r="M43" s="279"/>
      <c r="N43" s="279"/>
    </row>
    <row r="44" spans="1:14">
      <c r="A44" s="131" t="s">
        <v>64</v>
      </c>
      <c r="B44" s="127">
        <v>2650670</v>
      </c>
      <c r="C44" s="121">
        <f>B44*100/B6</f>
        <v>88.93412385291397</v>
      </c>
      <c r="D44" s="121">
        <f>100000*61/B44</f>
        <v>2.3013049530873326</v>
      </c>
      <c r="E44" s="130">
        <f>100000*18741/B44</f>
        <v>707.02878894770004</v>
      </c>
      <c r="G44" s="279"/>
      <c r="H44" s="279"/>
      <c r="I44" s="279"/>
      <c r="J44" s="279"/>
      <c r="K44" s="279"/>
      <c r="L44" s="279"/>
      <c r="M44" s="279"/>
      <c r="N44" s="279"/>
    </row>
    <row r="45" spans="1:14">
      <c r="A45" s="131" t="s">
        <v>40</v>
      </c>
      <c r="B45" s="127">
        <v>2659796</v>
      </c>
      <c r="C45" s="121">
        <f>B45*100/B6</f>
        <v>89.240315424962432</v>
      </c>
      <c r="D45" s="121">
        <f>100000*64/B45</f>
        <v>2.4061995732003507</v>
      </c>
      <c r="E45" s="130">
        <f>100000*18280/B45</f>
        <v>687.27075309535019</v>
      </c>
    </row>
    <row r="46" spans="1:14">
      <c r="A46" s="131" t="s">
        <v>65</v>
      </c>
      <c r="B46" s="127">
        <v>2665314</v>
      </c>
      <c r="C46" s="121">
        <f>B46*100/B6</f>
        <v>89.425452954500386</v>
      </c>
      <c r="D46" s="121">
        <f>100000*62/B46</f>
        <v>2.3261799547820634</v>
      </c>
      <c r="E46" s="130">
        <v>675.53360745965404</v>
      </c>
    </row>
    <row r="47" spans="1:14">
      <c r="A47" s="131" t="s">
        <v>42</v>
      </c>
      <c r="B47" s="127">
        <v>2670579</v>
      </c>
      <c r="C47" s="121">
        <f>B47*100/B6</f>
        <v>89.602101938374503</v>
      </c>
      <c r="D47" s="121">
        <f>100000*65/B47</f>
        <v>2.4339291217372714</v>
      </c>
      <c r="E47" s="130">
        <v>647.1</v>
      </c>
    </row>
    <row r="48" spans="1:14">
      <c r="A48" s="131" t="s">
        <v>43</v>
      </c>
      <c r="B48" s="127">
        <v>2677375</v>
      </c>
      <c r="C48" s="121">
        <f t="shared" ref="C48:C56" si="0">B48*100/$B$6</f>
        <v>89.830118366562246</v>
      </c>
      <c r="D48" s="121">
        <f>100000*51/B48</f>
        <v>1.9048508333722396</v>
      </c>
      <c r="E48" s="130">
        <v>631.20000000000005</v>
      </c>
    </row>
    <row r="49" spans="1:5">
      <c r="A49" s="131" t="s">
        <v>44</v>
      </c>
      <c r="B49" s="129">
        <v>2683487</v>
      </c>
      <c r="C49" s="121">
        <f t="shared" si="0"/>
        <v>90.035185525050096</v>
      </c>
      <c r="D49" s="121">
        <f>100000*49/B49</f>
        <v>1.8259823878408952</v>
      </c>
      <c r="E49" s="130">
        <v>611.79999999999995</v>
      </c>
    </row>
    <row r="50" spans="1:5">
      <c r="A50" s="131" t="s">
        <v>45</v>
      </c>
      <c r="B50" s="129">
        <v>2686246</v>
      </c>
      <c r="C50" s="121">
        <f t="shared" si="0"/>
        <v>90.12775428981908</v>
      </c>
      <c r="D50" s="121">
        <f>100000*51/B50</f>
        <v>1.8985602956691234</v>
      </c>
      <c r="E50" s="130">
        <f>100000*15221/B50</f>
        <v>566.6271815760731</v>
      </c>
    </row>
    <row r="51" spans="1:5">
      <c r="A51" s="131" t="s">
        <v>46</v>
      </c>
      <c r="B51" s="126">
        <v>2691185</v>
      </c>
      <c r="C51" s="121">
        <f t="shared" si="0"/>
        <v>90.293465463865473</v>
      </c>
      <c r="D51" s="121">
        <f>100000*51/B51</f>
        <v>1.8950759609614352</v>
      </c>
      <c r="E51" s="130">
        <f>100000*14867/B51</f>
        <v>552.43322179634617</v>
      </c>
    </row>
    <row r="52" spans="1:5">
      <c r="A52" s="131" t="s">
        <v>47</v>
      </c>
      <c r="B52" s="126">
        <v>2705961</v>
      </c>
      <c r="C52" s="121">
        <f t="shared" si="0"/>
        <v>90.7892233718852</v>
      </c>
      <c r="D52" s="121">
        <f>100000*49/B52</f>
        <v>1.8108169334295654</v>
      </c>
      <c r="E52" s="130">
        <f>100000*14231/B52</f>
        <v>525.91297509461515</v>
      </c>
    </row>
    <row r="53" spans="1:5">
      <c r="A53" s="131" t="s">
        <v>48</v>
      </c>
      <c r="B53" s="126">
        <v>2713157</v>
      </c>
      <c r="C53" s="121">
        <f>B53*100/$B$6</f>
        <v>91.030660425628426</v>
      </c>
      <c r="D53" s="121">
        <f>100000*44/B53</f>
        <v>1.6217270139545923</v>
      </c>
      <c r="E53" s="130">
        <f>100000*13398/B53</f>
        <v>493.81587574917336</v>
      </c>
    </row>
    <row r="54" spans="1:5">
      <c r="A54" s="131" t="s">
        <v>49</v>
      </c>
      <c r="B54" s="126">
        <v>2725006</v>
      </c>
      <c r="C54" s="121">
        <f t="shared" si="0"/>
        <v>91.428212906145873</v>
      </c>
      <c r="D54" s="121">
        <f>100000*44/B54</f>
        <v>1.6146753438341053</v>
      </c>
      <c r="E54" s="130">
        <f>100000*12723/B54</f>
        <v>466.89805453639366</v>
      </c>
    </row>
    <row r="55" spans="1:5">
      <c r="A55" s="131" t="s">
        <v>137</v>
      </c>
      <c r="B55" s="126">
        <v>2740202</v>
      </c>
      <c r="C55" s="121">
        <f t="shared" si="0"/>
        <v>91.938062470998872</v>
      </c>
      <c r="D55" s="121">
        <f>100000*34/B55</f>
        <v>1.2407844385194959</v>
      </c>
      <c r="E55" s="130">
        <f>100000*11700/B55</f>
        <v>426.97582149053244</v>
      </c>
    </row>
    <row r="56" spans="1:5">
      <c r="A56" s="131" t="s">
        <v>430</v>
      </c>
      <c r="B56" s="126">
        <v>2750995</v>
      </c>
      <c r="C56" s="121">
        <f t="shared" si="0"/>
        <v>92.300184500049824</v>
      </c>
      <c r="D56" s="121">
        <f>100000*'2ページ（年次推移）'!D58/B56</f>
        <v>1.3449679116101629</v>
      </c>
      <c r="E56" s="130">
        <f>100000*'2ページ（年次推移）'!E58/B56</f>
        <v>345.07514553825069</v>
      </c>
    </row>
    <row r="57" spans="1:5" ht="19.5" customHeight="1" thickBot="1">
      <c r="A57" s="281"/>
      <c r="B57" s="1317" t="s">
        <v>161</v>
      </c>
      <c r="C57" s="1318"/>
      <c r="D57" s="1318"/>
      <c r="E57" s="1263"/>
    </row>
    <row r="58" spans="1:5">
      <c r="C58" s="282"/>
    </row>
  </sheetData>
  <mergeCells count="3">
    <mergeCell ref="B4:C4"/>
    <mergeCell ref="D4:E4"/>
    <mergeCell ref="B57:E57"/>
  </mergeCells>
  <phoneticPr fontId="27"/>
  <pageMargins left="1.9685039370078741" right="0.78740157480314965" top="0.98425196850393704" bottom="0.98425196850393704" header="0.51181102362204722" footer="0.51181102362204722"/>
  <pageSetup paperSize="9" scale="94" firstPageNumber="0" orientation="portrait" r:id="rId1"/>
  <headerFooter alignWithMargins="0">
    <oddFooter xml:space="preserve">&amp;C-4-
</oddFooter>
  </headerFooter>
  <colBreaks count="1" manualBreakCount="1">
    <brk id="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view="pageBreakPreview" zoomScaleNormal="100" zoomScaleSheetLayoutView="100" workbookViewId="0">
      <selection activeCell="H65" sqref="H65"/>
    </sheetView>
  </sheetViews>
  <sheetFormatPr defaultRowHeight="14.25"/>
  <cols>
    <col min="1" max="1" width="2.875" style="10" customWidth="1"/>
    <col min="2" max="2" width="1.5" style="10" customWidth="1"/>
    <col min="3" max="3" width="9" style="10"/>
    <col min="4" max="15" width="6.625" style="10" customWidth="1"/>
    <col min="16" max="16" width="7.625" style="10" customWidth="1"/>
    <col min="17" max="16384" width="9" style="10"/>
  </cols>
  <sheetData>
    <row r="1" spans="1:32" s="263" customFormat="1" ht="21.75" customHeight="1">
      <c r="A1" s="358" t="s">
        <v>431</v>
      </c>
    </row>
    <row r="3" spans="1:32" ht="15">
      <c r="A3" s="61" t="s">
        <v>162</v>
      </c>
      <c r="B3" s="61"/>
      <c r="C3" s="61"/>
      <c r="D3" s="61"/>
      <c r="E3" s="61"/>
      <c r="F3" s="61"/>
      <c r="G3" s="61"/>
      <c r="H3" s="61"/>
      <c r="I3" s="61"/>
      <c r="J3" s="61"/>
      <c r="K3" s="61"/>
      <c r="L3" s="61"/>
      <c r="M3" s="61"/>
      <c r="N3" s="61"/>
      <c r="O3" s="61"/>
      <c r="P3" s="61"/>
    </row>
    <row r="4" spans="1:32">
      <c r="Q4" s="283"/>
      <c r="R4" s="283"/>
      <c r="S4" s="283"/>
      <c r="T4" s="283"/>
      <c r="U4" s="283"/>
      <c r="V4" s="283"/>
      <c r="W4" s="283"/>
      <c r="X4" s="283"/>
      <c r="Y4" s="283"/>
      <c r="Z4" s="283"/>
      <c r="AA4" s="283"/>
      <c r="AB4" s="283"/>
      <c r="AC4" s="283"/>
      <c r="AD4" s="284"/>
      <c r="AE4" s="284"/>
      <c r="AF4" s="284"/>
    </row>
    <row r="5" spans="1:32">
      <c r="A5" s="10" t="s">
        <v>163</v>
      </c>
      <c r="K5" s="1250" t="s">
        <v>138</v>
      </c>
      <c r="L5" s="1250"/>
      <c r="M5" s="1250"/>
      <c r="N5" s="1250"/>
      <c r="O5" s="1250"/>
      <c r="P5" s="1250"/>
      <c r="Q5" s="283"/>
      <c r="R5" s="283"/>
      <c r="S5" s="283"/>
      <c r="T5" s="283"/>
      <c r="U5" s="283"/>
      <c r="V5" s="283"/>
      <c r="W5" s="283"/>
      <c r="X5" s="283"/>
      <c r="Y5" s="283"/>
      <c r="Z5" s="283"/>
      <c r="AA5" s="283"/>
      <c r="AB5" s="283"/>
      <c r="AC5" s="283"/>
      <c r="AD5" s="284"/>
      <c r="AE5" s="284"/>
      <c r="AF5" s="284"/>
    </row>
    <row r="6" spans="1:32">
      <c r="A6" s="285"/>
      <c r="B6" s="286"/>
      <c r="C6" s="287" t="s">
        <v>164</v>
      </c>
      <c r="D6" s="1323">
        <v>1</v>
      </c>
      <c r="E6" s="1324">
        <v>2</v>
      </c>
      <c r="F6" s="1324">
        <v>3</v>
      </c>
      <c r="G6" s="1324">
        <v>4</v>
      </c>
      <c r="H6" s="1324">
        <v>5</v>
      </c>
      <c r="I6" s="1324">
        <v>6</v>
      </c>
      <c r="J6" s="1324">
        <v>7</v>
      </c>
      <c r="K6" s="1324">
        <v>8</v>
      </c>
      <c r="L6" s="1324">
        <v>9</v>
      </c>
      <c r="M6" s="1324">
        <v>10</v>
      </c>
      <c r="N6" s="1324">
        <v>11</v>
      </c>
      <c r="O6" s="1277">
        <v>12</v>
      </c>
      <c r="P6" s="1326" t="s">
        <v>165</v>
      </c>
    </row>
    <row r="7" spans="1:32">
      <c r="A7" s="288" t="s">
        <v>166</v>
      </c>
      <c r="B7" s="289"/>
      <c r="C7" s="289"/>
      <c r="D7" s="1266"/>
      <c r="E7" s="1325"/>
      <c r="F7" s="1325"/>
      <c r="G7" s="1325"/>
      <c r="H7" s="1325"/>
      <c r="I7" s="1325"/>
      <c r="J7" s="1325"/>
      <c r="K7" s="1325"/>
      <c r="L7" s="1325"/>
      <c r="M7" s="1325"/>
      <c r="N7" s="1325"/>
      <c r="O7" s="1278"/>
      <c r="P7" s="1327"/>
    </row>
    <row r="8" spans="1:32" ht="24" customHeight="1">
      <c r="A8" s="264"/>
      <c r="B8" s="1269" t="s">
        <v>167</v>
      </c>
      <c r="C8" s="1270"/>
      <c r="D8" s="381">
        <v>664</v>
      </c>
      <c r="E8" s="382">
        <v>715</v>
      </c>
      <c r="F8" s="382">
        <v>819</v>
      </c>
      <c r="G8" s="382">
        <v>611</v>
      </c>
      <c r="H8" s="382">
        <v>493</v>
      </c>
      <c r="I8" s="382">
        <v>624</v>
      </c>
      <c r="J8" s="382">
        <v>680</v>
      </c>
      <c r="K8" s="382">
        <v>672</v>
      </c>
      <c r="L8" s="382">
        <v>710</v>
      </c>
      <c r="M8" s="382">
        <v>741</v>
      </c>
      <c r="N8" s="382">
        <v>707</v>
      </c>
      <c r="O8" s="383">
        <v>820</v>
      </c>
      <c r="P8" s="290">
        <f t="shared" ref="P8:P17" si="0">SUM(D8:O8)</f>
        <v>8256</v>
      </c>
      <c r="R8" s="146"/>
    </row>
    <row r="9" spans="1:32" ht="24" customHeight="1">
      <c r="A9" s="265" t="s">
        <v>168</v>
      </c>
      <c r="B9" s="1319" t="s">
        <v>169</v>
      </c>
      <c r="C9" s="1320"/>
      <c r="D9" s="384">
        <v>3</v>
      </c>
      <c r="E9" s="136">
        <v>5</v>
      </c>
      <c r="F9" s="136">
        <v>5</v>
      </c>
      <c r="G9" s="136">
        <v>1</v>
      </c>
      <c r="H9" s="136">
        <v>3</v>
      </c>
      <c r="I9" s="136">
        <v>3</v>
      </c>
      <c r="J9" s="136">
        <v>3</v>
      </c>
      <c r="K9" s="136">
        <v>0</v>
      </c>
      <c r="L9" s="136">
        <v>2</v>
      </c>
      <c r="M9" s="136">
        <v>4</v>
      </c>
      <c r="N9" s="136">
        <v>1</v>
      </c>
      <c r="O9" s="385">
        <v>7</v>
      </c>
      <c r="P9" s="291">
        <f t="shared" si="0"/>
        <v>37</v>
      </c>
      <c r="R9" s="146"/>
    </row>
    <row r="10" spans="1:32" ht="24" customHeight="1">
      <c r="A10" s="265" t="s">
        <v>170</v>
      </c>
      <c r="B10" s="292"/>
      <c r="C10" s="252" t="s">
        <v>171</v>
      </c>
      <c r="D10" s="135">
        <v>0</v>
      </c>
      <c r="E10" s="136">
        <v>0</v>
      </c>
      <c r="F10" s="136">
        <v>0</v>
      </c>
      <c r="G10" s="136">
        <v>0</v>
      </c>
      <c r="H10" s="136">
        <v>0</v>
      </c>
      <c r="I10" s="136">
        <v>0</v>
      </c>
      <c r="J10" s="136">
        <v>0</v>
      </c>
      <c r="K10" s="136">
        <v>0</v>
      </c>
      <c r="L10" s="136">
        <v>0</v>
      </c>
      <c r="M10" s="136">
        <v>1</v>
      </c>
      <c r="N10" s="136">
        <v>0</v>
      </c>
      <c r="O10" s="137">
        <v>0</v>
      </c>
      <c r="P10" s="293">
        <f t="shared" si="0"/>
        <v>1</v>
      </c>
      <c r="R10" s="146"/>
    </row>
    <row r="11" spans="1:32" ht="24" customHeight="1">
      <c r="A11" s="265" t="s">
        <v>172</v>
      </c>
      <c r="B11" s="294"/>
      <c r="C11" s="252" t="s">
        <v>173</v>
      </c>
      <c r="D11" s="135">
        <v>0</v>
      </c>
      <c r="E11" s="136">
        <v>2</v>
      </c>
      <c r="F11" s="136">
        <v>1</v>
      </c>
      <c r="G11" s="136">
        <v>0</v>
      </c>
      <c r="H11" s="136">
        <v>2</v>
      </c>
      <c r="I11" s="136">
        <v>0</v>
      </c>
      <c r="J11" s="136">
        <v>1</v>
      </c>
      <c r="K11" s="136">
        <v>0</v>
      </c>
      <c r="L11" s="136">
        <v>1</v>
      </c>
      <c r="M11" s="136">
        <v>1</v>
      </c>
      <c r="N11" s="136">
        <v>1</v>
      </c>
      <c r="O11" s="137">
        <v>5</v>
      </c>
      <c r="P11" s="291">
        <f t="shared" si="0"/>
        <v>14</v>
      </c>
    </row>
    <row r="12" spans="1:32" ht="24" customHeight="1">
      <c r="A12" s="265" t="s">
        <v>174</v>
      </c>
      <c r="B12" s="1319" t="s">
        <v>175</v>
      </c>
      <c r="C12" s="1320"/>
      <c r="D12" s="384">
        <v>764</v>
      </c>
      <c r="E12" s="136">
        <v>818</v>
      </c>
      <c r="F12" s="136">
        <v>961</v>
      </c>
      <c r="G12" s="136">
        <v>692</v>
      </c>
      <c r="H12" s="136">
        <v>551</v>
      </c>
      <c r="I12" s="136">
        <v>728</v>
      </c>
      <c r="J12" s="136">
        <v>783</v>
      </c>
      <c r="K12" s="136">
        <v>767</v>
      </c>
      <c r="L12" s="136">
        <v>824</v>
      </c>
      <c r="M12" s="136">
        <v>841</v>
      </c>
      <c r="N12" s="136">
        <v>813</v>
      </c>
      <c r="O12" s="385">
        <v>951</v>
      </c>
      <c r="P12" s="293">
        <f t="shared" si="0"/>
        <v>9493</v>
      </c>
    </row>
    <row r="13" spans="1:32" ht="24" customHeight="1">
      <c r="A13" s="265" t="s">
        <v>176</v>
      </c>
      <c r="B13" s="292"/>
      <c r="C13" s="252" t="s">
        <v>171</v>
      </c>
      <c r="D13" s="135">
        <v>43</v>
      </c>
      <c r="E13" s="136">
        <v>33</v>
      </c>
      <c r="F13" s="136">
        <v>33</v>
      </c>
      <c r="G13" s="136">
        <v>17</v>
      </c>
      <c r="H13" s="136">
        <v>17</v>
      </c>
      <c r="I13" s="136">
        <v>38</v>
      </c>
      <c r="J13" s="136">
        <v>27</v>
      </c>
      <c r="K13" s="136">
        <v>43</v>
      </c>
      <c r="L13" s="136">
        <v>39</v>
      </c>
      <c r="M13" s="136">
        <v>29</v>
      </c>
      <c r="N13" s="136">
        <v>37</v>
      </c>
      <c r="O13" s="137">
        <v>43</v>
      </c>
      <c r="P13" s="291">
        <f t="shared" si="0"/>
        <v>399</v>
      </c>
    </row>
    <row r="14" spans="1:32" ht="24" customHeight="1">
      <c r="A14" s="265"/>
      <c r="B14" s="292"/>
      <c r="C14" s="295" t="s">
        <v>173</v>
      </c>
      <c r="D14" s="386">
        <v>113</v>
      </c>
      <c r="E14" s="387">
        <v>119</v>
      </c>
      <c r="F14" s="387">
        <v>125</v>
      </c>
      <c r="G14" s="387">
        <v>107</v>
      </c>
      <c r="H14" s="387">
        <v>86</v>
      </c>
      <c r="I14" s="387">
        <v>112</v>
      </c>
      <c r="J14" s="387">
        <v>94</v>
      </c>
      <c r="K14" s="387">
        <v>115</v>
      </c>
      <c r="L14" s="387">
        <v>104</v>
      </c>
      <c r="M14" s="387">
        <v>108</v>
      </c>
      <c r="N14" s="387">
        <v>127</v>
      </c>
      <c r="O14" s="388">
        <v>141</v>
      </c>
      <c r="P14" s="296">
        <f>SUM(D14:O14)</f>
        <v>1351</v>
      </c>
    </row>
    <row r="15" spans="1:32" ht="24" customHeight="1">
      <c r="A15" s="264"/>
      <c r="B15" s="1269" t="s">
        <v>167</v>
      </c>
      <c r="C15" s="1270"/>
      <c r="D15" s="132">
        <f>D22-D8</f>
        <v>1491</v>
      </c>
      <c r="E15" s="133">
        <f t="shared" ref="E15:O15" si="1">E22-E8</f>
        <v>1472</v>
      </c>
      <c r="F15" s="133">
        <f t="shared" si="1"/>
        <v>1596</v>
      </c>
      <c r="G15" s="133">
        <f t="shared" si="1"/>
        <v>1195</v>
      </c>
      <c r="H15" s="133">
        <f t="shared" si="1"/>
        <v>1002</v>
      </c>
      <c r="I15" s="133">
        <f t="shared" si="1"/>
        <v>1408</v>
      </c>
      <c r="J15" s="133">
        <f t="shared" si="1"/>
        <v>1444</v>
      </c>
      <c r="K15" s="133">
        <f t="shared" si="1"/>
        <v>1382</v>
      </c>
      <c r="L15" s="133">
        <f t="shared" si="1"/>
        <v>1499</v>
      </c>
      <c r="M15" s="133">
        <f t="shared" si="1"/>
        <v>1617</v>
      </c>
      <c r="N15" s="133">
        <f t="shared" si="1"/>
        <v>1487</v>
      </c>
      <c r="O15" s="134">
        <f t="shared" si="1"/>
        <v>1694</v>
      </c>
      <c r="P15" s="290">
        <f t="shared" si="0"/>
        <v>17287</v>
      </c>
    </row>
    <row r="16" spans="1:32" ht="24" customHeight="1">
      <c r="A16" s="265" t="s">
        <v>168</v>
      </c>
      <c r="B16" s="1319" t="s">
        <v>169</v>
      </c>
      <c r="C16" s="1320"/>
      <c r="D16" s="135">
        <f t="shared" ref="D16:O16" si="2">D23-D9</f>
        <v>8</v>
      </c>
      <c r="E16" s="136">
        <f t="shared" si="2"/>
        <v>12</v>
      </c>
      <c r="F16" s="136">
        <f t="shared" si="2"/>
        <v>5</v>
      </c>
      <c r="G16" s="136">
        <f t="shared" si="2"/>
        <v>8</v>
      </c>
      <c r="H16" s="136">
        <f t="shared" si="2"/>
        <v>5</v>
      </c>
      <c r="I16" s="136">
        <f t="shared" si="2"/>
        <v>5</v>
      </c>
      <c r="J16" s="136">
        <f t="shared" si="2"/>
        <v>3</v>
      </c>
      <c r="K16" s="136">
        <f t="shared" si="2"/>
        <v>8</v>
      </c>
      <c r="L16" s="136">
        <f t="shared" si="2"/>
        <v>7</v>
      </c>
      <c r="M16" s="136">
        <f t="shared" si="2"/>
        <v>8</v>
      </c>
      <c r="N16" s="136">
        <f t="shared" si="2"/>
        <v>11</v>
      </c>
      <c r="O16" s="137">
        <f t="shared" si="2"/>
        <v>7</v>
      </c>
      <c r="P16" s="291">
        <f t="shared" si="0"/>
        <v>87</v>
      </c>
    </row>
    <row r="17" spans="1:16" ht="24" customHeight="1">
      <c r="A17" s="265" t="s">
        <v>170</v>
      </c>
      <c r="B17" s="292"/>
      <c r="C17" s="252" t="s">
        <v>171</v>
      </c>
      <c r="D17" s="135">
        <f t="shared" ref="D17:O17" si="3">D24-D10</f>
        <v>0</v>
      </c>
      <c r="E17" s="136">
        <f t="shared" si="3"/>
        <v>0</v>
      </c>
      <c r="F17" s="136">
        <f t="shared" si="3"/>
        <v>0</v>
      </c>
      <c r="G17" s="136">
        <f t="shared" si="3"/>
        <v>0</v>
      </c>
      <c r="H17" s="136">
        <f t="shared" si="3"/>
        <v>0</v>
      </c>
      <c r="I17" s="136">
        <f t="shared" si="3"/>
        <v>0</v>
      </c>
      <c r="J17" s="136">
        <f t="shared" si="3"/>
        <v>0</v>
      </c>
      <c r="K17" s="136">
        <f t="shared" si="3"/>
        <v>0</v>
      </c>
      <c r="L17" s="136">
        <f t="shared" si="3"/>
        <v>0</v>
      </c>
      <c r="M17" s="136">
        <f t="shared" si="3"/>
        <v>0</v>
      </c>
      <c r="N17" s="136">
        <f t="shared" si="3"/>
        <v>0</v>
      </c>
      <c r="O17" s="137">
        <f t="shared" si="3"/>
        <v>0</v>
      </c>
      <c r="P17" s="293">
        <f t="shared" si="0"/>
        <v>0</v>
      </c>
    </row>
    <row r="18" spans="1:16" ht="24" customHeight="1">
      <c r="A18" s="265" t="s">
        <v>172</v>
      </c>
      <c r="B18" s="294"/>
      <c r="C18" s="252" t="s">
        <v>173</v>
      </c>
      <c r="D18" s="135">
        <f t="shared" ref="D18:O18" si="4">D25-D11</f>
        <v>4</v>
      </c>
      <c r="E18" s="136">
        <f t="shared" si="4"/>
        <v>4</v>
      </c>
      <c r="F18" s="136">
        <f t="shared" si="4"/>
        <v>2</v>
      </c>
      <c r="G18" s="136">
        <f t="shared" si="4"/>
        <v>1</v>
      </c>
      <c r="H18" s="136">
        <f t="shared" si="4"/>
        <v>3</v>
      </c>
      <c r="I18" s="136">
        <f t="shared" si="4"/>
        <v>1</v>
      </c>
      <c r="J18" s="136">
        <f t="shared" si="4"/>
        <v>0</v>
      </c>
      <c r="K18" s="136">
        <f t="shared" si="4"/>
        <v>3</v>
      </c>
      <c r="L18" s="136">
        <f t="shared" si="4"/>
        <v>5</v>
      </c>
      <c r="M18" s="136">
        <f t="shared" si="4"/>
        <v>4</v>
      </c>
      <c r="N18" s="136">
        <f t="shared" si="4"/>
        <v>5</v>
      </c>
      <c r="O18" s="137">
        <f t="shared" si="4"/>
        <v>2</v>
      </c>
      <c r="P18" s="291">
        <f t="shared" ref="P18:P25" si="5">SUM(D18:O18)</f>
        <v>34</v>
      </c>
    </row>
    <row r="19" spans="1:16" ht="24" customHeight="1">
      <c r="A19" s="265" t="s">
        <v>174</v>
      </c>
      <c r="B19" s="1319" t="s">
        <v>175</v>
      </c>
      <c r="C19" s="1320"/>
      <c r="D19" s="135">
        <f t="shared" ref="D19:O19" si="6">D26-D12</f>
        <v>1766</v>
      </c>
      <c r="E19" s="136">
        <f t="shared" si="6"/>
        <v>1709</v>
      </c>
      <c r="F19" s="136">
        <f t="shared" si="6"/>
        <v>1945</v>
      </c>
      <c r="G19" s="136">
        <f t="shared" si="6"/>
        <v>1363</v>
      </c>
      <c r="H19" s="136">
        <f t="shared" si="6"/>
        <v>1197</v>
      </c>
      <c r="I19" s="136">
        <f t="shared" si="6"/>
        <v>1688</v>
      </c>
      <c r="J19" s="136">
        <f t="shared" si="6"/>
        <v>1683</v>
      </c>
      <c r="K19" s="136">
        <f t="shared" si="6"/>
        <v>1636</v>
      </c>
      <c r="L19" s="136">
        <f t="shared" si="6"/>
        <v>1770</v>
      </c>
      <c r="M19" s="136">
        <f t="shared" si="6"/>
        <v>1939</v>
      </c>
      <c r="N19" s="136">
        <f t="shared" si="6"/>
        <v>1718</v>
      </c>
      <c r="O19" s="138">
        <f t="shared" si="6"/>
        <v>1981</v>
      </c>
      <c r="P19" s="293">
        <f t="shared" si="5"/>
        <v>20395</v>
      </c>
    </row>
    <row r="20" spans="1:16" ht="24" customHeight="1">
      <c r="A20" s="265" t="s">
        <v>177</v>
      </c>
      <c r="B20" s="292"/>
      <c r="C20" s="252" t="s">
        <v>171</v>
      </c>
      <c r="D20" s="135">
        <f t="shared" ref="D20:O20" si="7">D27-D13</f>
        <v>85</v>
      </c>
      <c r="E20" s="136">
        <f t="shared" si="7"/>
        <v>88</v>
      </c>
      <c r="F20" s="136">
        <f t="shared" si="7"/>
        <v>107</v>
      </c>
      <c r="G20" s="136">
        <f t="shared" si="7"/>
        <v>76</v>
      </c>
      <c r="H20" s="136">
        <f t="shared" si="7"/>
        <v>67</v>
      </c>
      <c r="I20" s="136">
        <f t="shared" si="7"/>
        <v>84</v>
      </c>
      <c r="J20" s="136">
        <f t="shared" si="7"/>
        <v>80</v>
      </c>
      <c r="K20" s="136">
        <f t="shared" si="7"/>
        <v>102</v>
      </c>
      <c r="L20" s="136">
        <f t="shared" si="7"/>
        <v>100</v>
      </c>
      <c r="M20" s="136">
        <f t="shared" si="7"/>
        <v>109</v>
      </c>
      <c r="N20" s="136">
        <f t="shared" si="7"/>
        <v>115</v>
      </c>
      <c r="O20" s="138">
        <f t="shared" si="7"/>
        <v>86</v>
      </c>
      <c r="P20" s="291">
        <f t="shared" si="5"/>
        <v>1099</v>
      </c>
    </row>
    <row r="21" spans="1:16" ht="24" customHeight="1" thickBot="1">
      <c r="A21" s="266"/>
      <c r="B21" s="297"/>
      <c r="C21" s="253" t="s">
        <v>173</v>
      </c>
      <c r="D21" s="139">
        <f t="shared" ref="D21:O21" si="8">D28-D14</f>
        <v>319</v>
      </c>
      <c r="E21" s="140">
        <f t="shared" si="8"/>
        <v>275</v>
      </c>
      <c r="F21" s="140">
        <f t="shared" si="8"/>
        <v>261</v>
      </c>
      <c r="G21" s="140">
        <f t="shared" si="8"/>
        <v>196</v>
      </c>
      <c r="H21" s="140">
        <f t="shared" si="8"/>
        <v>196</v>
      </c>
      <c r="I21" s="140">
        <f t="shared" si="8"/>
        <v>276</v>
      </c>
      <c r="J21" s="140">
        <f t="shared" si="8"/>
        <v>241</v>
      </c>
      <c r="K21" s="140">
        <f t="shared" si="8"/>
        <v>264</v>
      </c>
      <c r="L21" s="140">
        <f t="shared" si="8"/>
        <v>242</v>
      </c>
      <c r="M21" s="140">
        <f t="shared" si="8"/>
        <v>309</v>
      </c>
      <c r="N21" s="140">
        <f t="shared" si="8"/>
        <v>268</v>
      </c>
      <c r="O21" s="141">
        <f t="shared" si="8"/>
        <v>334</v>
      </c>
      <c r="P21" s="296">
        <f t="shared" si="5"/>
        <v>3181</v>
      </c>
    </row>
    <row r="22" spans="1:16" ht="24" customHeight="1">
      <c r="A22" s="265"/>
      <c r="B22" s="1269" t="s">
        <v>167</v>
      </c>
      <c r="C22" s="1270"/>
      <c r="D22" s="132">
        <v>2155</v>
      </c>
      <c r="E22" s="133">
        <v>2187</v>
      </c>
      <c r="F22" s="133">
        <v>2415</v>
      </c>
      <c r="G22" s="133">
        <v>1806</v>
      </c>
      <c r="H22" s="133">
        <v>1495</v>
      </c>
      <c r="I22" s="133">
        <v>2032</v>
      </c>
      <c r="J22" s="133">
        <v>2124</v>
      </c>
      <c r="K22" s="133">
        <v>2054</v>
      </c>
      <c r="L22" s="133">
        <v>2209</v>
      </c>
      <c r="M22" s="133">
        <v>2358</v>
      </c>
      <c r="N22" s="133">
        <v>2194</v>
      </c>
      <c r="O22" s="389">
        <v>2514</v>
      </c>
      <c r="P22" s="290">
        <f t="shared" si="5"/>
        <v>25543</v>
      </c>
    </row>
    <row r="23" spans="1:16" ht="24" customHeight="1">
      <c r="A23" s="265" t="s">
        <v>168</v>
      </c>
      <c r="B23" s="1319" t="s">
        <v>169</v>
      </c>
      <c r="C23" s="1320"/>
      <c r="D23" s="135">
        <v>11</v>
      </c>
      <c r="E23" s="136">
        <v>17</v>
      </c>
      <c r="F23" s="136">
        <v>10</v>
      </c>
      <c r="G23" s="136">
        <v>9</v>
      </c>
      <c r="H23" s="136">
        <v>8</v>
      </c>
      <c r="I23" s="136">
        <v>8</v>
      </c>
      <c r="J23" s="136">
        <v>6</v>
      </c>
      <c r="K23" s="136">
        <v>8</v>
      </c>
      <c r="L23" s="136">
        <v>9</v>
      </c>
      <c r="M23" s="136">
        <v>12</v>
      </c>
      <c r="N23" s="136">
        <v>12</v>
      </c>
      <c r="O23" s="137">
        <v>14</v>
      </c>
      <c r="P23" s="291">
        <f t="shared" si="5"/>
        <v>124</v>
      </c>
    </row>
    <row r="24" spans="1:16" ht="24" customHeight="1">
      <c r="A24" s="265" t="s">
        <v>170</v>
      </c>
      <c r="B24" s="292"/>
      <c r="C24" s="252" t="s">
        <v>171</v>
      </c>
      <c r="D24" s="135">
        <v>0</v>
      </c>
      <c r="E24" s="136">
        <v>0</v>
      </c>
      <c r="F24" s="136">
        <v>0</v>
      </c>
      <c r="G24" s="136">
        <v>0</v>
      </c>
      <c r="H24" s="136">
        <v>0</v>
      </c>
      <c r="I24" s="136">
        <v>0</v>
      </c>
      <c r="J24" s="136">
        <v>0</v>
      </c>
      <c r="K24" s="136">
        <v>0</v>
      </c>
      <c r="L24" s="136">
        <v>0</v>
      </c>
      <c r="M24" s="136">
        <v>1</v>
      </c>
      <c r="N24" s="136"/>
      <c r="O24" s="137">
        <v>0</v>
      </c>
      <c r="P24" s="293">
        <f t="shared" si="5"/>
        <v>1</v>
      </c>
    </row>
    <row r="25" spans="1:16" ht="24" customHeight="1">
      <c r="A25" s="265" t="s">
        <v>178</v>
      </c>
      <c r="B25" s="294"/>
      <c r="C25" s="252" t="s">
        <v>173</v>
      </c>
      <c r="D25" s="135">
        <v>4</v>
      </c>
      <c r="E25" s="136">
        <v>6</v>
      </c>
      <c r="F25" s="136">
        <v>3</v>
      </c>
      <c r="G25" s="136">
        <v>1</v>
      </c>
      <c r="H25" s="136">
        <v>5</v>
      </c>
      <c r="I25" s="136">
        <v>1</v>
      </c>
      <c r="J25" s="136">
        <v>1</v>
      </c>
      <c r="K25" s="136">
        <v>3</v>
      </c>
      <c r="L25" s="136">
        <v>6</v>
      </c>
      <c r="M25" s="136">
        <v>5</v>
      </c>
      <c r="N25" s="136">
        <v>6</v>
      </c>
      <c r="O25" s="137">
        <v>7</v>
      </c>
      <c r="P25" s="291">
        <f t="shared" si="5"/>
        <v>48</v>
      </c>
    </row>
    <row r="26" spans="1:16" ht="24" customHeight="1">
      <c r="A26" s="265" t="s">
        <v>179</v>
      </c>
      <c r="B26" s="1319" t="s">
        <v>175</v>
      </c>
      <c r="C26" s="1320"/>
      <c r="D26" s="135">
        <v>2530</v>
      </c>
      <c r="E26" s="136">
        <v>2527</v>
      </c>
      <c r="F26" s="136">
        <v>2906</v>
      </c>
      <c r="G26" s="136">
        <v>2055</v>
      </c>
      <c r="H26" s="136">
        <v>1748</v>
      </c>
      <c r="I26" s="136">
        <v>2416</v>
      </c>
      <c r="J26" s="136">
        <v>2466</v>
      </c>
      <c r="K26" s="136">
        <v>2403</v>
      </c>
      <c r="L26" s="136">
        <v>2594</v>
      </c>
      <c r="M26" s="136">
        <v>2780</v>
      </c>
      <c r="N26" s="136">
        <v>2531</v>
      </c>
      <c r="O26" s="137">
        <v>2932</v>
      </c>
      <c r="P26" s="293">
        <f>SUM(D26:O26)</f>
        <v>29888</v>
      </c>
    </row>
    <row r="27" spans="1:16" ht="24" customHeight="1">
      <c r="A27" s="265" t="s">
        <v>174</v>
      </c>
      <c r="B27" s="292"/>
      <c r="C27" s="252" t="s">
        <v>171</v>
      </c>
      <c r="D27" s="135">
        <v>128</v>
      </c>
      <c r="E27" s="136">
        <v>121</v>
      </c>
      <c r="F27" s="136">
        <v>140</v>
      </c>
      <c r="G27" s="136">
        <v>93</v>
      </c>
      <c r="H27" s="136">
        <v>84</v>
      </c>
      <c r="I27" s="136">
        <v>122</v>
      </c>
      <c r="J27" s="136">
        <v>107</v>
      </c>
      <c r="K27" s="136">
        <v>145</v>
      </c>
      <c r="L27" s="136">
        <v>139</v>
      </c>
      <c r="M27" s="136">
        <v>138</v>
      </c>
      <c r="N27" s="136">
        <v>152</v>
      </c>
      <c r="O27" s="137">
        <v>129</v>
      </c>
      <c r="P27" s="291">
        <f>SUM(D27:O27)</f>
        <v>1498</v>
      </c>
    </row>
    <row r="28" spans="1:16" ht="24" customHeight="1">
      <c r="A28" s="266"/>
      <c r="B28" s="297"/>
      <c r="C28" s="253" t="s">
        <v>173</v>
      </c>
      <c r="D28" s="139">
        <v>432</v>
      </c>
      <c r="E28" s="140">
        <v>394</v>
      </c>
      <c r="F28" s="140">
        <v>386</v>
      </c>
      <c r="G28" s="140">
        <v>303</v>
      </c>
      <c r="H28" s="140">
        <v>282</v>
      </c>
      <c r="I28" s="140">
        <v>388</v>
      </c>
      <c r="J28" s="140">
        <v>335</v>
      </c>
      <c r="K28" s="140">
        <v>379</v>
      </c>
      <c r="L28" s="140">
        <v>346</v>
      </c>
      <c r="M28" s="140">
        <v>417</v>
      </c>
      <c r="N28" s="140">
        <v>395</v>
      </c>
      <c r="O28" s="390">
        <v>475</v>
      </c>
      <c r="P28" s="298">
        <f>SUM(D28:O28)</f>
        <v>4532</v>
      </c>
    </row>
    <row r="29" spans="1:16">
      <c r="A29" s="1321" t="s">
        <v>182</v>
      </c>
      <c r="B29" s="1321"/>
      <c r="C29" s="30" t="s">
        <v>180</v>
      </c>
      <c r="D29" s="284"/>
      <c r="E29" s="284"/>
      <c r="F29" s="284"/>
      <c r="G29" s="284"/>
      <c r="H29" s="284"/>
    </row>
    <row r="30" spans="1:16">
      <c r="A30" s="284"/>
      <c r="B30" s="284"/>
      <c r="C30" s="1322" t="s">
        <v>181</v>
      </c>
      <c r="D30" s="1322"/>
      <c r="E30" s="1322"/>
      <c r="F30" s="1322"/>
      <c r="G30" s="1322"/>
      <c r="H30" s="1322"/>
    </row>
  </sheetData>
  <mergeCells count="25">
    <mergeCell ref="K5:P5"/>
    <mergeCell ref="D6:D7"/>
    <mergeCell ref="E6:E7"/>
    <mergeCell ref="F6:F7"/>
    <mergeCell ref="G6:G7"/>
    <mergeCell ref="H6:H7"/>
    <mergeCell ref="I6:I7"/>
    <mergeCell ref="J6:J7"/>
    <mergeCell ref="K6:K7"/>
    <mergeCell ref="L6:L7"/>
    <mergeCell ref="M6:M7"/>
    <mergeCell ref="N6:N7"/>
    <mergeCell ref="O6:O7"/>
    <mergeCell ref="P6:P7"/>
    <mergeCell ref="B8:C8"/>
    <mergeCell ref="B26:C26"/>
    <mergeCell ref="A29:B29"/>
    <mergeCell ref="C30:H30"/>
    <mergeCell ref="B9:C9"/>
    <mergeCell ref="B12:C12"/>
    <mergeCell ref="B15:C15"/>
    <mergeCell ref="B16:C16"/>
    <mergeCell ref="B19:C19"/>
    <mergeCell ref="B22:C22"/>
    <mergeCell ref="B23:C23"/>
  </mergeCells>
  <phoneticPr fontId="27"/>
  <pageMargins left="0.78740157480314965" right="0.19685039370078741" top="0.98425196850393704" bottom="0.98425196850393704" header="0.51181102362204722" footer="0.51181102362204722"/>
  <pageSetup paperSize="9" scale="94" firstPageNumber="0" orientation="portrait" r:id="rId1"/>
  <headerFooter alignWithMargins="0">
    <oddFooter xml:space="preserve">&amp;C-5-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H65" sqref="H65"/>
    </sheetView>
  </sheetViews>
  <sheetFormatPr defaultRowHeight="14.25"/>
  <cols>
    <col min="1" max="1" width="9.125" style="10" customWidth="1"/>
    <col min="2" max="14" width="7.125" style="10" customWidth="1"/>
    <col min="15" max="16" width="9" style="10"/>
    <col min="17" max="17" width="9.5" style="10" customWidth="1"/>
    <col min="18" max="16384" width="9" style="10"/>
  </cols>
  <sheetData>
    <row r="1" spans="1:20" ht="18.75" customHeight="1">
      <c r="A1" s="61" t="s">
        <v>183</v>
      </c>
    </row>
    <row r="2" spans="1:20" ht="13.5" customHeight="1"/>
    <row r="3" spans="1:20">
      <c r="A3" s="10" t="s">
        <v>184</v>
      </c>
      <c r="J3" s="1250" t="s">
        <v>246</v>
      </c>
      <c r="K3" s="1250"/>
      <c r="L3" s="1250"/>
      <c r="M3" s="1250"/>
      <c r="N3" s="1250"/>
    </row>
    <row r="4" spans="1:20">
      <c r="A4" s="275" t="s">
        <v>185</v>
      </c>
      <c r="B4" s="1350" t="s">
        <v>186</v>
      </c>
      <c r="C4" s="1348" t="s">
        <v>187</v>
      </c>
      <c r="D4" s="1348" t="s">
        <v>188</v>
      </c>
      <c r="E4" s="1348" t="s">
        <v>189</v>
      </c>
      <c r="F4" s="1348" t="s">
        <v>190</v>
      </c>
      <c r="G4" s="1348" t="s">
        <v>191</v>
      </c>
      <c r="H4" s="1348" t="s">
        <v>192</v>
      </c>
      <c r="I4" s="1348" t="s">
        <v>193</v>
      </c>
      <c r="J4" s="1346" t="s">
        <v>194</v>
      </c>
      <c r="K4" s="1348" t="s">
        <v>195</v>
      </c>
      <c r="L4" s="1346" t="s">
        <v>196</v>
      </c>
      <c r="M4" s="1348" t="s">
        <v>197</v>
      </c>
      <c r="N4" s="1340" t="s">
        <v>198</v>
      </c>
    </row>
    <row r="5" spans="1:20" ht="20.100000000000001" customHeight="1">
      <c r="A5" s="276" t="s">
        <v>199</v>
      </c>
      <c r="B5" s="1351"/>
      <c r="C5" s="1349"/>
      <c r="D5" s="1349"/>
      <c r="E5" s="1349"/>
      <c r="F5" s="1349"/>
      <c r="G5" s="1349"/>
      <c r="H5" s="1349"/>
      <c r="I5" s="1349"/>
      <c r="J5" s="1347"/>
      <c r="K5" s="1349"/>
      <c r="L5" s="1347"/>
      <c r="M5" s="1349"/>
      <c r="N5" s="1341"/>
      <c r="P5" s="299"/>
      <c r="Q5" s="1146" t="s">
        <v>200</v>
      </c>
      <c r="R5" s="1146" t="s">
        <v>201</v>
      </c>
      <c r="S5" s="1146" t="s">
        <v>202</v>
      </c>
      <c r="T5" s="1146" t="s">
        <v>203</v>
      </c>
    </row>
    <row r="6" spans="1:20" ht="24" customHeight="1">
      <c r="A6" s="300" t="s">
        <v>204</v>
      </c>
      <c r="B6" s="391">
        <v>832</v>
      </c>
      <c r="C6" s="392">
        <v>257</v>
      </c>
      <c r="D6" s="392">
        <v>136</v>
      </c>
      <c r="E6" s="392">
        <v>100</v>
      </c>
      <c r="F6" s="392">
        <v>824</v>
      </c>
      <c r="G6" s="392">
        <v>394</v>
      </c>
      <c r="H6" s="392">
        <v>198</v>
      </c>
      <c r="I6" s="392">
        <v>132</v>
      </c>
      <c r="J6" s="392">
        <v>293</v>
      </c>
      <c r="K6" s="392">
        <v>301</v>
      </c>
      <c r="L6" s="392">
        <v>201</v>
      </c>
      <c r="M6" s="392">
        <v>535</v>
      </c>
      <c r="N6" s="393">
        <v>367</v>
      </c>
      <c r="P6" s="1146" t="s">
        <v>205</v>
      </c>
      <c r="Q6" s="301">
        <f>B9</f>
        <v>139187</v>
      </c>
      <c r="R6" s="301">
        <f>B6</f>
        <v>832</v>
      </c>
      <c r="S6" s="301">
        <f>B7</f>
        <v>2</v>
      </c>
      <c r="T6" s="301">
        <f>B8</f>
        <v>951</v>
      </c>
    </row>
    <row r="7" spans="1:20" ht="24" customHeight="1">
      <c r="A7" s="155" t="s">
        <v>206</v>
      </c>
      <c r="B7" s="394">
        <v>2</v>
      </c>
      <c r="C7" s="395">
        <v>1</v>
      </c>
      <c r="D7" s="395">
        <v>1</v>
      </c>
      <c r="E7" s="395">
        <v>3</v>
      </c>
      <c r="F7" s="395">
        <v>2</v>
      </c>
      <c r="G7" s="395">
        <v>0</v>
      </c>
      <c r="H7" s="395">
        <v>3</v>
      </c>
      <c r="I7" s="395">
        <v>1</v>
      </c>
      <c r="J7" s="395">
        <v>1</v>
      </c>
      <c r="K7" s="395">
        <v>0</v>
      </c>
      <c r="L7" s="395">
        <v>2</v>
      </c>
      <c r="M7" s="395">
        <v>3</v>
      </c>
      <c r="N7" s="396">
        <v>0</v>
      </c>
      <c r="P7" s="1146" t="s">
        <v>207</v>
      </c>
      <c r="Q7" s="301">
        <f>C9</f>
        <v>107481</v>
      </c>
      <c r="R7" s="301">
        <f>C6</f>
        <v>257</v>
      </c>
      <c r="S7" s="301">
        <f>C7</f>
        <v>1</v>
      </c>
      <c r="T7" s="301">
        <f>C8</f>
        <v>295</v>
      </c>
    </row>
    <row r="8" spans="1:20" ht="24" customHeight="1">
      <c r="A8" s="142" t="s">
        <v>208</v>
      </c>
      <c r="B8" s="397">
        <v>951</v>
      </c>
      <c r="C8" s="398">
        <v>295</v>
      </c>
      <c r="D8" s="398">
        <v>151</v>
      </c>
      <c r="E8" s="398">
        <v>114</v>
      </c>
      <c r="F8" s="398">
        <v>905</v>
      </c>
      <c r="G8" s="398">
        <v>452</v>
      </c>
      <c r="H8" s="398">
        <v>218</v>
      </c>
      <c r="I8" s="398">
        <v>170</v>
      </c>
      <c r="J8" s="398">
        <v>342</v>
      </c>
      <c r="K8" s="398">
        <v>340</v>
      </c>
      <c r="L8" s="398">
        <v>228</v>
      </c>
      <c r="M8" s="398">
        <v>611</v>
      </c>
      <c r="N8" s="399">
        <v>413</v>
      </c>
      <c r="P8" s="1146" t="s">
        <v>209</v>
      </c>
      <c r="Q8" s="301">
        <f>D9</f>
        <v>79513</v>
      </c>
      <c r="R8" s="301">
        <f>D6</f>
        <v>136</v>
      </c>
      <c r="S8" s="301">
        <f>D7</f>
        <v>1</v>
      </c>
      <c r="T8" s="301">
        <f>D8</f>
        <v>151</v>
      </c>
    </row>
    <row r="9" spans="1:20" ht="24" customHeight="1">
      <c r="A9" s="142" t="s">
        <v>210</v>
      </c>
      <c r="B9" s="143">
        <v>139187</v>
      </c>
      <c r="C9" s="144">
        <v>107481</v>
      </c>
      <c r="D9" s="144">
        <v>79513</v>
      </c>
      <c r="E9" s="144">
        <v>64870</v>
      </c>
      <c r="F9" s="144">
        <v>103681</v>
      </c>
      <c r="G9" s="144">
        <v>104811</v>
      </c>
      <c r="H9" s="144">
        <v>80500</v>
      </c>
      <c r="I9" s="144">
        <v>62271</v>
      </c>
      <c r="J9" s="144">
        <v>81959</v>
      </c>
      <c r="K9" s="144">
        <v>75618</v>
      </c>
      <c r="L9" s="144">
        <v>96131</v>
      </c>
      <c r="M9" s="144">
        <v>183740</v>
      </c>
      <c r="N9" s="145">
        <v>177160</v>
      </c>
      <c r="P9" s="1146" t="s">
        <v>211</v>
      </c>
      <c r="Q9" s="301">
        <f>E9</f>
        <v>64870</v>
      </c>
      <c r="R9" s="301">
        <f>E6</f>
        <v>100</v>
      </c>
      <c r="S9" s="301">
        <f>E7</f>
        <v>3</v>
      </c>
      <c r="T9" s="301">
        <f>E8</f>
        <v>114</v>
      </c>
    </row>
    <row r="10" spans="1:20" ht="20.100000000000001" customHeight="1">
      <c r="B10" s="146"/>
      <c r="C10" s="146"/>
      <c r="D10" s="146"/>
      <c r="E10" s="146"/>
      <c r="F10" s="146"/>
      <c r="G10" s="146"/>
      <c r="H10" s="146"/>
      <c r="I10" s="146"/>
      <c r="J10" s="146"/>
      <c r="K10" s="146"/>
      <c r="L10" s="146"/>
      <c r="M10" s="146"/>
      <c r="N10" s="146"/>
      <c r="P10" s="1146" t="s">
        <v>212</v>
      </c>
      <c r="Q10" s="301">
        <f>F9</f>
        <v>103681</v>
      </c>
      <c r="R10" s="301">
        <f>F6</f>
        <v>824</v>
      </c>
      <c r="S10" s="301">
        <f>F7</f>
        <v>2</v>
      </c>
      <c r="T10" s="301">
        <f>F8</f>
        <v>905</v>
      </c>
    </row>
    <row r="11" spans="1:20" ht="20.100000000000001" customHeight="1">
      <c r="A11" s="302" t="s">
        <v>185</v>
      </c>
      <c r="B11" s="1352" t="s">
        <v>213</v>
      </c>
      <c r="C11" s="1338" t="s">
        <v>214</v>
      </c>
      <c r="D11" s="1338" t="s">
        <v>215</v>
      </c>
      <c r="E11" s="1338" t="s">
        <v>216</v>
      </c>
      <c r="F11" s="1338" t="s">
        <v>217</v>
      </c>
      <c r="G11" s="1336" t="s">
        <v>218</v>
      </c>
      <c r="H11" s="1336" t="s">
        <v>219</v>
      </c>
      <c r="I11" s="1338" t="s">
        <v>220</v>
      </c>
      <c r="J11" s="1336" t="s">
        <v>221</v>
      </c>
      <c r="K11" s="1338" t="s">
        <v>222</v>
      </c>
      <c r="L11" s="1338" t="s">
        <v>223</v>
      </c>
      <c r="M11" s="1342" t="s">
        <v>224</v>
      </c>
      <c r="N11" s="1343"/>
      <c r="P11" s="1146" t="s">
        <v>225</v>
      </c>
      <c r="Q11" s="301">
        <f>G9</f>
        <v>104811</v>
      </c>
      <c r="R11" s="301">
        <f>G6</f>
        <v>394</v>
      </c>
      <c r="S11" s="301">
        <f>G7</f>
        <v>0</v>
      </c>
      <c r="T11" s="301">
        <f>G8</f>
        <v>452</v>
      </c>
    </row>
    <row r="12" spans="1:20" ht="20.100000000000001" customHeight="1">
      <c r="A12" s="258" t="s">
        <v>199</v>
      </c>
      <c r="B12" s="1353"/>
      <c r="C12" s="1339"/>
      <c r="D12" s="1339"/>
      <c r="E12" s="1339"/>
      <c r="F12" s="1339"/>
      <c r="G12" s="1337"/>
      <c r="H12" s="1337"/>
      <c r="I12" s="1339"/>
      <c r="J12" s="1337"/>
      <c r="K12" s="1339"/>
      <c r="L12" s="1339"/>
      <c r="M12" s="1344"/>
      <c r="N12" s="1345"/>
      <c r="P12" s="1146" t="s">
        <v>226</v>
      </c>
      <c r="Q12" s="301">
        <f>H9</f>
        <v>80500</v>
      </c>
      <c r="R12" s="301">
        <f>H6</f>
        <v>198</v>
      </c>
      <c r="S12" s="301">
        <f>H7</f>
        <v>3</v>
      </c>
      <c r="T12" s="301">
        <f>H8</f>
        <v>218</v>
      </c>
    </row>
    <row r="13" spans="1:20" ht="24" customHeight="1">
      <c r="A13" s="303" t="s">
        <v>204</v>
      </c>
      <c r="B13" s="391">
        <v>297</v>
      </c>
      <c r="C13" s="392">
        <v>350</v>
      </c>
      <c r="D13" s="392">
        <v>144</v>
      </c>
      <c r="E13" s="392">
        <v>379</v>
      </c>
      <c r="F13" s="392">
        <v>268</v>
      </c>
      <c r="G13" s="392">
        <v>221</v>
      </c>
      <c r="H13" s="392">
        <v>362</v>
      </c>
      <c r="I13" s="392">
        <v>330</v>
      </c>
      <c r="J13" s="392">
        <v>372</v>
      </c>
      <c r="K13" s="392">
        <v>679</v>
      </c>
      <c r="L13" s="392">
        <v>284</v>
      </c>
      <c r="M13" s="1328">
        <f>SUM(B6:N6)+SUM(B13:L13)</f>
        <v>8256</v>
      </c>
      <c r="N13" s="1329"/>
      <c r="P13" s="304" t="s">
        <v>227</v>
      </c>
      <c r="Q13" s="301">
        <f>I9</f>
        <v>62271</v>
      </c>
      <c r="R13" s="301">
        <f>I6</f>
        <v>132</v>
      </c>
      <c r="S13" s="301">
        <f>I7</f>
        <v>1</v>
      </c>
      <c r="T13" s="301">
        <f>I8</f>
        <v>170</v>
      </c>
    </row>
    <row r="14" spans="1:20" ht="24" customHeight="1">
      <c r="A14" s="305" t="s">
        <v>206</v>
      </c>
      <c r="B14" s="394">
        <v>3</v>
      </c>
      <c r="C14" s="395">
        <v>2</v>
      </c>
      <c r="D14" s="395">
        <v>0</v>
      </c>
      <c r="E14" s="395">
        <v>3</v>
      </c>
      <c r="F14" s="395">
        <v>0</v>
      </c>
      <c r="G14" s="395">
        <v>0</v>
      </c>
      <c r="H14" s="395">
        <v>3</v>
      </c>
      <c r="I14" s="395">
        <v>1</v>
      </c>
      <c r="J14" s="395">
        <v>3</v>
      </c>
      <c r="K14" s="395">
        <v>2</v>
      </c>
      <c r="L14" s="395">
        <v>1</v>
      </c>
      <c r="M14" s="1330">
        <f>SUM(B7:N7)+SUM(B14:L14)</f>
        <v>37</v>
      </c>
      <c r="N14" s="1331"/>
      <c r="O14" s="306"/>
      <c r="P14" s="1146" t="s">
        <v>228</v>
      </c>
      <c r="Q14" s="301">
        <f>J9</f>
        <v>81959</v>
      </c>
      <c r="R14" s="301">
        <f>J6</f>
        <v>293</v>
      </c>
      <c r="S14" s="301">
        <f>J7</f>
        <v>1</v>
      </c>
      <c r="T14" s="301">
        <f>J8</f>
        <v>342</v>
      </c>
    </row>
    <row r="15" spans="1:20" ht="24" customHeight="1" thickBot="1">
      <c r="A15" s="147" t="s">
        <v>208</v>
      </c>
      <c r="B15" s="400">
        <v>333</v>
      </c>
      <c r="C15" s="398">
        <v>404</v>
      </c>
      <c r="D15" s="398">
        <v>165</v>
      </c>
      <c r="E15" s="398">
        <v>445</v>
      </c>
      <c r="F15" s="398">
        <v>318</v>
      </c>
      <c r="G15" s="398">
        <v>265</v>
      </c>
      <c r="H15" s="398">
        <v>430</v>
      </c>
      <c r="I15" s="398">
        <v>389</v>
      </c>
      <c r="J15" s="398">
        <v>428</v>
      </c>
      <c r="K15" s="398">
        <v>786</v>
      </c>
      <c r="L15" s="398">
        <v>340</v>
      </c>
      <c r="M15" s="1332">
        <f>SUM(B8:N8)+SUM(B15:L15)</f>
        <v>9493</v>
      </c>
      <c r="N15" s="1333"/>
      <c r="P15" s="1146" t="s">
        <v>229</v>
      </c>
      <c r="Q15" s="301">
        <f>K9</f>
        <v>75618</v>
      </c>
      <c r="R15" s="301">
        <f>K6</f>
        <v>301</v>
      </c>
      <c r="S15" s="301">
        <f>K7</f>
        <v>0</v>
      </c>
      <c r="T15" s="301">
        <f>K8</f>
        <v>340</v>
      </c>
    </row>
    <row r="16" spans="1:20" ht="24" customHeight="1" thickBot="1">
      <c r="A16" s="147" t="s">
        <v>210</v>
      </c>
      <c r="B16" s="148">
        <v>83926</v>
      </c>
      <c r="C16" s="144">
        <v>128835</v>
      </c>
      <c r="D16" s="144">
        <v>90779</v>
      </c>
      <c r="E16" s="144">
        <v>168129</v>
      </c>
      <c r="F16" s="144">
        <v>111744</v>
      </c>
      <c r="G16" s="144">
        <v>110883</v>
      </c>
      <c r="H16" s="144">
        <v>119561</v>
      </c>
      <c r="I16" s="144">
        <v>152991</v>
      </c>
      <c r="J16" s="144">
        <v>127447</v>
      </c>
      <c r="K16" s="144">
        <v>191664</v>
      </c>
      <c r="L16" s="149">
        <v>108114</v>
      </c>
      <c r="M16" s="1334">
        <f>SUM(B9:N9)+SUM(B16:L16)</f>
        <v>2750995</v>
      </c>
      <c r="N16" s="1335"/>
      <c r="P16" s="1146" t="s">
        <v>230</v>
      </c>
      <c r="Q16" s="301">
        <f>L9</f>
        <v>96131</v>
      </c>
      <c r="R16" s="301">
        <f>L6</f>
        <v>201</v>
      </c>
      <c r="S16" s="301">
        <f>L7</f>
        <v>2</v>
      </c>
      <c r="T16" s="301">
        <f>L8</f>
        <v>228</v>
      </c>
    </row>
    <row r="17" spans="1:20">
      <c r="A17" s="10" t="s">
        <v>231</v>
      </c>
      <c r="G17" s="150"/>
      <c r="P17" s="1146" t="s">
        <v>232</v>
      </c>
      <c r="Q17" s="301">
        <f>M9</f>
        <v>183740</v>
      </c>
      <c r="R17" s="301">
        <f>M6</f>
        <v>535</v>
      </c>
      <c r="S17" s="301">
        <f>M7</f>
        <v>3</v>
      </c>
      <c r="T17" s="301">
        <f>M8</f>
        <v>611</v>
      </c>
    </row>
    <row r="18" spans="1:20">
      <c r="A18" s="10" t="s">
        <v>432</v>
      </c>
      <c r="P18" s="1146" t="s">
        <v>233</v>
      </c>
      <c r="Q18" s="301">
        <f>N9</f>
        <v>177160</v>
      </c>
      <c r="R18" s="301">
        <f>N6</f>
        <v>367</v>
      </c>
      <c r="S18" s="301">
        <f>N7</f>
        <v>0</v>
      </c>
      <c r="T18" s="301">
        <f>N8</f>
        <v>413</v>
      </c>
    </row>
    <row r="19" spans="1:20">
      <c r="P19" s="1146" t="s">
        <v>234</v>
      </c>
      <c r="Q19" s="301">
        <f>B16</f>
        <v>83926</v>
      </c>
      <c r="R19" s="301">
        <f>B13</f>
        <v>297</v>
      </c>
      <c r="S19" s="301">
        <f>B14</f>
        <v>3</v>
      </c>
      <c r="T19" s="301">
        <f>B15</f>
        <v>333</v>
      </c>
    </row>
    <row r="20" spans="1:20">
      <c r="P20" s="1146" t="s">
        <v>235</v>
      </c>
      <c r="Q20" s="301">
        <f>C16</f>
        <v>128835</v>
      </c>
      <c r="R20" s="301">
        <f>C13</f>
        <v>350</v>
      </c>
      <c r="S20" s="301">
        <f>C14</f>
        <v>2</v>
      </c>
      <c r="T20" s="301">
        <f>C15</f>
        <v>404</v>
      </c>
    </row>
    <row r="21" spans="1:20">
      <c r="P21" s="1146" t="s">
        <v>236</v>
      </c>
      <c r="Q21" s="301">
        <f>D16</f>
        <v>90779</v>
      </c>
      <c r="R21" s="301">
        <f>D13</f>
        <v>144</v>
      </c>
      <c r="S21" s="301">
        <f>D14</f>
        <v>0</v>
      </c>
      <c r="T21" s="301">
        <f>D15</f>
        <v>165</v>
      </c>
    </row>
    <row r="22" spans="1:20">
      <c r="P22" s="1146" t="s">
        <v>237</v>
      </c>
      <c r="Q22" s="301">
        <f>E16</f>
        <v>168129</v>
      </c>
      <c r="R22" s="301">
        <f>E13</f>
        <v>379</v>
      </c>
      <c r="S22" s="301">
        <f>E14</f>
        <v>3</v>
      </c>
      <c r="T22" s="301">
        <f>E15</f>
        <v>445</v>
      </c>
    </row>
    <row r="23" spans="1:20">
      <c r="P23" s="1146" t="s">
        <v>238</v>
      </c>
      <c r="Q23" s="301">
        <f>F16</f>
        <v>111744</v>
      </c>
      <c r="R23" s="301">
        <f>F13</f>
        <v>268</v>
      </c>
      <c r="S23" s="301">
        <f>F14</f>
        <v>0</v>
      </c>
      <c r="T23" s="301">
        <f>F15</f>
        <v>318</v>
      </c>
    </row>
    <row r="24" spans="1:20">
      <c r="P24" s="1146" t="s">
        <v>239</v>
      </c>
      <c r="Q24" s="301">
        <f>G16</f>
        <v>110883</v>
      </c>
      <c r="R24" s="301">
        <f>G13</f>
        <v>221</v>
      </c>
      <c r="S24" s="301">
        <f>G14</f>
        <v>0</v>
      </c>
      <c r="T24" s="301">
        <f>G15</f>
        <v>265</v>
      </c>
    </row>
    <row r="25" spans="1:20">
      <c r="P25" s="1146" t="s">
        <v>240</v>
      </c>
      <c r="Q25" s="301">
        <f>H16</f>
        <v>119561</v>
      </c>
      <c r="R25" s="301">
        <f>H13</f>
        <v>362</v>
      </c>
      <c r="S25" s="301">
        <f>H14</f>
        <v>3</v>
      </c>
      <c r="T25" s="301">
        <f>H15</f>
        <v>430</v>
      </c>
    </row>
    <row r="26" spans="1:20">
      <c r="P26" s="1146" t="s">
        <v>241</v>
      </c>
      <c r="Q26" s="301">
        <f>I16</f>
        <v>152991</v>
      </c>
      <c r="R26" s="301">
        <f>I13</f>
        <v>330</v>
      </c>
      <c r="S26" s="301">
        <f>I14</f>
        <v>1</v>
      </c>
      <c r="T26" s="301">
        <f>I15</f>
        <v>389</v>
      </c>
    </row>
    <row r="27" spans="1:20">
      <c r="P27" s="1146" t="s">
        <v>242</v>
      </c>
      <c r="Q27" s="301">
        <f>J16</f>
        <v>127447</v>
      </c>
      <c r="R27" s="301">
        <f>J13</f>
        <v>372</v>
      </c>
      <c r="S27" s="301">
        <f>J14</f>
        <v>3</v>
      </c>
      <c r="T27" s="301">
        <f>J15</f>
        <v>428</v>
      </c>
    </row>
    <row r="28" spans="1:20">
      <c r="P28" s="1146" t="s">
        <v>243</v>
      </c>
      <c r="Q28" s="301">
        <f>K16</f>
        <v>191664</v>
      </c>
      <c r="R28" s="301">
        <f>K13</f>
        <v>679</v>
      </c>
      <c r="S28" s="301">
        <f>K14</f>
        <v>2</v>
      </c>
      <c r="T28" s="301">
        <f>K15</f>
        <v>786</v>
      </c>
    </row>
    <row r="29" spans="1:20">
      <c r="P29" s="1146" t="s">
        <v>244</v>
      </c>
      <c r="Q29" s="301">
        <f>L16</f>
        <v>108114</v>
      </c>
      <c r="R29" s="301">
        <f>L13</f>
        <v>284</v>
      </c>
      <c r="S29" s="301">
        <f>L14</f>
        <v>1</v>
      </c>
      <c r="T29" s="301">
        <f>L15</f>
        <v>340</v>
      </c>
    </row>
    <row r="30" spans="1:20">
      <c r="P30" s="1146" t="s">
        <v>245</v>
      </c>
      <c r="Q30" s="301">
        <f>SUM(Q6:Q29)</f>
        <v>2750995</v>
      </c>
      <c r="R30" s="301">
        <f>SUM(R6:R29)</f>
        <v>8256</v>
      </c>
      <c r="S30" s="301">
        <f>SUM(S6:S29)</f>
        <v>37</v>
      </c>
      <c r="T30" s="301">
        <f>SUM(T6:T29)</f>
        <v>9493</v>
      </c>
    </row>
  </sheetData>
  <mergeCells count="30">
    <mergeCell ref="E11:E12"/>
    <mergeCell ref="F11:F12"/>
    <mergeCell ref="M4:M5"/>
    <mergeCell ref="E4:E5"/>
    <mergeCell ref="F4:F5"/>
    <mergeCell ref="G4:G5"/>
    <mergeCell ref="H4:H5"/>
    <mergeCell ref="G11:G12"/>
    <mergeCell ref="H11:H12"/>
    <mergeCell ref="I11:I12"/>
    <mergeCell ref="I4:I5"/>
    <mergeCell ref="B4:B5"/>
    <mergeCell ref="C4:C5"/>
    <mergeCell ref="D4:D5"/>
    <mergeCell ref="B11:B12"/>
    <mergeCell ref="C11:C12"/>
    <mergeCell ref="D11:D12"/>
    <mergeCell ref="M13:N13"/>
    <mergeCell ref="M14:N14"/>
    <mergeCell ref="M15:N15"/>
    <mergeCell ref="M16:N16"/>
    <mergeCell ref="J3:N3"/>
    <mergeCell ref="J11:J12"/>
    <mergeCell ref="K11:K12"/>
    <mergeCell ref="N4:N5"/>
    <mergeCell ref="M11:N12"/>
    <mergeCell ref="J4:J5"/>
    <mergeCell ref="K4:K5"/>
    <mergeCell ref="L4:L5"/>
    <mergeCell ref="L11:L12"/>
  </mergeCells>
  <phoneticPr fontId="27"/>
  <pageMargins left="0.59055118110236227" right="0.78740157480314965" top="0.98425196850393704" bottom="0.98425196850393704" header="0.51181102362204722" footer="0.51181102362204722"/>
  <pageSetup paperSize="9" scale="87" firstPageNumber="0" orientation="portrait" r:id="rId1"/>
  <headerFooter alignWithMargins="0">
    <oddFooter>&amp;C－6－</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view="pageBreakPreview" zoomScaleNormal="100" zoomScaleSheetLayoutView="100" workbookViewId="0">
      <selection activeCell="H65" sqref="H65"/>
    </sheetView>
  </sheetViews>
  <sheetFormatPr defaultRowHeight="14.25"/>
  <cols>
    <col min="1" max="1" width="11.75" style="10" customWidth="1"/>
    <col min="2" max="2" width="10.375" style="10" customWidth="1"/>
    <col min="3" max="3" width="11" style="10" customWidth="1"/>
    <col min="4" max="4" width="10.875" style="10" customWidth="1"/>
    <col min="5" max="5" width="10.75" style="10" customWidth="1"/>
    <col min="6" max="6" width="10.375" style="10" customWidth="1"/>
    <col min="7" max="7" width="10.75" style="10" customWidth="1"/>
    <col min="8" max="16384" width="9" style="10"/>
  </cols>
  <sheetData>
    <row r="1" spans="1:15" ht="15">
      <c r="A1" s="61" t="s">
        <v>247</v>
      </c>
      <c r="B1" s="61"/>
    </row>
    <row r="2" spans="1:15">
      <c r="A2" s="279" t="s">
        <v>258</v>
      </c>
      <c r="B2" s="279"/>
      <c r="C2" s="279"/>
      <c r="D2" s="279"/>
      <c r="E2" s="279"/>
      <c r="F2" s="279"/>
      <c r="G2" s="279"/>
      <c r="H2" s="279"/>
    </row>
    <row r="4" spans="1:15" ht="18" customHeight="1">
      <c r="A4" s="1354" t="s">
        <v>248</v>
      </c>
      <c r="B4" s="1356" t="s">
        <v>249</v>
      </c>
      <c r="C4" s="1261"/>
      <c r="D4" s="1356" t="s">
        <v>250</v>
      </c>
      <c r="E4" s="1261"/>
      <c r="F4" s="1356" t="s">
        <v>251</v>
      </c>
      <c r="G4" s="1261"/>
      <c r="I4" s="307"/>
      <c r="J4" s="44"/>
      <c r="K4" s="44"/>
      <c r="L4" s="44"/>
      <c r="M4" s="44"/>
      <c r="N4" s="44"/>
      <c r="O4" s="44"/>
    </row>
    <row r="5" spans="1:15" ht="18" customHeight="1">
      <c r="A5" s="1355"/>
      <c r="B5" s="367" t="s">
        <v>427</v>
      </c>
      <c r="C5" s="308" t="s">
        <v>252</v>
      </c>
      <c r="D5" s="367" t="s">
        <v>427</v>
      </c>
      <c r="E5" s="308" t="s">
        <v>252</v>
      </c>
      <c r="F5" s="367" t="s">
        <v>427</v>
      </c>
      <c r="G5" s="308" t="s">
        <v>252</v>
      </c>
      <c r="I5" s="116"/>
      <c r="J5" s="44"/>
      <c r="K5" s="44"/>
      <c r="L5" s="44"/>
      <c r="M5" s="44"/>
      <c r="N5" s="44"/>
      <c r="O5" s="44"/>
    </row>
    <row r="6" spans="1:15" ht="18" customHeight="1">
      <c r="A6" s="151" t="s">
        <v>253</v>
      </c>
      <c r="B6" s="401">
        <v>1796</v>
      </c>
      <c r="C6" s="152">
        <v>2208</v>
      </c>
      <c r="D6" s="402">
        <v>12</v>
      </c>
      <c r="E6" s="153">
        <v>9</v>
      </c>
      <c r="F6" s="403">
        <v>2164</v>
      </c>
      <c r="G6" s="154">
        <v>2710</v>
      </c>
      <c r="I6" s="116"/>
      <c r="J6" s="44"/>
      <c r="K6" s="44"/>
      <c r="L6" s="44"/>
      <c r="M6" s="44"/>
      <c r="N6" s="44"/>
      <c r="O6" s="44"/>
    </row>
    <row r="7" spans="1:15" ht="18" customHeight="1">
      <c r="A7" s="155" t="s">
        <v>254</v>
      </c>
      <c r="B7" s="404">
        <v>2220</v>
      </c>
      <c r="C7" s="156">
        <v>2664</v>
      </c>
      <c r="D7" s="405">
        <v>11</v>
      </c>
      <c r="E7" s="157">
        <v>13</v>
      </c>
      <c r="F7" s="406">
        <v>2651</v>
      </c>
      <c r="G7" s="156">
        <v>3246</v>
      </c>
      <c r="I7" s="116"/>
      <c r="J7" s="44"/>
      <c r="K7" s="44"/>
      <c r="L7" s="44"/>
      <c r="M7" s="44"/>
      <c r="N7" s="44"/>
      <c r="O7" s="44"/>
    </row>
    <row r="8" spans="1:15" ht="18" customHeight="1">
      <c r="A8" s="158" t="s">
        <v>255</v>
      </c>
      <c r="B8" s="407">
        <v>455</v>
      </c>
      <c r="C8" s="154">
        <v>566</v>
      </c>
      <c r="D8" s="408">
        <v>3</v>
      </c>
      <c r="E8" s="159">
        <v>1</v>
      </c>
      <c r="F8" s="403">
        <v>509</v>
      </c>
      <c r="G8" s="154">
        <v>664</v>
      </c>
      <c r="I8" s="116"/>
      <c r="J8" s="44"/>
      <c r="K8" s="44"/>
      <c r="L8" s="44"/>
      <c r="M8" s="44"/>
      <c r="N8" s="44"/>
      <c r="O8" s="44"/>
    </row>
    <row r="9" spans="1:15" ht="18" customHeight="1">
      <c r="A9" s="155" t="s">
        <v>256</v>
      </c>
      <c r="B9" s="404">
        <v>374</v>
      </c>
      <c r="C9" s="156">
        <v>453</v>
      </c>
      <c r="D9" s="405">
        <v>3</v>
      </c>
      <c r="E9" s="157">
        <v>0</v>
      </c>
      <c r="F9" s="406">
        <v>441</v>
      </c>
      <c r="G9" s="156">
        <v>526</v>
      </c>
      <c r="I9" s="116"/>
      <c r="J9" s="44"/>
      <c r="K9" s="44"/>
      <c r="L9" s="44"/>
      <c r="M9" s="44"/>
      <c r="N9" s="44"/>
      <c r="O9" s="44"/>
    </row>
    <row r="10" spans="1:15" ht="18" customHeight="1">
      <c r="A10" s="142" t="s">
        <v>257</v>
      </c>
      <c r="B10" s="409">
        <v>3411</v>
      </c>
      <c r="C10" s="160">
        <v>4189</v>
      </c>
      <c r="D10" s="410">
        <v>8</v>
      </c>
      <c r="E10" s="161">
        <v>11</v>
      </c>
      <c r="F10" s="411">
        <v>3728</v>
      </c>
      <c r="G10" s="160">
        <v>4554</v>
      </c>
      <c r="I10" s="116"/>
      <c r="J10" s="44"/>
      <c r="K10" s="44"/>
      <c r="L10" s="44"/>
      <c r="M10" s="44"/>
      <c r="N10" s="44"/>
      <c r="O10" s="44"/>
    </row>
    <row r="11" spans="1:15" ht="18" customHeight="1">
      <c r="A11" s="309" t="s">
        <v>224</v>
      </c>
      <c r="B11" s="310">
        <f t="shared" ref="B11:G11" si="0">SUM(B6:B10)</f>
        <v>8256</v>
      </c>
      <c r="C11" s="311">
        <f t="shared" si="0"/>
        <v>10080</v>
      </c>
      <c r="D11" s="310">
        <f t="shared" si="0"/>
        <v>37</v>
      </c>
      <c r="E11" s="311">
        <f t="shared" si="0"/>
        <v>34</v>
      </c>
      <c r="F11" s="312">
        <f t="shared" si="0"/>
        <v>9493</v>
      </c>
      <c r="G11" s="311">
        <f t="shared" si="0"/>
        <v>11700</v>
      </c>
      <c r="I11" s="116"/>
      <c r="J11" s="44"/>
      <c r="K11" s="44"/>
      <c r="L11" s="44"/>
      <c r="M11" s="44"/>
      <c r="N11" s="44"/>
      <c r="O11" s="44"/>
    </row>
    <row r="12" spans="1:15">
      <c r="I12" s="116"/>
      <c r="J12" s="44"/>
      <c r="K12" s="44"/>
      <c r="L12" s="44"/>
      <c r="M12" s="44"/>
      <c r="N12" s="44"/>
      <c r="O12" s="44"/>
    </row>
    <row r="13" spans="1:15">
      <c r="C13" s="10" t="s">
        <v>0</v>
      </c>
      <c r="I13" s="116"/>
      <c r="J13" s="44"/>
      <c r="K13" s="44"/>
      <c r="L13" s="44"/>
      <c r="M13" s="44"/>
      <c r="N13" s="44"/>
      <c r="O13" s="44"/>
    </row>
    <row r="14" spans="1:15">
      <c r="I14" s="116"/>
      <c r="J14" s="44"/>
      <c r="K14" s="44"/>
      <c r="L14" s="44"/>
      <c r="M14" s="44"/>
      <c r="N14" s="44"/>
      <c r="O14" s="44"/>
    </row>
    <row r="15" spans="1:15">
      <c r="I15" s="116"/>
      <c r="J15" s="44"/>
      <c r="K15" s="44"/>
      <c r="L15" s="44"/>
      <c r="M15" s="44"/>
      <c r="N15" s="44"/>
      <c r="O15" s="44"/>
    </row>
    <row r="16" spans="1:15">
      <c r="I16" s="116"/>
    </row>
  </sheetData>
  <mergeCells count="4">
    <mergeCell ref="A4:A5"/>
    <mergeCell ref="B4:C4"/>
    <mergeCell ref="D4:E4"/>
    <mergeCell ref="F4:G4"/>
  </mergeCells>
  <phoneticPr fontId="27"/>
  <pageMargins left="0.98425196850393704" right="0.39370078740157483" top="0.98425196850393704" bottom="0.98425196850393704" header="0.51181102362204722" footer="0.51181102362204722"/>
  <pageSetup paperSize="9" firstPageNumber="0" orientation="portrait" r:id="rId1"/>
  <headerFooter alignWithMargins="0">
    <oddFooter>&amp;C－7－</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view="pageBreakPreview" topLeftCell="A13" zoomScaleNormal="100" zoomScaleSheetLayoutView="100" workbookViewId="0">
      <selection activeCell="H65" sqref="H65"/>
    </sheetView>
  </sheetViews>
  <sheetFormatPr defaultRowHeight="14.25"/>
  <cols>
    <col min="1" max="1" width="3" style="10" customWidth="1"/>
    <col min="2" max="2" width="4.125" style="10" customWidth="1"/>
    <col min="3" max="3" width="15.875" style="10" customWidth="1"/>
    <col min="4" max="5" width="7.125" style="10" customWidth="1"/>
    <col min="6" max="6" width="7.625" style="10" customWidth="1"/>
    <col min="7" max="7" width="3" style="10" customWidth="1"/>
    <col min="8" max="8" width="3.875" style="10" customWidth="1"/>
    <col min="9" max="9" width="15.875" style="10" customWidth="1"/>
    <col min="10" max="10" width="7.625" style="10" bestFit="1" customWidth="1"/>
    <col min="11" max="11" width="7.125" style="10" customWidth="1"/>
    <col min="12" max="12" width="7.625" style="10" customWidth="1"/>
    <col min="13" max="13" width="4.25" style="10" customWidth="1"/>
    <col min="14" max="14" width="13.375" style="10" customWidth="1"/>
    <col min="15" max="16384" width="9" style="10"/>
  </cols>
  <sheetData>
    <row r="1" spans="1:20" ht="16.5" customHeight="1" thickBot="1">
      <c r="A1" s="10" t="s">
        <v>259</v>
      </c>
      <c r="D1" s="162"/>
      <c r="F1" s="162"/>
      <c r="G1" s="1250" t="s">
        <v>260</v>
      </c>
      <c r="H1" s="1250"/>
      <c r="I1" s="1250"/>
      <c r="J1" s="1250"/>
      <c r="K1" s="1250"/>
      <c r="L1" s="1250"/>
      <c r="M1" s="162"/>
      <c r="N1" s="313"/>
    </row>
    <row r="2" spans="1:20" ht="15.95" customHeight="1">
      <c r="A2" s="165"/>
      <c r="B2" s="1259" t="s">
        <v>261</v>
      </c>
      <c r="C2" s="1260"/>
      <c r="D2" s="163" t="s">
        <v>262</v>
      </c>
      <c r="E2" s="163" t="s">
        <v>263</v>
      </c>
      <c r="F2" s="164" t="s">
        <v>264</v>
      </c>
      <c r="G2" s="165"/>
      <c r="H2" s="1259" t="s">
        <v>261</v>
      </c>
      <c r="I2" s="1260"/>
      <c r="J2" s="163" t="s">
        <v>265</v>
      </c>
      <c r="K2" s="163" t="s">
        <v>266</v>
      </c>
      <c r="L2" s="166" t="s">
        <v>267</v>
      </c>
    </row>
    <row r="3" spans="1:20" ht="15.95" customHeight="1">
      <c r="A3" s="1363" t="s">
        <v>268</v>
      </c>
      <c r="B3" s="1357" t="s">
        <v>269</v>
      </c>
      <c r="C3" s="167" t="s">
        <v>270</v>
      </c>
      <c r="D3" s="412">
        <v>252</v>
      </c>
      <c r="E3" s="412">
        <v>3</v>
      </c>
      <c r="F3" s="413">
        <v>300</v>
      </c>
      <c r="G3" s="1363" t="s">
        <v>268</v>
      </c>
      <c r="H3" s="1357" t="s">
        <v>271</v>
      </c>
      <c r="I3" s="168" t="s">
        <v>272</v>
      </c>
      <c r="J3" s="412">
        <v>90</v>
      </c>
      <c r="K3" s="412">
        <v>0</v>
      </c>
      <c r="L3" s="418">
        <v>93</v>
      </c>
      <c r="N3" s="314"/>
      <c r="O3" s="314"/>
      <c r="P3" s="314"/>
    </row>
    <row r="4" spans="1:20" ht="15.95" customHeight="1">
      <c r="A4" s="1363"/>
      <c r="B4" s="1361"/>
      <c r="C4" s="167" t="s">
        <v>273</v>
      </c>
      <c r="D4" s="412">
        <v>123</v>
      </c>
      <c r="E4" s="412">
        <v>0</v>
      </c>
      <c r="F4" s="413">
        <v>140</v>
      </c>
      <c r="G4" s="1363"/>
      <c r="H4" s="1357"/>
      <c r="I4" s="169" t="s">
        <v>274</v>
      </c>
      <c r="J4" s="419">
        <v>118</v>
      </c>
      <c r="K4" s="419">
        <v>0</v>
      </c>
      <c r="L4" s="420">
        <v>128</v>
      </c>
      <c r="N4" s="314"/>
      <c r="O4" s="314"/>
      <c r="P4" s="314"/>
    </row>
    <row r="5" spans="1:20" ht="15.95" customHeight="1">
      <c r="A5" s="1363"/>
      <c r="B5" s="1361"/>
      <c r="C5" s="167" t="s">
        <v>275</v>
      </c>
      <c r="D5" s="412">
        <v>309</v>
      </c>
      <c r="E5" s="412">
        <v>1</v>
      </c>
      <c r="F5" s="413">
        <v>392</v>
      </c>
      <c r="G5" s="1363"/>
      <c r="H5" s="1357"/>
      <c r="I5" s="170" t="s">
        <v>276</v>
      </c>
      <c r="J5" s="412">
        <v>71</v>
      </c>
      <c r="K5" s="412">
        <v>1</v>
      </c>
      <c r="L5" s="418">
        <v>81</v>
      </c>
      <c r="N5" s="314"/>
      <c r="O5" s="314"/>
      <c r="P5" s="314"/>
    </row>
    <row r="6" spans="1:20" ht="15.95" customHeight="1">
      <c r="A6" s="1363"/>
      <c r="B6" s="1361"/>
      <c r="C6" s="167" t="s">
        <v>277</v>
      </c>
      <c r="D6" s="412">
        <v>147</v>
      </c>
      <c r="E6" s="412">
        <v>0</v>
      </c>
      <c r="F6" s="413">
        <v>187</v>
      </c>
      <c r="G6" s="1363"/>
      <c r="H6" s="1357"/>
      <c r="I6" s="170" t="s">
        <v>278</v>
      </c>
      <c r="J6" s="412">
        <v>53</v>
      </c>
      <c r="K6" s="412">
        <v>1</v>
      </c>
      <c r="L6" s="418">
        <v>61</v>
      </c>
      <c r="N6" s="314"/>
      <c r="O6" s="314"/>
      <c r="P6" s="314"/>
    </row>
    <row r="7" spans="1:20" ht="15.95" customHeight="1">
      <c r="A7" s="1363"/>
      <c r="B7" s="1361"/>
      <c r="C7" s="167" t="s">
        <v>279</v>
      </c>
      <c r="D7" s="412">
        <v>115</v>
      </c>
      <c r="E7" s="412">
        <v>2</v>
      </c>
      <c r="F7" s="413">
        <v>139</v>
      </c>
      <c r="G7" s="1363"/>
      <c r="H7" s="1357"/>
      <c r="I7" s="170" t="s">
        <v>280</v>
      </c>
      <c r="J7" s="412">
        <v>63</v>
      </c>
      <c r="K7" s="412">
        <v>0</v>
      </c>
      <c r="L7" s="418">
        <v>81</v>
      </c>
      <c r="N7" s="314"/>
      <c r="O7" s="314"/>
      <c r="P7" s="314"/>
    </row>
    <row r="8" spans="1:20" ht="15.95" customHeight="1">
      <c r="A8" s="1363"/>
      <c r="B8" s="1361"/>
      <c r="C8" s="167" t="s">
        <v>281</v>
      </c>
      <c r="D8" s="412">
        <v>26</v>
      </c>
      <c r="E8" s="412">
        <v>0</v>
      </c>
      <c r="F8" s="413">
        <v>29</v>
      </c>
      <c r="G8" s="1363"/>
      <c r="H8" s="1357"/>
      <c r="I8" s="170" t="s">
        <v>282</v>
      </c>
      <c r="J8" s="412">
        <v>21</v>
      </c>
      <c r="K8" s="412">
        <v>1</v>
      </c>
      <c r="L8" s="418">
        <v>22</v>
      </c>
      <c r="N8" s="314"/>
      <c r="O8" s="314"/>
      <c r="P8" s="314"/>
    </row>
    <row r="9" spans="1:20" ht="15.95" customHeight="1">
      <c r="A9" s="1363"/>
      <c r="B9" s="1361"/>
      <c r="C9" s="167" t="s">
        <v>283</v>
      </c>
      <c r="D9" s="412">
        <v>87</v>
      </c>
      <c r="E9" s="412">
        <v>1</v>
      </c>
      <c r="F9" s="413">
        <v>95</v>
      </c>
      <c r="G9" s="1363"/>
      <c r="H9" s="1357"/>
      <c r="I9" s="170" t="s">
        <v>284</v>
      </c>
      <c r="J9" s="412">
        <v>12</v>
      </c>
      <c r="K9" s="412">
        <v>0</v>
      </c>
      <c r="L9" s="418">
        <v>16</v>
      </c>
      <c r="N9" s="315"/>
      <c r="O9" s="316"/>
      <c r="P9" s="316"/>
      <c r="Q9" s="316"/>
      <c r="R9" s="314"/>
      <c r="S9" s="314"/>
      <c r="T9" s="314"/>
    </row>
    <row r="10" spans="1:20" ht="15.95" customHeight="1">
      <c r="A10" s="1363"/>
      <c r="B10" s="1361"/>
      <c r="C10" s="167" t="s">
        <v>285</v>
      </c>
      <c r="D10" s="412">
        <v>107</v>
      </c>
      <c r="E10" s="412">
        <v>1</v>
      </c>
      <c r="F10" s="413">
        <v>128</v>
      </c>
      <c r="G10" s="1363"/>
      <c r="H10" s="1357"/>
      <c r="I10" s="170" t="s">
        <v>286</v>
      </c>
      <c r="J10" s="412">
        <v>25</v>
      </c>
      <c r="K10" s="412">
        <v>0</v>
      </c>
      <c r="L10" s="418">
        <v>25</v>
      </c>
      <c r="N10" s="315"/>
      <c r="O10" s="316"/>
      <c r="P10" s="316"/>
      <c r="Q10" s="316"/>
      <c r="R10" s="314"/>
      <c r="S10" s="314"/>
      <c r="T10" s="314"/>
    </row>
    <row r="11" spans="1:20" ht="15.95" customHeight="1">
      <c r="A11" s="1363"/>
      <c r="B11" s="1361"/>
      <c r="C11" s="167" t="s">
        <v>287</v>
      </c>
      <c r="D11" s="412">
        <v>144</v>
      </c>
      <c r="E11" s="412">
        <v>1</v>
      </c>
      <c r="F11" s="413">
        <v>160</v>
      </c>
      <c r="G11" s="1363"/>
      <c r="H11" s="1357"/>
      <c r="I11" s="170" t="s">
        <v>288</v>
      </c>
      <c r="J11" s="412">
        <v>2</v>
      </c>
      <c r="K11" s="412">
        <v>0</v>
      </c>
      <c r="L11" s="418">
        <v>2</v>
      </c>
      <c r="R11" s="314"/>
      <c r="S11" s="314"/>
      <c r="T11" s="314"/>
    </row>
    <row r="12" spans="1:20" ht="15.95" customHeight="1">
      <c r="A12" s="1363"/>
      <c r="B12" s="1361"/>
      <c r="C12" s="167" t="s">
        <v>289</v>
      </c>
      <c r="D12" s="412">
        <v>41</v>
      </c>
      <c r="E12" s="412">
        <v>0</v>
      </c>
      <c r="F12" s="413">
        <v>47</v>
      </c>
      <c r="G12" s="1363"/>
      <c r="H12" s="1357" t="s">
        <v>290</v>
      </c>
      <c r="I12" s="168" t="s">
        <v>291</v>
      </c>
      <c r="J12" s="412">
        <v>6</v>
      </c>
      <c r="K12" s="412">
        <v>0</v>
      </c>
      <c r="L12" s="418">
        <v>6</v>
      </c>
      <c r="R12" s="314"/>
      <c r="S12" s="314"/>
      <c r="T12" s="314"/>
    </row>
    <row r="13" spans="1:20" ht="15.95" customHeight="1">
      <c r="A13" s="1363"/>
      <c r="B13" s="1361"/>
      <c r="C13" s="167" t="s">
        <v>292</v>
      </c>
      <c r="D13" s="412">
        <v>139</v>
      </c>
      <c r="E13" s="412">
        <v>1</v>
      </c>
      <c r="F13" s="413">
        <v>176</v>
      </c>
      <c r="G13" s="1363"/>
      <c r="H13" s="1357"/>
      <c r="I13" s="168" t="s">
        <v>293</v>
      </c>
      <c r="J13" s="412">
        <v>18</v>
      </c>
      <c r="K13" s="412">
        <v>0</v>
      </c>
      <c r="L13" s="418">
        <v>22</v>
      </c>
      <c r="R13" s="314"/>
      <c r="S13" s="314"/>
      <c r="T13" s="314"/>
    </row>
    <row r="14" spans="1:20" ht="15.95" customHeight="1">
      <c r="A14" s="1363"/>
      <c r="B14" s="1361"/>
      <c r="C14" s="167" t="s">
        <v>294</v>
      </c>
      <c r="D14" s="412">
        <v>306</v>
      </c>
      <c r="E14" s="412">
        <v>2</v>
      </c>
      <c r="F14" s="413">
        <v>371</v>
      </c>
      <c r="G14" s="1363"/>
      <c r="H14" s="1357"/>
      <c r="I14" s="168" t="s">
        <v>295</v>
      </c>
      <c r="J14" s="412">
        <v>25</v>
      </c>
      <c r="K14" s="412">
        <v>0</v>
      </c>
      <c r="L14" s="418">
        <v>26</v>
      </c>
      <c r="R14" s="314"/>
      <c r="S14" s="314"/>
      <c r="T14" s="314"/>
    </row>
    <row r="15" spans="1:20" ht="15.95" customHeight="1">
      <c r="A15" s="1363"/>
      <c r="B15" s="1357" t="s">
        <v>296</v>
      </c>
      <c r="C15" s="170" t="s">
        <v>297</v>
      </c>
      <c r="D15" s="412">
        <v>104</v>
      </c>
      <c r="E15" s="412">
        <v>0</v>
      </c>
      <c r="F15" s="413">
        <v>131</v>
      </c>
      <c r="G15" s="1363"/>
      <c r="H15" s="1357"/>
      <c r="I15" s="168" t="s">
        <v>298</v>
      </c>
      <c r="J15" s="412">
        <v>27</v>
      </c>
      <c r="K15" s="412">
        <v>1</v>
      </c>
      <c r="L15" s="418">
        <v>30</v>
      </c>
      <c r="R15" s="314"/>
      <c r="S15" s="314"/>
      <c r="T15" s="314"/>
    </row>
    <row r="16" spans="1:20" ht="15.95" customHeight="1">
      <c r="A16" s="1363"/>
      <c r="B16" s="1357"/>
      <c r="C16" s="170" t="s">
        <v>299</v>
      </c>
      <c r="D16" s="412">
        <v>218</v>
      </c>
      <c r="E16" s="412">
        <v>0</v>
      </c>
      <c r="F16" s="413">
        <v>248</v>
      </c>
      <c r="G16" s="1363"/>
      <c r="H16" s="1357"/>
      <c r="I16" s="168" t="s">
        <v>300</v>
      </c>
      <c r="J16" s="412">
        <v>27</v>
      </c>
      <c r="K16" s="412">
        <v>1</v>
      </c>
      <c r="L16" s="418">
        <v>34</v>
      </c>
      <c r="R16" s="314"/>
      <c r="S16" s="314"/>
      <c r="T16" s="314"/>
    </row>
    <row r="17" spans="1:22" ht="15.95" customHeight="1">
      <c r="A17" s="1363"/>
      <c r="B17" s="1357"/>
      <c r="C17" s="170" t="s">
        <v>301</v>
      </c>
      <c r="D17" s="412">
        <v>97</v>
      </c>
      <c r="E17" s="412">
        <v>1</v>
      </c>
      <c r="F17" s="413">
        <v>109</v>
      </c>
      <c r="G17" s="1363"/>
      <c r="H17" s="1357"/>
      <c r="I17" s="168" t="s">
        <v>302</v>
      </c>
      <c r="J17" s="412">
        <v>14</v>
      </c>
      <c r="K17" s="412">
        <v>0</v>
      </c>
      <c r="L17" s="418">
        <v>15</v>
      </c>
      <c r="N17" s="317"/>
      <c r="R17" s="314"/>
      <c r="S17" s="314"/>
      <c r="T17" s="314"/>
      <c r="V17" s="10">
        <v>1157</v>
      </c>
    </row>
    <row r="18" spans="1:22" ht="15.95" customHeight="1">
      <c r="A18" s="1363"/>
      <c r="B18" s="1357"/>
      <c r="C18" s="170" t="s">
        <v>303</v>
      </c>
      <c r="D18" s="412">
        <v>78</v>
      </c>
      <c r="E18" s="412">
        <v>0</v>
      </c>
      <c r="F18" s="413">
        <v>91</v>
      </c>
      <c r="G18" s="1363"/>
      <c r="H18" s="1357"/>
      <c r="I18" s="168" t="s">
        <v>304</v>
      </c>
      <c r="J18" s="412">
        <v>19</v>
      </c>
      <c r="K18" s="412">
        <v>0</v>
      </c>
      <c r="L18" s="418">
        <v>21</v>
      </c>
      <c r="R18" s="314"/>
      <c r="S18" s="314"/>
      <c r="T18" s="314"/>
      <c r="V18" s="10">
        <v>1056</v>
      </c>
    </row>
    <row r="19" spans="1:22" ht="15.95" customHeight="1">
      <c r="A19" s="1363"/>
      <c r="B19" s="1357"/>
      <c r="C19" s="170" t="s">
        <v>305</v>
      </c>
      <c r="D19" s="412">
        <v>17</v>
      </c>
      <c r="E19" s="412">
        <v>1</v>
      </c>
      <c r="F19" s="413">
        <v>20</v>
      </c>
      <c r="G19" s="1363"/>
      <c r="H19" s="1357"/>
      <c r="I19" s="168" t="s">
        <v>306</v>
      </c>
      <c r="J19" s="412">
        <v>22</v>
      </c>
      <c r="K19" s="412">
        <v>0</v>
      </c>
      <c r="L19" s="418">
        <v>23</v>
      </c>
      <c r="R19" s="314"/>
      <c r="S19" s="314"/>
      <c r="T19" s="314"/>
      <c r="V19" s="10">
        <v>1345</v>
      </c>
    </row>
    <row r="20" spans="1:22" ht="15.95" customHeight="1">
      <c r="A20" s="1363"/>
      <c r="B20" s="1357"/>
      <c r="C20" s="170" t="s">
        <v>307</v>
      </c>
      <c r="D20" s="412">
        <v>118</v>
      </c>
      <c r="E20" s="412">
        <v>0</v>
      </c>
      <c r="F20" s="413">
        <v>159</v>
      </c>
      <c r="G20" s="1363"/>
      <c r="H20" s="1357"/>
      <c r="I20" s="168" t="s">
        <v>308</v>
      </c>
      <c r="J20" s="412">
        <v>21</v>
      </c>
      <c r="K20" s="412">
        <v>0</v>
      </c>
      <c r="L20" s="418">
        <v>29</v>
      </c>
      <c r="R20" s="314"/>
      <c r="S20" s="314"/>
      <c r="T20" s="314"/>
      <c r="V20" s="10">
        <v>1311</v>
      </c>
    </row>
    <row r="21" spans="1:22" ht="15.95" customHeight="1">
      <c r="A21" s="1363"/>
      <c r="B21" s="1357"/>
      <c r="C21" s="170" t="s">
        <v>309</v>
      </c>
      <c r="D21" s="412">
        <v>138</v>
      </c>
      <c r="E21" s="412">
        <v>1</v>
      </c>
      <c r="F21" s="413">
        <v>160</v>
      </c>
      <c r="G21" s="1363"/>
      <c r="H21" s="1357"/>
      <c r="I21" s="168" t="s">
        <v>310</v>
      </c>
      <c r="J21" s="412">
        <v>4</v>
      </c>
      <c r="K21" s="412">
        <v>0</v>
      </c>
      <c r="L21" s="418">
        <v>4</v>
      </c>
      <c r="R21" s="314"/>
      <c r="S21" s="314"/>
      <c r="T21" s="314"/>
      <c r="V21" s="10">
        <v>1183</v>
      </c>
    </row>
    <row r="22" spans="1:22" ht="15.95" customHeight="1">
      <c r="A22" s="1363"/>
      <c r="B22" s="1357"/>
      <c r="C22" s="170" t="s">
        <v>311</v>
      </c>
      <c r="D22" s="412">
        <v>141</v>
      </c>
      <c r="E22" s="412">
        <v>0</v>
      </c>
      <c r="F22" s="413">
        <v>162</v>
      </c>
      <c r="G22" s="1363"/>
      <c r="H22" s="1357"/>
      <c r="I22" s="168" t="s">
        <v>312</v>
      </c>
      <c r="J22" s="412">
        <v>22</v>
      </c>
      <c r="K22" s="412">
        <v>0</v>
      </c>
      <c r="L22" s="418">
        <v>24</v>
      </c>
      <c r="R22" s="314"/>
      <c r="S22" s="314"/>
      <c r="T22" s="314"/>
      <c r="V22" s="10">
        <v>1253</v>
      </c>
    </row>
    <row r="23" spans="1:22" ht="15.95" customHeight="1">
      <c r="A23" s="1363"/>
      <c r="B23" s="1357"/>
      <c r="C23" s="170" t="s">
        <v>313</v>
      </c>
      <c r="D23" s="412">
        <v>90</v>
      </c>
      <c r="E23" s="412">
        <v>0</v>
      </c>
      <c r="F23" s="413">
        <v>108</v>
      </c>
      <c r="G23" s="1363"/>
      <c r="H23" s="1357"/>
      <c r="I23" s="168" t="s">
        <v>314</v>
      </c>
      <c r="J23" s="412">
        <v>2</v>
      </c>
      <c r="K23" s="412">
        <v>0</v>
      </c>
      <c r="L23" s="418">
        <v>2</v>
      </c>
      <c r="R23" s="314"/>
      <c r="S23" s="314"/>
      <c r="T23" s="314"/>
      <c r="V23" s="10">
        <v>1315</v>
      </c>
    </row>
    <row r="24" spans="1:22" ht="15.95" customHeight="1">
      <c r="A24" s="1363"/>
      <c r="B24" s="1357"/>
      <c r="C24" s="170" t="s">
        <v>315</v>
      </c>
      <c r="D24" s="412">
        <v>7</v>
      </c>
      <c r="E24" s="412">
        <v>0</v>
      </c>
      <c r="F24" s="413">
        <v>8</v>
      </c>
      <c r="G24" s="1363"/>
      <c r="H24" s="1357"/>
      <c r="I24" s="168" t="s">
        <v>316</v>
      </c>
      <c r="J24" s="412">
        <v>9</v>
      </c>
      <c r="K24" s="412">
        <v>0</v>
      </c>
      <c r="L24" s="418">
        <v>11</v>
      </c>
      <c r="R24" s="314"/>
      <c r="S24" s="314"/>
      <c r="T24" s="314"/>
      <c r="V24" s="10">
        <v>1235</v>
      </c>
    </row>
    <row r="25" spans="1:22" ht="15.95" customHeight="1">
      <c r="A25" s="1363"/>
      <c r="B25" s="1357"/>
      <c r="C25" s="170" t="s">
        <v>317</v>
      </c>
      <c r="D25" s="412">
        <v>3</v>
      </c>
      <c r="E25" s="412">
        <v>0</v>
      </c>
      <c r="F25" s="413">
        <v>5</v>
      </c>
      <c r="G25" s="1363"/>
      <c r="H25" s="1357"/>
      <c r="I25" s="168" t="s">
        <v>318</v>
      </c>
      <c r="J25" s="412">
        <v>24</v>
      </c>
      <c r="K25" s="412">
        <v>0</v>
      </c>
      <c r="L25" s="418">
        <v>31</v>
      </c>
      <c r="R25" s="314"/>
      <c r="S25" s="314"/>
      <c r="T25" s="314"/>
      <c r="V25" s="10">
        <v>1243</v>
      </c>
    </row>
    <row r="26" spans="1:22" ht="15.95" customHeight="1">
      <c r="A26" s="1363"/>
      <c r="B26" s="1357"/>
      <c r="C26" s="170" t="s">
        <v>319</v>
      </c>
      <c r="D26" s="412">
        <v>35</v>
      </c>
      <c r="E26" s="412">
        <v>2</v>
      </c>
      <c r="F26" s="413">
        <v>35</v>
      </c>
      <c r="G26" s="1363"/>
      <c r="H26" s="1357"/>
      <c r="I26" s="168" t="s">
        <v>320</v>
      </c>
      <c r="J26" s="412">
        <v>0</v>
      </c>
      <c r="K26" s="412">
        <v>0</v>
      </c>
      <c r="L26" s="418">
        <v>0</v>
      </c>
      <c r="R26" s="314"/>
      <c r="S26" s="314"/>
      <c r="T26" s="314"/>
      <c r="V26" s="10">
        <v>1324</v>
      </c>
    </row>
    <row r="27" spans="1:22" ht="15.95" customHeight="1">
      <c r="A27" s="1363"/>
      <c r="B27" s="1357"/>
      <c r="C27" s="170" t="s">
        <v>280</v>
      </c>
      <c r="D27" s="412">
        <v>42</v>
      </c>
      <c r="E27" s="412">
        <v>0</v>
      </c>
      <c r="F27" s="413">
        <v>53</v>
      </c>
      <c r="G27" s="1363"/>
      <c r="H27" s="1357"/>
      <c r="I27" s="168" t="s">
        <v>321</v>
      </c>
      <c r="J27" s="412">
        <v>2</v>
      </c>
      <c r="K27" s="412">
        <v>0</v>
      </c>
      <c r="L27" s="418">
        <v>2</v>
      </c>
      <c r="R27" s="314"/>
      <c r="S27" s="314"/>
      <c r="T27" s="314"/>
      <c r="V27" s="10">
        <v>1235</v>
      </c>
    </row>
    <row r="28" spans="1:22" ht="15.95" customHeight="1">
      <c r="A28" s="1363"/>
      <c r="B28" s="1357"/>
      <c r="C28" s="170" t="s">
        <v>322</v>
      </c>
      <c r="D28" s="412">
        <v>125</v>
      </c>
      <c r="E28" s="412">
        <v>1</v>
      </c>
      <c r="F28" s="413">
        <v>160</v>
      </c>
      <c r="G28" s="1363"/>
      <c r="H28" s="1357"/>
      <c r="I28" s="168" t="s">
        <v>323</v>
      </c>
      <c r="J28" s="412">
        <v>15</v>
      </c>
      <c r="K28" s="412">
        <v>0</v>
      </c>
      <c r="L28" s="418">
        <v>16</v>
      </c>
      <c r="R28" s="314"/>
      <c r="S28" s="314"/>
      <c r="T28" s="314"/>
      <c r="V28" s="10">
        <v>1564</v>
      </c>
    </row>
    <row r="29" spans="1:22" ht="15.95" customHeight="1">
      <c r="A29" s="1363"/>
      <c r="B29" s="1357"/>
      <c r="C29" s="170" t="s">
        <v>324</v>
      </c>
      <c r="D29" s="412">
        <v>228</v>
      </c>
      <c r="E29" s="412">
        <v>2</v>
      </c>
      <c r="F29" s="413">
        <v>274</v>
      </c>
      <c r="G29" s="1363"/>
      <c r="H29" s="1357"/>
      <c r="I29" s="168" t="s">
        <v>325</v>
      </c>
      <c r="J29" s="412">
        <v>6</v>
      </c>
      <c r="K29" s="412">
        <v>0</v>
      </c>
      <c r="L29" s="418">
        <v>13</v>
      </c>
      <c r="R29" s="314"/>
      <c r="S29" s="314"/>
      <c r="T29" s="314"/>
    </row>
    <row r="30" spans="1:22" ht="15.95" customHeight="1">
      <c r="A30" s="1363"/>
      <c r="B30" s="1357"/>
      <c r="C30" s="170" t="s">
        <v>326</v>
      </c>
      <c r="D30" s="412">
        <v>43</v>
      </c>
      <c r="E30" s="412">
        <v>1</v>
      </c>
      <c r="F30" s="413">
        <v>53</v>
      </c>
      <c r="G30" s="1363"/>
      <c r="H30" s="1357"/>
      <c r="I30" s="168" t="s">
        <v>327</v>
      </c>
      <c r="J30" s="412">
        <v>0</v>
      </c>
      <c r="K30" s="412">
        <v>0</v>
      </c>
      <c r="L30" s="418">
        <v>0</v>
      </c>
      <c r="R30" s="314"/>
      <c r="S30" s="314"/>
      <c r="T30" s="314"/>
    </row>
    <row r="31" spans="1:22" ht="15.95" customHeight="1">
      <c r="A31" s="1363"/>
      <c r="B31" s="1357"/>
      <c r="C31" s="170" t="s">
        <v>328</v>
      </c>
      <c r="D31" s="412">
        <v>37</v>
      </c>
      <c r="E31" s="412">
        <v>0</v>
      </c>
      <c r="F31" s="413">
        <v>40</v>
      </c>
      <c r="G31" s="1363"/>
      <c r="H31" s="1357"/>
      <c r="I31" s="168" t="s">
        <v>329</v>
      </c>
      <c r="J31" s="412">
        <v>5</v>
      </c>
      <c r="K31" s="412">
        <v>0</v>
      </c>
      <c r="L31" s="418">
        <v>7</v>
      </c>
      <c r="R31" s="314"/>
      <c r="S31" s="314"/>
      <c r="T31" s="314"/>
    </row>
    <row r="32" spans="1:22" ht="15.95" customHeight="1">
      <c r="A32" s="1363"/>
      <c r="B32" s="1357"/>
      <c r="C32" s="170" t="s">
        <v>330</v>
      </c>
      <c r="D32" s="412">
        <v>53</v>
      </c>
      <c r="E32" s="412">
        <v>0</v>
      </c>
      <c r="F32" s="413">
        <v>65</v>
      </c>
      <c r="G32" s="1363"/>
      <c r="H32" s="1357"/>
      <c r="I32" s="168" t="s">
        <v>331</v>
      </c>
      <c r="J32" s="412">
        <v>16</v>
      </c>
      <c r="K32" s="412">
        <v>0</v>
      </c>
      <c r="L32" s="418">
        <v>18</v>
      </c>
      <c r="R32" s="314"/>
      <c r="S32" s="314"/>
      <c r="T32" s="314"/>
    </row>
    <row r="33" spans="1:20" ht="15.95" customHeight="1">
      <c r="A33" s="1363"/>
      <c r="B33" s="1357"/>
      <c r="C33" s="170" t="s">
        <v>332</v>
      </c>
      <c r="D33" s="412">
        <v>10</v>
      </c>
      <c r="E33" s="412">
        <v>0</v>
      </c>
      <c r="F33" s="413">
        <v>10</v>
      </c>
      <c r="G33" s="1363"/>
      <c r="H33" s="1357"/>
      <c r="I33" s="168" t="s">
        <v>333</v>
      </c>
      <c r="J33" s="412">
        <v>30</v>
      </c>
      <c r="K33" s="412">
        <v>0</v>
      </c>
      <c r="L33" s="418">
        <v>38</v>
      </c>
      <c r="R33" s="314"/>
      <c r="S33" s="314"/>
      <c r="T33" s="314"/>
    </row>
    <row r="34" spans="1:20" ht="15.95" customHeight="1">
      <c r="A34" s="1363"/>
      <c r="B34" s="1357"/>
      <c r="C34" s="170" t="s">
        <v>334</v>
      </c>
      <c r="D34" s="412">
        <v>240</v>
      </c>
      <c r="E34" s="412">
        <v>0</v>
      </c>
      <c r="F34" s="413">
        <v>297</v>
      </c>
      <c r="G34" s="1363"/>
      <c r="H34" s="1357"/>
      <c r="I34" s="168" t="s">
        <v>335</v>
      </c>
      <c r="J34" s="412">
        <v>5</v>
      </c>
      <c r="K34" s="412">
        <v>0</v>
      </c>
      <c r="L34" s="418">
        <v>6</v>
      </c>
      <c r="R34" s="314"/>
      <c r="S34" s="314"/>
      <c r="T34" s="314"/>
    </row>
    <row r="35" spans="1:20" ht="15.95" customHeight="1">
      <c r="A35" s="1363"/>
      <c r="B35" s="1357"/>
      <c r="C35" s="170" t="s">
        <v>336</v>
      </c>
      <c r="D35" s="412">
        <v>95</v>
      </c>
      <c r="E35" s="412">
        <v>0</v>
      </c>
      <c r="F35" s="413">
        <v>113</v>
      </c>
      <c r="G35" s="1363"/>
      <c r="H35" s="1357"/>
      <c r="I35" s="168" t="s">
        <v>337</v>
      </c>
      <c r="J35" s="412">
        <v>20</v>
      </c>
      <c r="K35" s="412">
        <v>1</v>
      </c>
      <c r="L35" s="418">
        <v>20</v>
      </c>
      <c r="R35" s="314"/>
      <c r="S35" s="314"/>
      <c r="T35" s="314"/>
    </row>
    <row r="36" spans="1:20" ht="15.95" customHeight="1">
      <c r="A36" s="1363"/>
      <c r="B36" s="1357"/>
      <c r="C36" s="170" t="s">
        <v>338</v>
      </c>
      <c r="D36" s="412">
        <v>62</v>
      </c>
      <c r="E36" s="412">
        <v>0</v>
      </c>
      <c r="F36" s="413">
        <v>74</v>
      </c>
      <c r="G36" s="1363"/>
      <c r="H36" s="1357"/>
      <c r="I36" s="168" t="s">
        <v>339</v>
      </c>
      <c r="J36" s="412">
        <v>1</v>
      </c>
      <c r="K36" s="412">
        <v>0</v>
      </c>
      <c r="L36" s="418">
        <v>1</v>
      </c>
      <c r="R36" s="314"/>
      <c r="S36" s="314"/>
      <c r="T36" s="314"/>
    </row>
    <row r="37" spans="1:20" ht="15.95" customHeight="1">
      <c r="A37" s="1363"/>
      <c r="B37" s="1357"/>
      <c r="C37" s="170" t="s">
        <v>340</v>
      </c>
      <c r="D37" s="412">
        <v>17</v>
      </c>
      <c r="E37" s="412">
        <v>0</v>
      </c>
      <c r="F37" s="413">
        <v>19</v>
      </c>
      <c r="G37" s="1363"/>
      <c r="H37" s="1357"/>
      <c r="I37" s="171" t="s">
        <v>341</v>
      </c>
      <c r="J37" s="412">
        <v>1</v>
      </c>
      <c r="K37" s="412">
        <v>0</v>
      </c>
      <c r="L37" s="418">
        <v>1</v>
      </c>
      <c r="R37" s="314"/>
      <c r="S37" s="314"/>
      <c r="T37" s="314"/>
    </row>
    <row r="38" spans="1:20" ht="15.95" customHeight="1">
      <c r="A38" s="1363"/>
      <c r="B38" s="1357"/>
      <c r="C38" s="170" t="s">
        <v>342</v>
      </c>
      <c r="D38" s="412">
        <v>68</v>
      </c>
      <c r="E38" s="412">
        <v>0</v>
      </c>
      <c r="F38" s="413">
        <v>73</v>
      </c>
      <c r="G38" s="1363"/>
      <c r="H38" s="1357"/>
      <c r="I38" s="168" t="s">
        <v>343</v>
      </c>
      <c r="J38" s="412">
        <v>19</v>
      </c>
      <c r="K38" s="412">
        <v>0</v>
      </c>
      <c r="L38" s="418">
        <v>24</v>
      </c>
      <c r="R38" s="314"/>
      <c r="S38" s="314"/>
      <c r="T38" s="314"/>
    </row>
    <row r="39" spans="1:20" ht="15.95" customHeight="1">
      <c r="A39" s="1363"/>
      <c r="B39" s="1357"/>
      <c r="C39" s="170" t="s">
        <v>344</v>
      </c>
      <c r="D39" s="412">
        <v>26</v>
      </c>
      <c r="E39" s="412">
        <v>0</v>
      </c>
      <c r="F39" s="413">
        <v>29</v>
      </c>
      <c r="G39" s="1363"/>
      <c r="H39" s="1357"/>
      <c r="I39" s="168" t="s">
        <v>345</v>
      </c>
      <c r="J39" s="412">
        <v>2</v>
      </c>
      <c r="K39" s="412">
        <v>0</v>
      </c>
      <c r="L39" s="418">
        <v>2</v>
      </c>
      <c r="R39" s="314"/>
      <c r="S39" s="314"/>
      <c r="T39" s="314"/>
    </row>
    <row r="40" spans="1:20" ht="15.95" customHeight="1">
      <c r="A40" s="1363"/>
      <c r="B40" s="1357"/>
      <c r="C40" s="170" t="s">
        <v>346</v>
      </c>
      <c r="D40" s="412">
        <v>22</v>
      </c>
      <c r="E40" s="412">
        <v>0</v>
      </c>
      <c r="F40" s="413">
        <v>29</v>
      </c>
      <c r="G40" s="1363"/>
      <c r="H40" s="1357"/>
      <c r="I40" s="168" t="s">
        <v>347</v>
      </c>
      <c r="J40" s="412">
        <v>2</v>
      </c>
      <c r="K40" s="412">
        <v>0</v>
      </c>
      <c r="L40" s="418">
        <v>2</v>
      </c>
      <c r="R40" s="314"/>
      <c r="S40" s="314"/>
      <c r="T40" s="314"/>
    </row>
    <row r="41" spans="1:20" ht="15.95" customHeight="1">
      <c r="A41" s="1363"/>
      <c r="B41" s="1357"/>
      <c r="C41" s="170" t="s">
        <v>348</v>
      </c>
      <c r="D41" s="412">
        <v>63</v>
      </c>
      <c r="E41" s="412">
        <v>2</v>
      </c>
      <c r="F41" s="413">
        <v>73</v>
      </c>
      <c r="G41" s="1363"/>
      <c r="H41" s="1357"/>
      <c r="I41" s="172" t="s">
        <v>349</v>
      </c>
      <c r="J41" s="412">
        <v>8</v>
      </c>
      <c r="K41" s="412">
        <v>0</v>
      </c>
      <c r="L41" s="418">
        <v>10</v>
      </c>
      <c r="R41" s="314"/>
      <c r="S41" s="314"/>
      <c r="T41" s="314"/>
    </row>
    <row r="42" spans="1:20" ht="15.95" customHeight="1" thickBot="1">
      <c r="A42" s="1363"/>
      <c r="B42" s="1357"/>
      <c r="C42" s="173" t="s">
        <v>350</v>
      </c>
      <c r="D42" s="414">
        <v>37</v>
      </c>
      <c r="E42" s="414">
        <v>0</v>
      </c>
      <c r="F42" s="415">
        <v>43</v>
      </c>
      <c r="G42" s="1364"/>
      <c r="H42" s="1365"/>
      <c r="I42" s="172" t="s">
        <v>351</v>
      </c>
      <c r="J42" s="421">
        <v>2</v>
      </c>
      <c r="K42" s="421">
        <v>0</v>
      </c>
      <c r="L42" s="422">
        <v>3</v>
      </c>
      <c r="R42" s="314"/>
      <c r="S42" s="314"/>
      <c r="T42" s="314"/>
    </row>
    <row r="43" spans="1:20" ht="15.95" customHeight="1" thickBot="1">
      <c r="A43" s="1364"/>
      <c r="B43" s="1365"/>
      <c r="C43" s="174" t="s">
        <v>288</v>
      </c>
      <c r="D43" s="416">
        <v>6</v>
      </c>
      <c r="E43" s="416">
        <v>0</v>
      </c>
      <c r="F43" s="417">
        <v>10</v>
      </c>
      <c r="G43" s="1358" t="s">
        <v>352</v>
      </c>
      <c r="H43" s="1359"/>
      <c r="I43" s="1360"/>
      <c r="J43" s="423">
        <v>4845</v>
      </c>
      <c r="K43" s="423">
        <v>29</v>
      </c>
      <c r="L43" s="424">
        <v>5765</v>
      </c>
      <c r="R43" s="314"/>
      <c r="S43" s="314"/>
      <c r="T43" s="314"/>
    </row>
    <row r="44" spans="1:20" ht="15.95" customHeight="1" thickBot="1">
      <c r="A44" s="175"/>
      <c r="B44" s="175"/>
      <c r="C44" s="44"/>
      <c r="D44" s="44"/>
      <c r="E44" s="44"/>
      <c r="F44" s="44"/>
      <c r="G44" s="1362" t="s">
        <v>112</v>
      </c>
      <c r="H44" s="1360"/>
      <c r="I44" s="1360"/>
      <c r="J44" s="423">
        <v>3411</v>
      </c>
      <c r="K44" s="423">
        <v>8</v>
      </c>
      <c r="L44" s="424">
        <v>3728</v>
      </c>
      <c r="N44" s="317"/>
      <c r="R44" s="314"/>
      <c r="S44" s="314"/>
      <c r="T44" s="314"/>
    </row>
    <row r="45" spans="1:20" ht="15.95" customHeight="1" thickBot="1">
      <c r="A45" s="44"/>
      <c r="B45" s="44"/>
      <c r="C45" s="44"/>
      <c r="D45" s="44"/>
      <c r="E45" s="44"/>
      <c r="F45" s="44"/>
      <c r="G45" s="1362" t="s">
        <v>353</v>
      </c>
      <c r="H45" s="1360"/>
      <c r="I45" s="1360"/>
      <c r="J45" s="176">
        <f>J43+J44</f>
        <v>8256</v>
      </c>
      <c r="K45" s="177">
        <f>K43+K44</f>
        <v>37</v>
      </c>
      <c r="L45" s="178">
        <f>L43+L44</f>
        <v>9493</v>
      </c>
    </row>
    <row r="46" spans="1:20" ht="15.95" customHeight="1"/>
    <row r="47" spans="1:20" ht="15.95" customHeight="1"/>
    <row r="48" spans="1:2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25.5" customHeight="1"/>
    <row r="84" ht="28.5" customHeight="1"/>
    <row r="85" ht="15.95" customHeight="1"/>
  </sheetData>
  <mergeCells count="12">
    <mergeCell ref="G44:I44"/>
    <mergeCell ref="G45:I45"/>
    <mergeCell ref="A3:A43"/>
    <mergeCell ref="B15:B43"/>
    <mergeCell ref="G3:G42"/>
    <mergeCell ref="H12:H42"/>
    <mergeCell ref="G1:L1"/>
    <mergeCell ref="B2:C2"/>
    <mergeCell ref="H2:I2"/>
    <mergeCell ref="H3:H11"/>
    <mergeCell ref="G43:I43"/>
    <mergeCell ref="B3:B14"/>
  </mergeCells>
  <phoneticPr fontId="27"/>
  <pageMargins left="0.59055118110236227" right="0.59055118110236227" top="0.98425196850393704" bottom="0.98425196850393704" header="0.51181102362204722" footer="0.51181102362204722"/>
  <pageSetup paperSize="9" firstPageNumber="0" orientation="portrait" r:id="rId1"/>
  <headerFooter alignWithMargins="0">
    <oddFooter xml:space="preserve">&amp;C-8-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view="pageBreakPreview" zoomScale="70" zoomScaleNormal="100" zoomScaleSheetLayoutView="70" workbookViewId="0">
      <selection activeCell="H65" sqref="H65"/>
    </sheetView>
  </sheetViews>
  <sheetFormatPr defaultColWidth="9" defaultRowHeight="14.25"/>
  <cols>
    <col min="1" max="71" width="2.25" style="1" customWidth="1"/>
    <col min="72" max="72" width="15.5" style="1" bestFit="1" customWidth="1"/>
    <col min="73" max="73" width="9" style="1" customWidth="1"/>
    <col min="74" max="105" width="2.25" style="1" customWidth="1"/>
    <col min="106" max="16384" width="9" style="1"/>
  </cols>
  <sheetData>
    <row r="1" spans="1:73" ht="27" customHeight="1"/>
    <row r="2" spans="1:73" ht="23.25" customHeight="1">
      <c r="B2" s="179" t="s">
        <v>354</v>
      </c>
      <c r="C2" s="180"/>
      <c r="D2" s="180"/>
      <c r="E2" s="180"/>
      <c r="F2" s="180"/>
      <c r="G2" s="180"/>
      <c r="H2" s="180"/>
      <c r="I2" s="180"/>
      <c r="J2" s="180"/>
      <c r="K2" s="180"/>
      <c r="L2" s="180"/>
      <c r="M2" s="180"/>
      <c r="N2" s="180"/>
      <c r="O2" s="180"/>
    </row>
    <row r="3" spans="1:73" ht="22.5" customHeight="1">
      <c r="A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row>
    <row r="4" spans="1:73" ht="10.5" customHeight="1">
      <c r="A4" s="125"/>
      <c r="B4" s="181"/>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row>
    <row r="5" spans="1:73">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row>
    <row r="6" spans="1:73">
      <c r="A6" s="125"/>
      <c r="B6" s="125"/>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row>
    <row r="7" spans="1:73">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row>
    <row r="8" spans="1:73">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row>
    <row r="9" spans="1:7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row>
    <row r="10" spans="1:73">
      <c r="A10" s="1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T10" s="1" t="s">
        <v>355</v>
      </c>
      <c r="BU10" s="182">
        <f>'★８ページ（幹線道路名）'!D3</f>
        <v>252</v>
      </c>
    </row>
    <row r="11" spans="1:73">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T11" s="1" t="s">
        <v>356</v>
      </c>
      <c r="BU11" s="182">
        <f>'★８ページ（幹線道路名）'!D4</f>
        <v>123</v>
      </c>
    </row>
    <row r="12" spans="1:73">
      <c r="A12" s="1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T12" s="1" t="s">
        <v>357</v>
      </c>
      <c r="BU12" s="182">
        <f>'★８ページ（幹線道路名）'!D5</f>
        <v>309</v>
      </c>
    </row>
    <row r="13" spans="1:73">
      <c r="A13" s="1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T13" s="1" t="s">
        <v>358</v>
      </c>
      <c r="BU13" s="182">
        <f>'★８ページ（幹線道路名）'!D6</f>
        <v>147</v>
      </c>
    </row>
    <row r="14" spans="1:73">
      <c r="A14" s="1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T14" s="1" t="s">
        <v>359</v>
      </c>
      <c r="BU14" s="182">
        <f>'★８ページ（幹線道路名）'!D7</f>
        <v>115</v>
      </c>
    </row>
    <row r="15" spans="1:73">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T15" s="1" t="s">
        <v>360</v>
      </c>
      <c r="BU15" s="182">
        <f>'★８ページ（幹線道路名）'!D10</f>
        <v>107</v>
      </c>
    </row>
    <row r="16" spans="1:73">
      <c r="A16" s="1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T16" s="1" t="s">
        <v>361</v>
      </c>
      <c r="BU16" s="182">
        <f>'★８ページ（幹線道路名）'!D11</f>
        <v>144</v>
      </c>
    </row>
    <row r="17" spans="1:73">
      <c r="A17" s="1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T17" s="1" t="s">
        <v>362</v>
      </c>
      <c r="BU17" s="182">
        <f>'★８ページ（幹線道路名）'!D13</f>
        <v>139</v>
      </c>
    </row>
    <row r="18" spans="1:73">
      <c r="A18" s="1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T18" s="1" t="s">
        <v>363</v>
      </c>
      <c r="BU18" s="182">
        <f>'★８ページ（幹線道路名）'!D14</f>
        <v>306</v>
      </c>
    </row>
    <row r="19" spans="1:73">
      <c r="A19" s="1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T19" s="1" t="s">
        <v>364</v>
      </c>
      <c r="BU19" s="182">
        <f>'★８ページ（幹線道路名）'!D15</f>
        <v>104</v>
      </c>
    </row>
    <row r="20" spans="1:73">
      <c r="A20" s="1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T20" s="1" t="s">
        <v>365</v>
      </c>
      <c r="BU20" s="182">
        <f>'★８ページ（幹線道路名）'!D16</f>
        <v>218</v>
      </c>
    </row>
    <row r="21" spans="1:73">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T21" s="1" t="s">
        <v>366</v>
      </c>
      <c r="BU21" s="182">
        <f>'★８ページ（幹線道路名）'!D20</f>
        <v>118</v>
      </c>
    </row>
    <row r="22" spans="1:73">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T22" s="1" t="s">
        <v>367</v>
      </c>
      <c r="BU22" s="182">
        <f>'★８ページ（幹線道路名）'!D21</f>
        <v>138</v>
      </c>
    </row>
    <row r="23" spans="1:73">
      <c r="A23" s="1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T23" s="1" t="s">
        <v>368</v>
      </c>
      <c r="BU23" s="182">
        <f>'★８ページ（幹線道路名）'!D22</f>
        <v>141</v>
      </c>
    </row>
    <row r="24" spans="1:73">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T24" s="1" t="s">
        <v>369</v>
      </c>
      <c r="BU24" s="182">
        <f>'★８ページ（幹線道路名）'!D34</f>
        <v>240</v>
      </c>
    </row>
    <row r="25" spans="1:73">
      <c r="A25" s="1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T25" s="1" t="s">
        <v>370</v>
      </c>
      <c r="BU25" s="182">
        <f>'★８ページ（幹線道路名）'!J4</f>
        <v>118</v>
      </c>
    </row>
    <row r="26" spans="1:73">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U26" s="182"/>
    </row>
    <row r="27" spans="1:73">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U27" s="182"/>
    </row>
    <row r="28" spans="1:73">
      <c r="A28" s="1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U28" s="182"/>
    </row>
    <row r="29" spans="1:73">
      <c r="A29" s="1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U29" s="182"/>
    </row>
    <row r="30" spans="1:73">
      <c r="A30" s="1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U30" s="182"/>
    </row>
    <row r="31" spans="1:73">
      <c r="A31" s="1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row>
    <row r="32" spans="1:73">
      <c r="A32" s="1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row>
    <row r="33" spans="1:59">
      <c r="A33" s="1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row>
    <row r="34" spans="1:59">
      <c r="A34" s="1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row>
    <row r="35" spans="1:59">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row>
    <row r="36" spans="1:59">
      <c r="A36" s="1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row>
    <row r="37" spans="1:59">
      <c r="A37" s="1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row>
    <row r="38" spans="1:59">
      <c r="A38" s="1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row>
    <row r="39" spans="1:59">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row>
    <row r="40" spans="1:59">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row>
    <row r="41" spans="1:59">
      <c r="A41" s="1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row>
    <row r="42" spans="1:59">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row>
    <row r="43" spans="1:59">
      <c r="A43" s="1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row>
    <row r="44" spans="1:59">
      <c r="A44" s="1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row>
    <row r="45" spans="1:59">
      <c r="A45" s="1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row>
    <row r="46" spans="1:59">
      <c r="A46" s="1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row>
    <row r="47" spans="1:59">
      <c r="A47" s="1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row>
    <row r="48" spans="1:59">
      <c r="A48" s="1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row>
    <row r="49" spans="1:59">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row>
    <row r="50" spans="1:59">
      <c r="A50" s="1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row>
    <row r="51" spans="1:59">
      <c r="A51" s="1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row>
    <row r="52" spans="1:59">
      <c r="A52" s="1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row>
    <row r="53" spans="1:59">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row>
    <row r="54" spans="1:59">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row>
    <row r="55" spans="1:59">
      <c r="A55" s="1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row>
    <row r="56" spans="1:59">
      <c r="A56" s="1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row>
    <row r="57" spans="1:59">
      <c r="A57" s="1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row>
    <row r="58" spans="1:59">
      <c r="A58" s="1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row>
    <row r="59" spans="1:59">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row>
    <row r="60" spans="1:59">
      <c r="A60" s="1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row>
    <row r="61" spans="1:59">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row>
    <row r="62" spans="1:59">
      <c r="A62" s="1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row>
    <row r="63" spans="1:59">
      <c r="A63" s="1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row>
    <row r="64" spans="1:59">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row>
    <row r="65" spans="1:59">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row>
    <row r="66" spans="1:59">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row>
    <row r="67" spans="1:59">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row>
    <row r="68" spans="1:59">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row>
    <row r="69" spans="1:59">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row>
    <row r="70" spans="1:59">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row>
    <row r="71" spans="1:59">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row>
    <row r="72" spans="1:59">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row>
    <row r="73" spans="1:59">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row>
    <row r="74" spans="1:59">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row>
    <row r="75" spans="1:59">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row>
    <row r="76" spans="1:59">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row>
    <row r="77" spans="1:59">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row>
    <row r="78" spans="1:59">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row>
    <row r="79" spans="1:59">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row>
    <row r="80" spans="1:59">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row>
    <row r="81" spans="1:59">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row>
    <row r="82" spans="1:59">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row>
    <row r="83" spans="1:59">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row>
    <row r="84" spans="1:59">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row>
    <row r="85" spans="1:59">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row>
    <row r="86" spans="1:59">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row>
    <row r="87" spans="1:59">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row>
    <row r="88" spans="1:59">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row>
  </sheetData>
  <phoneticPr fontId="27"/>
  <pageMargins left="0.7" right="0.7" top="0.75" bottom="0.75" header="0.3" footer="0.3"/>
  <pageSetup paperSize="9" scale="57" firstPageNumber="0" orientation="portrait" r:id="rId1"/>
  <headerFooter alignWithMargins="0">
    <oddFooter>&amp;C&amp;18-9-</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H65" sqref="H65"/>
    </sheetView>
  </sheetViews>
  <sheetFormatPr defaultRowHeight="14.25"/>
  <cols>
    <col min="1" max="1" width="7.625" style="10" customWidth="1"/>
    <col min="2" max="12" width="8.125" style="10" customWidth="1"/>
    <col min="13" max="13" width="5.5" style="10" customWidth="1"/>
    <col min="14" max="16384" width="9" style="10"/>
  </cols>
  <sheetData>
    <row r="1" spans="1:11" ht="21" customHeight="1">
      <c r="A1" s="279" t="s">
        <v>371</v>
      </c>
      <c r="F1" s="1372" t="s">
        <v>387</v>
      </c>
      <c r="G1" s="1372"/>
      <c r="H1" s="1372"/>
      <c r="I1" s="1372"/>
      <c r="J1" s="1372"/>
      <c r="K1" s="318"/>
    </row>
    <row r="2" spans="1:11">
      <c r="A2" s="319" t="s">
        <v>372</v>
      </c>
      <c r="B2" s="1373" t="s">
        <v>373</v>
      </c>
      <c r="C2" s="1374"/>
      <c r="D2" s="1375"/>
      <c r="E2" s="1283" t="s">
        <v>374</v>
      </c>
      <c r="F2" s="1252"/>
      <c r="G2" s="1284"/>
      <c r="H2" s="1356" t="s">
        <v>375</v>
      </c>
      <c r="I2" s="1260"/>
      <c r="J2" s="1261"/>
      <c r="K2" s="320"/>
    </row>
    <row r="3" spans="1:11">
      <c r="A3" s="321" t="s">
        <v>388</v>
      </c>
      <c r="B3" s="322" t="s">
        <v>376</v>
      </c>
      <c r="C3" s="183" t="s">
        <v>288</v>
      </c>
      <c r="D3" s="172" t="s">
        <v>377</v>
      </c>
      <c r="E3" s="322" t="s">
        <v>376</v>
      </c>
      <c r="F3" s="183" t="s">
        <v>288</v>
      </c>
      <c r="G3" s="243" t="s">
        <v>377</v>
      </c>
      <c r="H3" s="323" t="s">
        <v>376</v>
      </c>
      <c r="I3" s="183" t="s">
        <v>288</v>
      </c>
      <c r="J3" s="243" t="s">
        <v>377</v>
      </c>
      <c r="K3" s="324"/>
    </row>
    <row r="4" spans="1:11" ht="20.100000000000001" customHeight="1">
      <c r="A4" s="325">
        <v>1</v>
      </c>
      <c r="B4" s="244">
        <v>399</v>
      </c>
      <c r="C4" s="247">
        <v>265</v>
      </c>
      <c r="D4" s="184">
        <f t="shared" ref="D4:D15" si="0">SUM(B4:C4)</f>
        <v>664</v>
      </c>
      <c r="E4" s="244">
        <v>3</v>
      </c>
      <c r="F4" s="247">
        <v>0</v>
      </c>
      <c r="G4" s="184">
        <f t="shared" ref="G4:G15" si="1">SUM(E4:F4)</f>
        <v>3</v>
      </c>
      <c r="H4" s="244">
        <v>477</v>
      </c>
      <c r="I4" s="247">
        <v>287</v>
      </c>
      <c r="J4" s="184">
        <f t="shared" ref="J4:J15" si="2">SUM(H4:I4)</f>
        <v>764</v>
      </c>
      <c r="K4" s="326"/>
    </row>
    <row r="5" spans="1:11" ht="20.100000000000001" customHeight="1">
      <c r="A5" s="327">
        <v>2</v>
      </c>
      <c r="B5" s="245">
        <v>400</v>
      </c>
      <c r="C5" s="249">
        <v>315</v>
      </c>
      <c r="D5" s="185">
        <f t="shared" si="0"/>
        <v>715</v>
      </c>
      <c r="E5" s="245">
        <v>2</v>
      </c>
      <c r="F5" s="249">
        <v>3</v>
      </c>
      <c r="G5" s="185">
        <f t="shared" si="1"/>
        <v>5</v>
      </c>
      <c r="H5" s="245">
        <v>472</v>
      </c>
      <c r="I5" s="249">
        <v>346</v>
      </c>
      <c r="J5" s="185">
        <f t="shared" si="2"/>
        <v>818</v>
      </c>
      <c r="K5" s="326"/>
    </row>
    <row r="6" spans="1:11" ht="20.100000000000001" customHeight="1">
      <c r="A6" s="327">
        <v>3</v>
      </c>
      <c r="B6" s="245">
        <v>496</v>
      </c>
      <c r="C6" s="249">
        <v>323</v>
      </c>
      <c r="D6" s="185">
        <f t="shared" si="0"/>
        <v>819</v>
      </c>
      <c r="E6" s="245">
        <v>4</v>
      </c>
      <c r="F6" s="249">
        <v>1</v>
      </c>
      <c r="G6" s="185">
        <f t="shared" si="1"/>
        <v>5</v>
      </c>
      <c r="H6" s="245">
        <v>608</v>
      </c>
      <c r="I6" s="249">
        <v>353</v>
      </c>
      <c r="J6" s="185">
        <f t="shared" si="2"/>
        <v>961</v>
      </c>
      <c r="K6" s="326"/>
    </row>
    <row r="7" spans="1:11" ht="20.100000000000001" customHeight="1">
      <c r="A7" s="327">
        <v>4</v>
      </c>
      <c r="B7" s="245">
        <v>346</v>
      </c>
      <c r="C7" s="249">
        <v>265</v>
      </c>
      <c r="D7" s="185">
        <f t="shared" si="0"/>
        <v>611</v>
      </c>
      <c r="E7" s="245">
        <v>1</v>
      </c>
      <c r="F7" s="249">
        <v>0</v>
      </c>
      <c r="G7" s="185">
        <f t="shared" si="1"/>
        <v>1</v>
      </c>
      <c r="H7" s="245">
        <v>399</v>
      </c>
      <c r="I7" s="249">
        <v>293</v>
      </c>
      <c r="J7" s="185">
        <f t="shared" si="2"/>
        <v>692</v>
      </c>
      <c r="K7" s="326"/>
    </row>
    <row r="8" spans="1:11" ht="20.100000000000001" customHeight="1">
      <c r="A8" s="327">
        <v>5</v>
      </c>
      <c r="B8" s="245">
        <v>304</v>
      </c>
      <c r="C8" s="249">
        <v>189</v>
      </c>
      <c r="D8" s="185">
        <f t="shared" si="0"/>
        <v>493</v>
      </c>
      <c r="E8" s="245">
        <v>1</v>
      </c>
      <c r="F8" s="249">
        <v>2</v>
      </c>
      <c r="G8" s="185">
        <f t="shared" si="1"/>
        <v>3</v>
      </c>
      <c r="H8" s="245">
        <v>346</v>
      </c>
      <c r="I8" s="249">
        <v>205</v>
      </c>
      <c r="J8" s="185">
        <f t="shared" si="2"/>
        <v>551</v>
      </c>
      <c r="K8" s="326"/>
    </row>
    <row r="9" spans="1:11" ht="20.100000000000001" customHeight="1">
      <c r="A9" s="327">
        <v>6</v>
      </c>
      <c r="B9" s="245">
        <v>381</v>
      </c>
      <c r="C9" s="249">
        <v>243</v>
      </c>
      <c r="D9" s="185">
        <f t="shared" si="0"/>
        <v>624</v>
      </c>
      <c r="E9" s="245">
        <v>3</v>
      </c>
      <c r="F9" s="249">
        <v>0</v>
      </c>
      <c r="G9" s="185">
        <f t="shared" si="1"/>
        <v>3</v>
      </c>
      <c r="H9" s="245">
        <v>451</v>
      </c>
      <c r="I9" s="249">
        <v>277</v>
      </c>
      <c r="J9" s="185">
        <f t="shared" si="2"/>
        <v>728</v>
      </c>
      <c r="K9" s="326"/>
    </row>
    <row r="10" spans="1:11" ht="20.100000000000001" customHeight="1">
      <c r="A10" s="327">
        <v>7</v>
      </c>
      <c r="B10" s="245">
        <v>410</v>
      </c>
      <c r="C10" s="249">
        <v>270</v>
      </c>
      <c r="D10" s="185">
        <f t="shared" si="0"/>
        <v>680</v>
      </c>
      <c r="E10" s="245">
        <v>3</v>
      </c>
      <c r="F10" s="249">
        <v>0</v>
      </c>
      <c r="G10" s="185">
        <f t="shared" si="1"/>
        <v>3</v>
      </c>
      <c r="H10" s="245">
        <v>491</v>
      </c>
      <c r="I10" s="249">
        <v>292</v>
      </c>
      <c r="J10" s="185">
        <f t="shared" si="2"/>
        <v>783</v>
      </c>
      <c r="K10" s="326"/>
    </row>
    <row r="11" spans="1:11" ht="20.100000000000001" customHeight="1">
      <c r="A11" s="327">
        <v>8</v>
      </c>
      <c r="B11" s="245">
        <v>370</v>
      </c>
      <c r="C11" s="249">
        <v>302</v>
      </c>
      <c r="D11" s="185">
        <f t="shared" si="0"/>
        <v>672</v>
      </c>
      <c r="E11" s="245">
        <v>0</v>
      </c>
      <c r="F11" s="249">
        <v>0</v>
      </c>
      <c r="G11" s="185">
        <f t="shared" si="1"/>
        <v>0</v>
      </c>
      <c r="H11" s="245">
        <v>442</v>
      </c>
      <c r="I11" s="249">
        <v>325</v>
      </c>
      <c r="J11" s="185">
        <f t="shared" si="2"/>
        <v>767</v>
      </c>
      <c r="K11" s="326"/>
    </row>
    <row r="12" spans="1:11" ht="20.100000000000001" customHeight="1">
      <c r="A12" s="327">
        <v>9</v>
      </c>
      <c r="B12" s="245">
        <v>420</v>
      </c>
      <c r="C12" s="249">
        <v>290</v>
      </c>
      <c r="D12" s="185">
        <f t="shared" si="0"/>
        <v>710</v>
      </c>
      <c r="E12" s="245">
        <v>2</v>
      </c>
      <c r="F12" s="249">
        <v>0</v>
      </c>
      <c r="G12" s="185">
        <f t="shared" si="1"/>
        <v>2</v>
      </c>
      <c r="H12" s="245">
        <v>510</v>
      </c>
      <c r="I12" s="249">
        <v>314</v>
      </c>
      <c r="J12" s="185">
        <f t="shared" si="2"/>
        <v>824</v>
      </c>
      <c r="K12" s="326"/>
    </row>
    <row r="13" spans="1:11" ht="20.100000000000001" customHeight="1">
      <c r="A13" s="327">
        <v>10</v>
      </c>
      <c r="B13" s="245">
        <v>436</v>
      </c>
      <c r="C13" s="249">
        <v>305</v>
      </c>
      <c r="D13" s="185">
        <f t="shared" si="0"/>
        <v>741</v>
      </c>
      <c r="E13" s="245">
        <v>3</v>
      </c>
      <c r="F13" s="249">
        <v>1</v>
      </c>
      <c r="G13" s="185">
        <f t="shared" si="1"/>
        <v>4</v>
      </c>
      <c r="H13" s="245">
        <v>510</v>
      </c>
      <c r="I13" s="249">
        <v>331</v>
      </c>
      <c r="J13" s="185">
        <f t="shared" si="2"/>
        <v>841</v>
      </c>
      <c r="K13" s="326"/>
    </row>
    <row r="14" spans="1:11" ht="20.100000000000001" customHeight="1">
      <c r="A14" s="327">
        <v>11</v>
      </c>
      <c r="B14" s="245">
        <v>400</v>
      </c>
      <c r="C14" s="249">
        <v>307</v>
      </c>
      <c r="D14" s="185">
        <f t="shared" si="0"/>
        <v>707</v>
      </c>
      <c r="E14" s="245">
        <v>1</v>
      </c>
      <c r="F14" s="249">
        <v>0</v>
      </c>
      <c r="G14" s="185">
        <f t="shared" si="1"/>
        <v>1</v>
      </c>
      <c r="H14" s="245">
        <v>479</v>
      </c>
      <c r="I14" s="249">
        <v>334</v>
      </c>
      <c r="J14" s="185">
        <f t="shared" si="2"/>
        <v>813</v>
      </c>
      <c r="K14" s="326"/>
    </row>
    <row r="15" spans="1:11" ht="20.100000000000001" customHeight="1">
      <c r="A15" s="328">
        <v>12</v>
      </c>
      <c r="B15" s="246">
        <v>483</v>
      </c>
      <c r="C15" s="250">
        <v>337</v>
      </c>
      <c r="D15" s="186">
        <f t="shared" si="0"/>
        <v>820</v>
      </c>
      <c r="E15" s="246">
        <v>6</v>
      </c>
      <c r="F15" s="250">
        <v>1</v>
      </c>
      <c r="G15" s="186">
        <f t="shared" si="1"/>
        <v>7</v>
      </c>
      <c r="H15" s="246">
        <v>580</v>
      </c>
      <c r="I15" s="250">
        <v>371</v>
      </c>
      <c r="J15" s="186">
        <f t="shared" si="2"/>
        <v>951</v>
      </c>
      <c r="K15" s="326"/>
    </row>
    <row r="16" spans="1:11" ht="20.100000000000001" customHeight="1">
      <c r="A16" s="329" t="s">
        <v>378</v>
      </c>
      <c r="B16" s="330">
        <f>SUM(B4:B15)</f>
        <v>4845</v>
      </c>
      <c r="C16" s="330">
        <f>SUM(C4:C15)</f>
        <v>3411</v>
      </c>
      <c r="D16" s="331">
        <f t="shared" ref="D16:J16" si="3">SUM(D4:D15)</f>
        <v>8256</v>
      </c>
      <c r="E16" s="332">
        <f t="shared" si="3"/>
        <v>29</v>
      </c>
      <c r="F16" s="330">
        <f t="shared" si="3"/>
        <v>8</v>
      </c>
      <c r="G16" s="333">
        <f t="shared" si="3"/>
        <v>37</v>
      </c>
      <c r="H16" s="332">
        <f t="shared" si="3"/>
        <v>5765</v>
      </c>
      <c r="I16" s="330">
        <f t="shared" si="3"/>
        <v>3728</v>
      </c>
      <c r="J16" s="333">
        <f t="shared" si="3"/>
        <v>9493</v>
      </c>
      <c r="K16" s="326"/>
    </row>
    <row r="19" spans="1:15" ht="15" thickBot="1">
      <c r="A19" s="10" t="s">
        <v>379</v>
      </c>
      <c r="F19" s="1250" t="s">
        <v>380</v>
      </c>
      <c r="G19" s="1250"/>
      <c r="H19" s="1250"/>
      <c r="I19" s="1250"/>
      <c r="J19" s="1250"/>
      <c r="K19" s="318"/>
      <c r="L19" s="44"/>
      <c r="M19" s="44"/>
      <c r="N19" s="44"/>
      <c r="O19" s="44"/>
    </row>
    <row r="20" spans="1:15">
      <c r="A20" s="256"/>
      <c r="B20" s="32" t="s">
        <v>110</v>
      </c>
      <c r="C20" s="1283" t="s">
        <v>389</v>
      </c>
      <c r="D20" s="1324" t="s">
        <v>390</v>
      </c>
      <c r="E20" s="1324" t="s">
        <v>391</v>
      </c>
      <c r="F20" s="1324" t="s">
        <v>392</v>
      </c>
      <c r="G20" s="1324" t="s">
        <v>393</v>
      </c>
      <c r="H20" s="1324" t="s">
        <v>394</v>
      </c>
      <c r="I20" s="1368" t="s">
        <v>433</v>
      </c>
      <c r="J20" s="1369" t="s">
        <v>434</v>
      </c>
      <c r="K20" s="1371"/>
      <c r="L20" s="1371"/>
      <c r="M20" s="1371"/>
    </row>
    <row r="21" spans="1:15" ht="15" thickBot="1">
      <c r="A21" s="258" t="s">
        <v>111</v>
      </c>
      <c r="B21" s="334" t="s">
        <v>381</v>
      </c>
      <c r="C21" s="1253"/>
      <c r="D21" s="1325"/>
      <c r="E21" s="1325"/>
      <c r="F21" s="1325"/>
      <c r="G21" s="1325"/>
      <c r="H21" s="1325"/>
      <c r="I21" s="1325"/>
      <c r="J21" s="1370"/>
      <c r="K21" s="1371"/>
      <c r="L21" s="1371"/>
      <c r="M21" s="1371"/>
    </row>
    <row r="22" spans="1:15">
      <c r="A22" s="1264" t="s">
        <v>382</v>
      </c>
      <c r="B22" s="207" t="s">
        <v>376</v>
      </c>
      <c r="C22" s="204">
        <v>12747</v>
      </c>
      <c r="D22" s="188">
        <v>7859</v>
      </c>
      <c r="E22" s="188">
        <v>7635</v>
      </c>
      <c r="F22" s="188">
        <v>7269</v>
      </c>
      <c r="G22" s="188">
        <v>6723</v>
      </c>
      <c r="H22" s="188">
        <v>6306</v>
      </c>
      <c r="I22" s="188">
        <v>5891</v>
      </c>
      <c r="J22" s="189">
        <f>B16</f>
        <v>4845</v>
      </c>
      <c r="K22" s="335"/>
      <c r="L22" s="335"/>
      <c r="M22" s="336"/>
    </row>
    <row r="23" spans="1:15">
      <c r="A23" s="1265"/>
      <c r="B23" s="190" t="s">
        <v>288</v>
      </c>
      <c r="C23" s="191">
        <v>10633</v>
      </c>
      <c r="D23" s="193">
        <v>5087</v>
      </c>
      <c r="E23" s="193">
        <v>5134</v>
      </c>
      <c r="F23" s="193">
        <v>4904</v>
      </c>
      <c r="G23" s="193">
        <v>4609</v>
      </c>
      <c r="H23" s="193">
        <v>4579</v>
      </c>
      <c r="I23" s="193">
        <v>4189</v>
      </c>
      <c r="J23" s="194">
        <f>C16</f>
        <v>3411</v>
      </c>
      <c r="K23" s="335"/>
      <c r="L23" s="335"/>
      <c r="M23" s="336"/>
    </row>
    <row r="24" spans="1:15">
      <c r="A24" s="1265"/>
      <c r="B24" s="195" t="s">
        <v>377</v>
      </c>
      <c r="C24" s="196">
        <f>C22+C23</f>
        <v>23380</v>
      </c>
      <c r="D24" s="192">
        <v>12946</v>
      </c>
      <c r="E24" s="193">
        <v>12769</v>
      </c>
      <c r="F24" s="193">
        <v>12173</v>
      </c>
      <c r="G24" s="193">
        <v>11332</v>
      </c>
      <c r="H24" s="193">
        <v>10885</v>
      </c>
      <c r="I24" s="193">
        <v>10080</v>
      </c>
      <c r="J24" s="194">
        <f>D16</f>
        <v>8256</v>
      </c>
      <c r="K24" s="335"/>
      <c r="L24" s="335"/>
      <c r="M24" s="336"/>
    </row>
    <row r="25" spans="1:15" ht="36">
      <c r="A25" s="1266"/>
      <c r="B25" s="198" t="s">
        <v>383</v>
      </c>
      <c r="C25" s="199">
        <f t="shared" ref="C25:J25" si="4">C22/C24*100</f>
        <v>54.52095808383234</v>
      </c>
      <c r="D25" s="200">
        <f t="shared" si="4"/>
        <v>60.706009578248107</v>
      </c>
      <c r="E25" s="201">
        <f t="shared" si="4"/>
        <v>59.793249275589325</v>
      </c>
      <c r="F25" s="201">
        <f t="shared" si="4"/>
        <v>59.714121416249078</v>
      </c>
      <c r="G25" s="201">
        <f t="shared" si="4"/>
        <v>59.327567949170486</v>
      </c>
      <c r="H25" s="201">
        <f t="shared" si="4"/>
        <v>57.932935231970603</v>
      </c>
      <c r="I25" s="201">
        <f t="shared" si="4"/>
        <v>58.442460317460323</v>
      </c>
      <c r="J25" s="202">
        <f t="shared" si="4"/>
        <v>58.684593023255815</v>
      </c>
      <c r="K25" s="337"/>
      <c r="L25" s="337"/>
      <c r="M25" s="338"/>
    </row>
    <row r="26" spans="1:15">
      <c r="A26" s="1264" t="s">
        <v>384</v>
      </c>
      <c r="B26" s="203" t="s">
        <v>376</v>
      </c>
      <c r="C26" s="204">
        <v>111</v>
      </c>
      <c r="D26" s="187">
        <v>34</v>
      </c>
      <c r="E26" s="188">
        <v>35</v>
      </c>
      <c r="F26" s="188">
        <v>30</v>
      </c>
      <c r="G26" s="188">
        <v>33</v>
      </c>
      <c r="H26" s="188">
        <v>29</v>
      </c>
      <c r="I26" s="188">
        <v>23</v>
      </c>
      <c r="J26" s="189">
        <f>E16</f>
        <v>29</v>
      </c>
      <c r="K26" s="335"/>
      <c r="L26" s="335"/>
      <c r="M26" s="336"/>
    </row>
    <row r="27" spans="1:15">
      <c r="A27" s="1265"/>
      <c r="B27" s="190" t="s">
        <v>288</v>
      </c>
      <c r="C27" s="191">
        <v>111</v>
      </c>
      <c r="D27" s="192">
        <v>17</v>
      </c>
      <c r="E27" s="193">
        <v>16</v>
      </c>
      <c r="F27" s="193">
        <v>19</v>
      </c>
      <c r="G27" s="193">
        <v>11</v>
      </c>
      <c r="H27" s="193">
        <v>15</v>
      </c>
      <c r="I27" s="193">
        <v>11</v>
      </c>
      <c r="J27" s="194">
        <f>F16</f>
        <v>8</v>
      </c>
      <c r="K27" s="335"/>
      <c r="L27" s="335"/>
      <c r="M27" s="336"/>
    </row>
    <row r="28" spans="1:15">
      <c r="A28" s="1265"/>
      <c r="B28" s="195" t="s">
        <v>377</v>
      </c>
      <c r="C28" s="196">
        <f>C26+C27</f>
        <v>222</v>
      </c>
      <c r="D28" s="197">
        <v>51</v>
      </c>
      <c r="E28" s="192">
        <v>51</v>
      </c>
      <c r="F28" s="193">
        <v>49</v>
      </c>
      <c r="G28" s="193">
        <v>44</v>
      </c>
      <c r="H28" s="193">
        <v>44</v>
      </c>
      <c r="I28" s="193">
        <v>34</v>
      </c>
      <c r="J28" s="194">
        <f>G16</f>
        <v>37</v>
      </c>
      <c r="K28" s="335"/>
      <c r="L28" s="335"/>
      <c r="M28" s="336"/>
    </row>
    <row r="29" spans="1:15" ht="36">
      <c r="A29" s="1266"/>
      <c r="B29" s="206" t="s">
        <v>383</v>
      </c>
      <c r="C29" s="199">
        <f t="shared" ref="C29:J29" si="5">C26/C28*100</f>
        <v>50</v>
      </c>
      <c r="D29" s="200">
        <f t="shared" si="5"/>
        <v>66.666666666666657</v>
      </c>
      <c r="E29" s="201">
        <f t="shared" si="5"/>
        <v>68.627450980392155</v>
      </c>
      <c r="F29" s="201">
        <f t="shared" si="5"/>
        <v>61.224489795918366</v>
      </c>
      <c r="G29" s="201">
        <f t="shared" si="5"/>
        <v>75</v>
      </c>
      <c r="H29" s="201">
        <f t="shared" si="5"/>
        <v>65.909090909090907</v>
      </c>
      <c r="I29" s="201">
        <f t="shared" si="5"/>
        <v>67.64705882352942</v>
      </c>
      <c r="J29" s="202">
        <f t="shared" si="5"/>
        <v>78.378378378378372</v>
      </c>
      <c r="K29" s="337"/>
      <c r="L29" s="337"/>
      <c r="M29" s="338"/>
    </row>
    <row r="30" spans="1:15">
      <c r="A30" s="1264" t="s">
        <v>385</v>
      </c>
      <c r="B30" s="207" t="s">
        <v>376</v>
      </c>
      <c r="C30" s="204">
        <v>10103</v>
      </c>
      <c r="D30" s="205">
        <v>9640</v>
      </c>
      <c r="E30" s="187">
        <v>9221</v>
      </c>
      <c r="F30" s="188">
        <v>8791</v>
      </c>
      <c r="G30" s="188">
        <v>8266</v>
      </c>
      <c r="H30" s="188">
        <v>7663</v>
      </c>
      <c r="I30" s="188">
        <v>7146</v>
      </c>
      <c r="J30" s="189">
        <f>H16</f>
        <v>5765</v>
      </c>
      <c r="K30" s="335"/>
      <c r="L30" s="335"/>
      <c r="M30" s="336"/>
    </row>
    <row r="31" spans="1:15">
      <c r="A31" s="1265"/>
      <c r="B31" s="190" t="s">
        <v>288</v>
      </c>
      <c r="C31" s="191">
        <v>6315</v>
      </c>
      <c r="D31" s="197">
        <v>5581</v>
      </c>
      <c r="E31" s="192">
        <v>5646</v>
      </c>
      <c r="F31" s="193">
        <v>5440</v>
      </c>
      <c r="G31" s="193">
        <v>5132</v>
      </c>
      <c r="H31" s="193">
        <v>5060</v>
      </c>
      <c r="I31" s="193">
        <v>4554</v>
      </c>
      <c r="J31" s="194">
        <f>I16</f>
        <v>3728</v>
      </c>
      <c r="K31" s="335"/>
      <c r="L31" s="335"/>
      <c r="M31" s="336"/>
    </row>
    <row r="32" spans="1:15">
      <c r="A32" s="1265"/>
      <c r="B32" s="195" t="s">
        <v>377</v>
      </c>
      <c r="C32" s="196">
        <v>16418</v>
      </c>
      <c r="D32" s="197">
        <v>15221</v>
      </c>
      <c r="E32" s="192">
        <v>14867</v>
      </c>
      <c r="F32" s="197">
        <v>14231</v>
      </c>
      <c r="G32" s="193">
        <v>13398</v>
      </c>
      <c r="H32" s="193">
        <v>12723</v>
      </c>
      <c r="I32" s="193">
        <v>11700</v>
      </c>
      <c r="J32" s="194">
        <f>J16</f>
        <v>9493</v>
      </c>
      <c r="K32" s="335"/>
      <c r="L32" s="335"/>
      <c r="M32" s="336"/>
    </row>
    <row r="33" spans="1:13" ht="36">
      <c r="A33" s="1266"/>
      <c r="B33" s="206" t="s">
        <v>383</v>
      </c>
      <c r="C33" s="199">
        <f t="shared" ref="C33:J33" si="6">C30/C32*100</f>
        <v>61.536118893896941</v>
      </c>
      <c r="D33" s="208">
        <f>D30/D32*100</f>
        <v>63.333552329019113</v>
      </c>
      <c r="E33" s="208">
        <f>E30/E32*100</f>
        <v>62.023273020784288</v>
      </c>
      <c r="F33" s="208">
        <f t="shared" ref="F33:I33" si="7">F30/F32*100</f>
        <v>61.773592860656315</v>
      </c>
      <c r="G33" s="208">
        <f t="shared" si="7"/>
        <v>61.695775488878937</v>
      </c>
      <c r="H33" s="208">
        <f t="shared" si="7"/>
        <v>60.229505619743776</v>
      </c>
      <c r="I33" s="208">
        <f t="shared" si="7"/>
        <v>61.076923076923073</v>
      </c>
      <c r="J33" s="209">
        <f t="shared" si="6"/>
        <v>60.72895817971137</v>
      </c>
      <c r="K33" s="337"/>
      <c r="L33" s="337"/>
      <c r="M33" s="338"/>
    </row>
    <row r="35" spans="1:13">
      <c r="A35" s="339"/>
      <c r="B35" s="340"/>
      <c r="C35" s="340"/>
      <c r="D35" s="340"/>
      <c r="E35" s="340"/>
      <c r="F35" s="340"/>
      <c r="G35" s="340"/>
      <c r="H35" s="340"/>
      <c r="I35" s="340"/>
      <c r="J35" s="340"/>
      <c r="K35" s="340"/>
    </row>
    <row r="36" spans="1:13" ht="17.25" customHeight="1">
      <c r="A36" s="1366" t="s">
        <v>395</v>
      </c>
      <c r="B36" s="1367" t="s">
        <v>386</v>
      </c>
      <c r="C36" s="1367"/>
      <c r="D36" s="1367"/>
      <c r="E36" s="1367"/>
      <c r="F36" s="1367"/>
      <c r="G36" s="1367"/>
      <c r="H36" s="1367"/>
      <c r="I36" s="1367"/>
      <c r="J36" s="1367"/>
      <c r="K36" s="341"/>
    </row>
    <row r="37" spans="1:13">
      <c r="A37" s="1367"/>
      <c r="B37" s="1367"/>
      <c r="C37" s="1367"/>
      <c r="D37" s="1367"/>
      <c r="E37" s="1367"/>
      <c r="F37" s="1367"/>
      <c r="G37" s="1367"/>
      <c r="H37" s="1367"/>
      <c r="I37" s="1367"/>
      <c r="J37" s="1367"/>
      <c r="K37" s="341"/>
    </row>
  </sheetData>
  <mergeCells count="21">
    <mergeCell ref="F1:J1"/>
    <mergeCell ref="F20:F21"/>
    <mergeCell ref="B2:D2"/>
    <mergeCell ref="E2:G2"/>
    <mergeCell ref="H2:J2"/>
    <mergeCell ref="C20:C21"/>
    <mergeCell ref="F19:J19"/>
    <mergeCell ref="K20:K21"/>
    <mergeCell ref="L20:L21"/>
    <mergeCell ref="A22:A25"/>
    <mergeCell ref="M20:M21"/>
    <mergeCell ref="G20:G21"/>
    <mergeCell ref="E20:E21"/>
    <mergeCell ref="A36:A37"/>
    <mergeCell ref="B36:J37"/>
    <mergeCell ref="H20:H21"/>
    <mergeCell ref="I20:I21"/>
    <mergeCell ref="J20:J21"/>
    <mergeCell ref="D20:D21"/>
    <mergeCell ref="A26:A29"/>
    <mergeCell ref="A30:A33"/>
  </mergeCells>
  <phoneticPr fontId="27"/>
  <pageMargins left="0.98425196850393704" right="0.39370078740157483" top="0.98425196850393704" bottom="0.98425196850393704" header="0.51181102362204722" footer="0.51181102362204722"/>
  <pageSetup paperSize="9" firstPageNumber="0" orientation="portrait" r:id="rId1"/>
  <headerFooter alignWithMargins="0">
    <oddFooter>&amp;C－10－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view="pageBreakPreview" zoomScaleNormal="100" zoomScaleSheetLayoutView="100" workbookViewId="0">
      <selection activeCell="H65" sqref="H65"/>
    </sheetView>
  </sheetViews>
  <sheetFormatPr defaultRowHeight="14.25"/>
  <cols>
    <col min="1" max="1" width="5.5" style="1" customWidth="1"/>
    <col min="2" max="2" width="5.75" style="1" customWidth="1"/>
    <col min="3" max="11" width="8.125" style="1" customWidth="1"/>
    <col min="12" max="16384" width="9" style="1"/>
  </cols>
  <sheetData>
    <row r="1" spans="1:13" ht="21.75" customHeight="1">
      <c r="A1" s="210" t="s">
        <v>396</v>
      </c>
    </row>
    <row r="3" spans="1:13" ht="15" thickBot="1">
      <c r="A3" s="1" t="s">
        <v>397</v>
      </c>
      <c r="H3" s="1300" t="s">
        <v>387</v>
      </c>
      <c r="I3" s="1300"/>
      <c r="J3" s="1300"/>
      <c r="K3" s="1300"/>
    </row>
    <row r="4" spans="1:13" ht="25.5" customHeight="1">
      <c r="A4" s="1378" t="s">
        <v>398</v>
      </c>
      <c r="B4" s="1379"/>
      <c r="C4" s="1382" t="s">
        <v>399</v>
      </c>
      <c r="D4" s="1383"/>
      <c r="E4" s="1384"/>
      <c r="F4" s="1385" t="s">
        <v>400</v>
      </c>
      <c r="G4" s="1386"/>
      <c r="H4" s="1387"/>
      <c r="I4" s="1388" t="s">
        <v>401</v>
      </c>
      <c r="J4" s="1389"/>
      <c r="K4" s="1390"/>
    </row>
    <row r="5" spans="1:13" ht="15" thickBot="1">
      <c r="A5" s="1380"/>
      <c r="B5" s="1381"/>
      <c r="C5" s="211" t="s">
        <v>402</v>
      </c>
      <c r="D5" s="212" t="s">
        <v>403</v>
      </c>
      <c r="E5" s="213" t="s">
        <v>404</v>
      </c>
      <c r="F5" s="214" t="s">
        <v>402</v>
      </c>
      <c r="G5" s="212" t="s">
        <v>403</v>
      </c>
      <c r="H5" s="215" t="s">
        <v>404</v>
      </c>
      <c r="I5" s="216" t="s">
        <v>402</v>
      </c>
      <c r="J5" s="212" t="s">
        <v>403</v>
      </c>
      <c r="K5" s="217" t="s">
        <v>404</v>
      </c>
    </row>
    <row r="6" spans="1:13" ht="24.95" customHeight="1">
      <c r="A6" s="1376" t="s">
        <v>405</v>
      </c>
      <c r="B6" s="370" t="s">
        <v>436</v>
      </c>
      <c r="C6" s="218">
        <f>'★12ページ（時間道路別）'!D29</f>
        <v>3276</v>
      </c>
      <c r="D6" s="219">
        <f>'★12ページ（時間道路別）'!E29</f>
        <v>2620</v>
      </c>
      <c r="E6" s="220">
        <f t="shared" ref="E6:E10" si="0">SUM(C6:D6)</f>
        <v>5896</v>
      </c>
      <c r="F6" s="218">
        <v>1569</v>
      </c>
      <c r="G6" s="219">
        <f>'★12ページ（時間道路別）'!E30</f>
        <v>791</v>
      </c>
      <c r="H6" s="221">
        <v>2360</v>
      </c>
      <c r="I6" s="222">
        <f>C6/(C6+F6)*100</f>
        <v>67.616099071207429</v>
      </c>
      <c r="J6" s="223">
        <f>D6/(D6+G6)*100</f>
        <v>76.810319554382872</v>
      </c>
      <c r="K6" s="224">
        <f>E6/(E6+H6)*100</f>
        <v>71.414728682170548</v>
      </c>
    </row>
    <row r="7" spans="1:13" ht="24.95" customHeight="1" thickBot="1">
      <c r="A7" s="1377"/>
      <c r="B7" s="369" t="s">
        <v>435</v>
      </c>
      <c r="C7" s="226">
        <v>3866</v>
      </c>
      <c r="D7" s="227">
        <v>3164</v>
      </c>
      <c r="E7" s="228">
        <v>7030</v>
      </c>
      <c r="F7" s="226">
        <v>2025</v>
      </c>
      <c r="G7" s="227">
        <v>1025</v>
      </c>
      <c r="H7" s="229">
        <v>3050</v>
      </c>
      <c r="I7" s="230">
        <v>65.625530470208787</v>
      </c>
      <c r="J7" s="231">
        <v>75.5311530198138</v>
      </c>
      <c r="K7" s="232">
        <v>69.742063492063494</v>
      </c>
    </row>
    <row r="8" spans="1:13" ht="24.95" customHeight="1">
      <c r="A8" s="1376" t="s">
        <v>407</v>
      </c>
      <c r="B8" s="370" t="s">
        <v>436</v>
      </c>
      <c r="C8" s="218">
        <f>'★12ページ（時間道路別）'!G29</f>
        <v>14</v>
      </c>
      <c r="D8" s="219">
        <f>'★12ページ（時間道路別）'!H29</f>
        <v>5</v>
      </c>
      <c r="E8" s="220">
        <f t="shared" si="0"/>
        <v>19</v>
      </c>
      <c r="F8" s="218">
        <v>15</v>
      </c>
      <c r="G8" s="219">
        <f>'★12ページ（時間道路別）'!H30</f>
        <v>3</v>
      </c>
      <c r="H8" s="221">
        <f t="shared" ref="H8:H10" si="1">SUM(F8:G8)</f>
        <v>18</v>
      </c>
      <c r="I8" s="222">
        <f>C8/(C8+F8)*100</f>
        <v>48.275862068965516</v>
      </c>
      <c r="J8" s="223">
        <f>D8/(D8+G8)*100</f>
        <v>62.5</v>
      </c>
      <c r="K8" s="224">
        <f>E8/(E8+H8)*100</f>
        <v>51.351351351351347</v>
      </c>
    </row>
    <row r="9" spans="1:13" ht="24.95" customHeight="1" thickBot="1">
      <c r="A9" s="1377"/>
      <c r="B9" s="369" t="s">
        <v>435</v>
      </c>
      <c r="C9" s="233">
        <v>12</v>
      </c>
      <c r="D9" s="234">
        <v>5</v>
      </c>
      <c r="E9" s="235">
        <v>17</v>
      </c>
      <c r="F9" s="233">
        <v>11</v>
      </c>
      <c r="G9" s="234">
        <v>6</v>
      </c>
      <c r="H9" s="229">
        <v>17</v>
      </c>
      <c r="I9" s="230">
        <v>52.173913043478258</v>
      </c>
      <c r="J9" s="231">
        <v>45.454545454545453</v>
      </c>
      <c r="K9" s="232">
        <v>50</v>
      </c>
    </row>
    <row r="10" spans="1:13" ht="24.95" customHeight="1">
      <c r="A10" s="1376" t="s">
        <v>408</v>
      </c>
      <c r="B10" s="370" t="s">
        <v>436</v>
      </c>
      <c r="C10" s="218">
        <f>'★12ページ（時間道路別）'!J29</f>
        <v>3850</v>
      </c>
      <c r="D10" s="219">
        <f>'★12ページ（時間道路別）'!K29</f>
        <v>2854</v>
      </c>
      <c r="E10" s="221">
        <f t="shared" si="0"/>
        <v>6704</v>
      </c>
      <c r="F10" s="218">
        <v>1915</v>
      </c>
      <c r="G10" s="219">
        <f>'★12ページ（時間道路別）'!K30</f>
        <v>874</v>
      </c>
      <c r="H10" s="221">
        <f t="shared" si="1"/>
        <v>2789</v>
      </c>
      <c r="I10" s="236">
        <f>C10/(C10+F10)*100</f>
        <v>66.782307025151781</v>
      </c>
      <c r="J10" s="237">
        <f>D10/(D10+G10)*100</f>
        <v>76.555793991416309</v>
      </c>
      <c r="K10" s="238">
        <f>E10/(E10+H10)*100</f>
        <v>70.620457178973979</v>
      </c>
    </row>
    <row r="11" spans="1:13" ht="24.95" customHeight="1" thickBot="1">
      <c r="A11" s="1377"/>
      <c r="B11" s="225" t="s">
        <v>406</v>
      </c>
      <c r="C11" s="233">
        <v>4675</v>
      </c>
      <c r="D11" s="234">
        <v>3426</v>
      </c>
      <c r="E11" s="229">
        <v>8101</v>
      </c>
      <c r="F11" s="233">
        <v>2471</v>
      </c>
      <c r="G11" s="234">
        <v>1128</v>
      </c>
      <c r="H11" s="229">
        <v>3599</v>
      </c>
      <c r="I11" s="239">
        <v>65.421214665547154</v>
      </c>
      <c r="J11" s="231">
        <v>75.23056653491436</v>
      </c>
      <c r="K11" s="232">
        <v>69.239316239316238</v>
      </c>
    </row>
    <row r="12" spans="1:13">
      <c r="A12" s="240"/>
      <c r="B12" s="240"/>
      <c r="C12" s="240"/>
      <c r="D12" s="240"/>
      <c r="E12" s="240"/>
      <c r="F12" s="240"/>
      <c r="G12" s="240"/>
      <c r="H12" s="240"/>
      <c r="I12" s="240"/>
      <c r="J12" s="240"/>
      <c r="K12" s="240"/>
    </row>
    <row r="13" spans="1:13">
      <c r="A13" s="241"/>
      <c r="B13" s="242"/>
      <c r="C13" s="242"/>
      <c r="D13" s="242"/>
      <c r="E13" s="242"/>
      <c r="F13" s="242"/>
      <c r="G13" s="242"/>
      <c r="H13" s="242"/>
      <c r="I13" s="242"/>
      <c r="J13" s="242"/>
      <c r="K13" s="242"/>
      <c r="L13" s="242"/>
      <c r="M13" s="242"/>
    </row>
  </sheetData>
  <mergeCells count="8">
    <mergeCell ref="A6:A7"/>
    <mergeCell ref="A8:A9"/>
    <mergeCell ref="A10:A11"/>
    <mergeCell ref="H3:K3"/>
    <mergeCell ref="A4:B5"/>
    <mergeCell ref="C4:E4"/>
    <mergeCell ref="F4:H4"/>
    <mergeCell ref="I4:K4"/>
  </mergeCells>
  <phoneticPr fontId="27"/>
  <pageMargins left="0.78740157480314965" right="0.18" top="0.98425196850393704" bottom="0.98425196850393704" header="0.51181102362204722" footer="0.51181102362204722"/>
  <pageSetup paperSize="9" firstPageNumber="0" orientation="portrait" r:id="rId1"/>
  <headerFooter alignWithMargins="0">
    <oddFooter xml:space="preserve">&amp;C-11-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topLeftCell="A7" zoomScaleNormal="100" zoomScaleSheetLayoutView="100" workbookViewId="0">
      <selection activeCell="H65" sqref="H65"/>
    </sheetView>
  </sheetViews>
  <sheetFormatPr defaultRowHeight="14.25"/>
  <cols>
    <col min="1" max="1" width="3.375" style="10" customWidth="1"/>
    <col min="2" max="2" width="4.125" style="10" customWidth="1"/>
    <col min="3" max="11" width="8.625" style="10" customWidth="1"/>
    <col min="12" max="16384" width="9" style="10"/>
  </cols>
  <sheetData>
    <row r="1" spans="1:11" s="61" customFormat="1" ht="19.5" customHeight="1">
      <c r="A1" s="61" t="s">
        <v>409</v>
      </c>
    </row>
    <row r="2" spans="1:11">
      <c r="A2" s="256"/>
      <c r="B2" s="342" t="s">
        <v>410</v>
      </c>
      <c r="C2" s="1356" t="s">
        <v>411</v>
      </c>
      <c r="D2" s="1260"/>
      <c r="E2" s="343" t="s">
        <v>421</v>
      </c>
      <c r="F2" s="1356" t="s">
        <v>412</v>
      </c>
      <c r="G2" s="1260"/>
      <c r="H2" s="343" t="s">
        <v>422</v>
      </c>
      <c r="I2" s="1356" t="s">
        <v>413</v>
      </c>
      <c r="J2" s="1260"/>
      <c r="K2" s="343" t="s">
        <v>424</v>
      </c>
    </row>
    <row r="3" spans="1:11">
      <c r="A3" s="344"/>
      <c r="B3" s="44"/>
      <c r="C3" s="345" t="s">
        <v>423</v>
      </c>
      <c r="D3" s="346"/>
      <c r="E3" s="346"/>
      <c r="F3" s="345" t="s">
        <v>423</v>
      </c>
      <c r="G3" s="346"/>
      <c r="H3" s="261"/>
      <c r="I3" s="345" t="s">
        <v>423</v>
      </c>
      <c r="J3" s="346"/>
      <c r="K3" s="261"/>
    </row>
    <row r="4" spans="1:11">
      <c r="A4" s="347" t="s">
        <v>414</v>
      </c>
      <c r="B4" s="33"/>
      <c r="C4" s="348"/>
      <c r="D4" s="183" t="s">
        <v>376</v>
      </c>
      <c r="E4" s="172" t="s">
        <v>288</v>
      </c>
      <c r="F4" s="348"/>
      <c r="G4" s="183" t="s">
        <v>376</v>
      </c>
      <c r="H4" s="243" t="s">
        <v>288</v>
      </c>
      <c r="I4" s="348"/>
      <c r="J4" s="183" t="s">
        <v>376</v>
      </c>
      <c r="K4" s="243" t="s">
        <v>288</v>
      </c>
    </row>
    <row r="5" spans="1:11" ht="18" customHeight="1">
      <c r="A5" s="349"/>
      <c r="B5" s="350">
        <v>0</v>
      </c>
      <c r="C5" s="244">
        <f t="shared" ref="C5:C14" si="0">SUM(D5:E5)</f>
        <v>132</v>
      </c>
      <c r="D5" s="425">
        <v>92</v>
      </c>
      <c r="E5" s="426">
        <v>40</v>
      </c>
      <c r="F5" s="244">
        <f t="shared" ref="F5:F14" si="1">SUM(G5:H5)</f>
        <v>1</v>
      </c>
      <c r="G5" s="425">
        <v>1</v>
      </c>
      <c r="H5" s="426">
        <v>0</v>
      </c>
      <c r="I5" s="244">
        <f t="shared" ref="I5:I14" si="2">SUM(J5:K5)</f>
        <v>159</v>
      </c>
      <c r="J5" s="425">
        <v>115</v>
      </c>
      <c r="K5" s="426">
        <v>44</v>
      </c>
    </row>
    <row r="6" spans="1:11" ht="18" customHeight="1">
      <c r="A6" s="348" t="s">
        <v>415</v>
      </c>
      <c r="B6" s="351">
        <v>1</v>
      </c>
      <c r="C6" s="245">
        <f t="shared" si="0"/>
        <v>99</v>
      </c>
      <c r="D6" s="427">
        <v>62</v>
      </c>
      <c r="E6" s="428">
        <v>37</v>
      </c>
      <c r="F6" s="245">
        <v>2</v>
      </c>
      <c r="G6" s="427">
        <v>2</v>
      </c>
      <c r="H6" s="428">
        <v>0</v>
      </c>
      <c r="I6" s="245">
        <f t="shared" si="2"/>
        <v>116</v>
      </c>
      <c r="J6" s="427">
        <v>74</v>
      </c>
      <c r="K6" s="428">
        <v>42</v>
      </c>
    </row>
    <row r="7" spans="1:11" ht="18" customHeight="1">
      <c r="A7" s="348"/>
      <c r="B7" s="351">
        <v>2</v>
      </c>
      <c r="C7" s="245">
        <f t="shared" si="0"/>
        <v>77</v>
      </c>
      <c r="D7" s="427">
        <v>57</v>
      </c>
      <c r="E7" s="428">
        <v>20</v>
      </c>
      <c r="F7" s="245">
        <v>2</v>
      </c>
      <c r="G7" s="427">
        <v>2</v>
      </c>
      <c r="H7" s="428">
        <v>0</v>
      </c>
      <c r="I7" s="245">
        <f t="shared" si="2"/>
        <v>98</v>
      </c>
      <c r="J7" s="427">
        <v>72</v>
      </c>
      <c r="K7" s="428">
        <v>26</v>
      </c>
    </row>
    <row r="8" spans="1:11" ht="18" customHeight="1">
      <c r="A8" s="348" t="s">
        <v>416</v>
      </c>
      <c r="B8" s="351">
        <v>3</v>
      </c>
      <c r="C8" s="245">
        <f t="shared" si="0"/>
        <v>68</v>
      </c>
      <c r="D8" s="427">
        <v>49</v>
      </c>
      <c r="E8" s="428">
        <v>19</v>
      </c>
      <c r="F8" s="245">
        <v>1</v>
      </c>
      <c r="G8" s="427">
        <v>1</v>
      </c>
      <c r="H8" s="428">
        <v>0</v>
      </c>
      <c r="I8" s="245">
        <f t="shared" si="2"/>
        <v>81</v>
      </c>
      <c r="J8" s="427">
        <v>61</v>
      </c>
      <c r="K8" s="428">
        <v>20</v>
      </c>
    </row>
    <row r="9" spans="1:11" ht="18" customHeight="1">
      <c r="A9" s="348"/>
      <c r="B9" s="351">
        <v>4</v>
      </c>
      <c r="C9" s="245">
        <f t="shared" si="0"/>
        <v>61</v>
      </c>
      <c r="D9" s="427">
        <v>50</v>
      </c>
      <c r="E9" s="428">
        <v>11</v>
      </c>
      <c r="F9" s="245">
        <v>0</v>
      </c>
      <c r="G9" s="427">
        <v>0</v>
      </c>
      <c r="H9" s="428">
        <v>0</v>
      </c>
      <c r="I9" s="245">
        <f t="shared" si="2"/>
        <v>75</v>
      </c>
      <c r="J9" s="427">
        <v>62</v>
      </c>
      <c r="K9" s="428">
        <v>13</v>
      </c>
    </row>
    <row r="10" spans="1:11" ht="18" customHeight="1">
      <c r="A10" s="352"/>
      <c r="B10" s="351">
        <v>5</v>
      </c>
      <c r="C10" s="245">
        <f t="shared" si="0"/>
        <v>78</v>
      </c>
      <c r="D10" s="427">
        <v>58</v>
      </c>
      <c r="E10" s="428">
        <v>20</v>
      </c>
      <c r="F10" s="245">
        <v>1</v>
      </c>
      <c r="G10" s="427">
        <v>1</v>
      </c>
      <c r="H10" s="428">
        <v>0</v>
      </c>
      <c r="I10" s="245">
        <f t="shared" si="2"/>
        <v>89</v>
      </c>
      <c r="J10" s="427">
        <v>67</v>
      </c>
      <c r="K10" s="428">
        <v>22</v>
      </c>
    </row>
    <row r="11" spans="1:11" ht="18" customHeight="1">
      <c r="A11" s="353"/>
      <c r="B11" s="354">
        <v>6</v>
      </c>
      <c r="C11" s="245">
        <f t="shared" si="0"/>
        <v>194</v>
      </c>
      <c r="D11" s="427">
        <v>123</v>
      </c>
      <c r="E11" s="428">
        <v>71</v>
      </c>
      <c r="F11" s="245">
        <f t="shared" si="1"/>
        <v>0</v>
      </c>
      <c r="G11" s="427">
        <v>0</v>
      </c>
      <c r="H11" s="428">
        <v>0</v>
      </c>
      <c r="I11" s="245">
        <f t="shared" si="2"/>
        <v>216</v>
      </c>
      <c r="J11" s="427">
        <v>141</v>
      </c>
      <c r="K11" s="428">
        <v>75</v>
      </c>
    </row>
    <row r="12" spans="1:11" ht="18" customHeight="1">
      <c r="A12" s="353"/>
      <c r="B12" s="354">
        <v>7</v>
      </c>
      <c r="C12" s="245">
        <f t="shared" si="0"/>
        <v>461</v>
      </c>
      <c r="D12" s="427">
        <v>290</v>
      </c>
      <c r="E12" s="428">
        <v>171</v>
      </c>
      <c r="F12" s="245">
        <f t="shared" si="1"/>
        <v>1</v>
      </c>
      <c r="G12" s="427">
        <v>1</v>
      </c>
      <c r="H12" s="428">
        <v>0</v>
      </c>
      <c r="I12" s="245">
        <f t="shared" si="2"/>
        <v>514</v>
      </c>
      <c r="J12" s="427">
        <v>331</v>
      </c>
      <c r="K12" s="428">
        <v>183</v>
      </c>
    </row>
    <row r="13" spans="1:11" ht="18" customHeight="1">
      <c r="A13" s="353"/>
      <c r="B13" s="354">
        <v>8</v>
      </c>
      <c r="C13" s="245">
        <f t="shared" si="0"/>
        <v>630</v>
      </c>
      <c r="D13" s="427">
        <v>340</v>
      </c>
      <c r="E13" s="428">
        <v>290</v>
      </c>
      <c r="F13" s="245">
        <f t="shared" si="1"/>
        <v>1</v>
      </c>
      <c r="G13" s="427">
        <v>1</v>
      </c>
      <c r="H13" s="428">
        <v>0</v>
      </c>
      <c r="I13" s="245">
        <f t="shared" si="2"/>
        <v>697</v>
      </c>
      <c r="J13" s="427">
        <v>386</v>
      </c>
      <c r="K13" s="428">
        <v>311</v>
      </c>
    </row>
    <row r="14" spans="1:11" ht="18" customHeight="1">
      <c r="A14" s="353"/>
      <c r="B14" s="354">
        <v>9</v>
      </c>
      <c r="C14" s="245">
        <f t="shared" si="0"/>
        <v>539</v>
      </c>
      <c r="D14" s="427">
        <v>280</v>
      </c>
      <c r="E14" s="428">
        <v>259</v>
      </c>
      <c r="F14" s="245">
        <f t="shared" si="1"/>
        <v>2</v>
      </c>
      <c r="G14" s="427">
        <v>1</v>
      </c>
      <c r="H14" s="428">
        <v>1</v>
      </c>
      <c r="I14" s="245">
        <f t="shared" si="2"/>
        <v>599</v>
      </c>
      <c r="J14" s="427">
        <v>318</v>
      </c>
      <c r="K14" s="428">
        <v>281</v>
      </c>
    </row>
    <row r="15" spans="1:11" ht="18" customHeight="1">
      <c r="A15" s="353"/>
      <c r="B15" s="354">
        <v>10</v>
      </c>
      <c r="C15" s="245">
        <f t="shared" ref="C15:C28" si="3">SUM(D15:E15)</f>
        <v>551</v>
      </c>
      <c r="D15" s="427">
        <v>292</v>
      </c>
      <c r="E15" s="428">
        <v>259</v>
      </c>
      <c r="F15" s="245">
        <f t="shared" ref="F15:F28" si="4">SUM(G15:H15)</f>
        <v>5</v>
      </c>
      <c r="G15" s="427">
        <v>3</v>
      </c>
      <c r="H15" s="428">
        <v>2</v>
      </c>
      <c r="I15" s="245">
        <f t="shared" ref="I15:I28" si="5">SUM(J15:K15)</f>
        <v>617</v>
      </c>
      <c r="J15" s="427">
        <v>339</v>
      </c>
      <c r="K15" s="428">
        <v>278</v>
      </c>
    </row>
    <row r="16" spans="1:11" ht="18" customHeight="1">
      <c r="A16" s="353"/>
      <c r="B16" s="354">
        <v>11</v>
      </c>
      <c r="C16" s="245">
        <f t="shared" si="3"/>
        <v>540</v>
      </c>
      <c r="D16" s="427">
        <v>292</v>
      </c>
      <c r="E16" s="428">
        <v>248</v>
      </c>
      <c r="F16" s="245">
        <f t="shared" si="4"/>
        <v>0</v>
      </c>
      <c r="G16" s="427">
        <v>0</v>
      </c>
      <c r="H16" s="428">
        <v>0</v>
      </c>
      <c r="I16" s="245">
        <f t="shared" si="5"/>
        <v>604</v>
      </c>
      <c r="J16" s="427">
        <v>334</v>
      </c>
      <c r="K16" s="428">
        <v>270</v>
      </c>
    </row>
    <row r="17" spans="1:11" ht="18" customHeight="1">
      <c r="A17" s="353"/>
      <c r="B17" s="354">
        <v>12</v>
      </c>
      <c r="C17" s="245">
        <f t="shared" si="3"/>
        <v>464</v>
      </c>
      <c r="D17" s="427">
        <v>257</v>
      </c>
      <c r="E17" s="428">
        <v>207</v>
      </c>
      <c r="F17" s="245">
        <f t="shared" si="4"/>
        <v>0</v>
      </c>
      <c r="G17" s="427">
        <v>0</v>
      </c>
      <c r="H17" s="428">
        <v>0</v>
      </c>
      <c r="I17" s="245">
        <f t="shared" si="5"/>
        <v>550</v>
      </c>
      <c r="J17" s="427">
        <v>324</v>
      </c>
      <c r="K17" s="428">
        <v>226</v>
      </c>
    </row>
    <row r="18" spans="1:11" ht="18" customHeight="1">
      <c r="A18" s="353"/>
      <c r="B18" s="354">
        <v>13</v>
      </c>
      <c r="C18" s="245">
        <f t="shared" si="3"/>
        <v>443</v>
      </c>
      <c r="D18" s="427">
        <v>238</v>
      </c>
      <c r="E18" s="428">
        <v>205</v>
      </c>
      <c r="F18" s="245">
        <f t="shared" si="4"/>
        <v>2</v>
      </c>
      <c r="G18" s="427">
        <v>1</v>
      </c>
      <c r="H18" s="428">
        <v>1</v>
      </c>
      <c r="I18" s="245">
        <f t="shared" si="5"/>
        <v>529</v>
      </c>
      <c r="J18" s="427">
        <v>298</v>
      </c>
      <c r="K18" s="428">
        <v>231</v>
      </c>
    </row>
    <row r="19" spans="1:11" ht="18" customHeight="1">
      <c r="A19" s="353"/>
      <c r="B19" s="354">
        <v>14</v>
      </c>
      <c r="C19" s="245">
        <f t="shared" si="3"/>
        <v>441</v>
      </c>
      <c r="D19" s="427">
        <v>255</v>
      </c>
      <c r="E19" s="428">
        <v>186</v>
      </c>
      <c r="F19" s="245">
        <f t="shared" si="4"/>
        <v>3</v>
      </c>
      <c r="G19" s="427">
        <v>2</v>
      </c>
      <c r="H19" s="428">
        <v>1</v>
      </c>
      <c r="I19" s="245">
        <f t="shared" si="5"/>
        <v>498</v>
      </c>
      <c r="J19" s="427">
        <v>297</v>
      </c>
      <c r="K19" s="428">
        <v>201</v>
      </c>
    </row>
    <row r="20" spans="1:11" ht="18" customHeight="1">
      <c r="A20" s="353"/>
      <c r="B20" s="354">
        <v>15</v>
      </c>
      <c r="C20" s="245">
        <f t="shared" si="3"/>
        <v>472</v>
      </c>
      <c r="D20" s="427">
        <v>275</v>
      </c>
      <c r="E20" s="428">
        <v>197</v>
      </c>
      <c r="F20" s="245">
        <f t="shared" si="4"/>
        <v>2</v>
      </c>
      <c r="G20" s="427">
        <v>2</v>
      </c>
      <c r="H20" s="428">
        <v>0</v>
      </c>
      <c r="I20" s="245">
        <f t="shared" si="5"/>
        <v>545</v>
      </c>
      <c r="J20" s="427">
        <v>325</v>
      </c>
      <c r="K20" s="428">
        <v>220</v>
      </c>
    </row>
    <row r="21" spans="1:11" ht="18" customHeight="1">
      <c r="A21" s="353"/>
      <c r="B21" s="354">
        <v>16</v>
      </c>
      <c r="C21" s="245">
        <f t="shared" si="3"/>
        <v>529</v>
      </c>
      <c r="D21" s="427">
        <v>279</v>
      </c>
      <c r="E21" s="428">
        <v>250</v>
      </c>
      <c r="F21" s="245">
        <f t="shared" si="4"/>
        <v>2</v>
      </c>
      <c r="G21" s="427">
        <v>2</v>
      </c>
      <c r="H21" s="428">
        <v>0</v>
      </c>
      <c r="I21" s="245">
        <f t="shared" si="5"/>
        <v>607</v>
      </c>
      <c r="J21" s="427">
        <v>327</v>
      </c>
      <c r="K21" s="428">
        <v>280</v>
      </c>
    </row>
    <row r="22" spans="1:11" ht="18" customHeight="1">
      <c r="A22" s="353"/>
      <c r="B22" s="354">
        <v>17</v>
      </c>
      <c r="C22" s="245">
        <f t="shared" si="3"/>
        <v>632</v>
      </c>
      <c r="D22" s="427">
        <v>355</v>
      </c>
      <c r="E22" s="428">
        <v>277</v>
      </c>
      <c r="F22" s="245">
        <f t="shared" si="4"/>
        <v>1</v>
      </c>
      <c r="G22" s="427">
        <v>1</v>
      </c>
      <c r="H22" s="428">
        <v>0</v>
      </c>
      <c r="I22" s="245">
        <f t="shared" si="5"/>
        <v>728</v>
      </c>
      <c r="J22" s="427">
        <v>430</v>
      </c>
      <c r="K22" s="428">
        <v>298</v>
      </c>
    </row>
    <row r="23" spans="1:11" ht="18" customHeight="1">
      <c r="A23" s="355"/>
      <c r="B23" s="351">
        <v>18</v>
      </c>
      <c r="C23" s="245">
        <f t="shared" si="3"/>
        <v>578</v>
      </c>
      <c r="D23" s="427">
        <v>363</v>
      </c>
      <c r="E23" s="428">
        <v>215</v>
      </c>
      <c r="F23" s="245">
        <f t="shared" si="4"/>
        <v>2</v>
      </c>
      <c r="G23" s="427">
        <v>1</v>
      </c>
      <c r="H23" s="428">
        <v>1</v>
      </c>
      <c r="I23" s="245">
        <f t="shared" si="5"/>
        <v>692</v>
      </c>
      <c r="J23" s="427">
        <v>449</v>
      </c>
      <c r="K23" s="428">
        <v>243</v>
      </c>
    </row>
    <row r="24" spans="1:11" ht="18" customHeight="1">
      <c r="A24" s="348" t="s">
        <v>415</v>
      </c>
      <c r="B24" s="351">
        <v>19</v>
      </c>
      <c r="C24" s="245">
        <f t="shared" si="3"/>
        <v>428</v>
      </c>
      <c r="D24" s="427">
        <v>269</v>
      </c>
      <c r="E24" s="428">
        <v>159</v>
      </c>
      <c r="F24" s="245">
        <f t="shared" si="4"/>
        <v>2</v>
      </c>
      <c r="G24" s="427">
        <v>1</v>
      </c>
      <c r="H24" s="428">
        <v>1</v>
      </c>
      <c r="I24" s="245">
        <f t="shared" si="5"/>
        <v>513</v>
      </c>
      <c r="J24" s="427">
        <v>342</v>
      </c>
      <c r="K24" s="428">
        <v>171</v>
      </c>
    </row>
    <row r="25" spans="1:11" ht="18" customHeight="1">
      <c r="A25" s="348"/>
      <c r="B25" s="351">
        <v>20</v>
      </c>
      <c r="C25" s="245">
        <f t="shared" si="3"/>
        <v>302</v>
      </c>
      <c r="D25" s="427">
        <v>205</v>
      </c>
      <c r="E25" s="428">
        <v>97</v>
      </c>
      <c r="F25" s="245">
        <f t="shared" si="4"/>
        <v>1</v>
      </c>
      <c r="G25" s="427">
        <v>1</v>
      </c>
      <c r="H25" s="428">
        <v>0</v>
      </c>
      <c r="I25" s="245">
        <f t="shared" si="5"/>
        <v>340</v>
      </c>
      <c r="J25" s="427">
        <v>235</v>
      </c>
      <c r="K25" s="428">
        <v>105</v>
      </c>
    </row>
    <row r="26" spans="1:11" ht="18" customHeight="1">
      <c r="A26" s="348" t="s">
        <v>416</v>
      </c>
      <c r="B26" s="351">
        <v>21</v>
      </c>
      <c r="C26" s="245">
        <f t="shared" si="3"/>
        <v>209</v>
      </c>
      <c r="D26" s="427">
        <v>142</v>
      </c>
      <c r="E26" s="428">
        <v>67</v>
      </c>
      <c r="F26" s="245">
        <v>2</v>
      </c>
      <c r="G26" s="427">
        <v>1</v>
      </c>
      <c r="H26" s="428">
        <v>1</v>
      </c>
      <c r="I26" s="245">
        <f t="shared" si="5"/>
        <v>249</v>
      </c>
      <c r="J26" s="427">
        <v>178</v>
      </c>
      <c r="K26" s="428">
        <v>71</v>
      </c>
    </row>
    <row r="27" spans="1:11" ht="18" customHeight="1">
      <c r="A27" s="348"/>
      <c r="B27" s="351">
        <v>22</v>
      </c>
      <c r="C27" s="245">
        <f t="shared" si="3"/>
        <v>162</v>
      </c>
      <c r="D27" s="427">
        <v>113</v>
      </c>
      <c r="E27" s="428">
        <v>49</v>
      </c>
      <c r="F27" s="245">
        <f t="shared" si="4"/>
        <v>4</v>
      </c>
      <c r="G27" s="427">
        <v>4</v>
      </c>
      <c r="H27" s="428">
        <v>0</v>
      </c>
      <c r="I27" s="245">
        <f t="shared" si="5"/>
        <v>182</v>
      </c>
      <c r="J27" s="427">
        <v>127</v>
      </c>
      <c r="K27" s="428">
        <v>55</v>
      </c>
    </row>
    <row r="28" spans="1:11" ht="18" customHeight="1">
      <c r="A28" s="356"/>
      <c r="B28" s="357">
        <v>23</v>
      </c>
      <c r="C28" s="246">
        <f t="shared" si="3"/>
        <v>166</v>
      </c>
      <c r="D28" s="429">
        <v>109</v>
      </c>
      <c r="E28" s="430">
        <v>57</v>
      </c>
      <c r="F28" s="246">
        <f t="shared" si="4"/>
        <v>0</v>
      </c>
      <c r="G28" s="429">
        <v>0</v>
      </c>
      <c r="H28" s="430">
        <v>0</v>
      </c>
      <c r="I28" s="246">
        <f t="shared" si="5"/>
        <v>195</v>
      </c>
      <c r="J28" s="429">
        <v>133</v>
      </c>
      <c r="K28" s="430">
        <v>62</v>
      </c>
    </row>
    <row r="29" spans="1:11" ht="18" customHeight="1">
      <c r="A29" s="1393" t="s">
        <v>417</v>
      </c>
      <c r="B29" s="1270"/>
      <c r="C29" s="244">
        <f t="shared" ref="C29:K29" si="6">SUM(C11:C22)</f>
        <v>5896</v>
      </c>
      <c r="D29" s="247">
        <f>SUM(D11:D22)</f>
        <v>3276</v>
      </c>
      <c r="E29" s="248">
        <f>SUM(E11:E22)</f>
        <v>2620</v>
      </c>
      <c r="F29" s="244">
        <f t="shared" si="6"/>
        <v>19</v>
      </c>
      <c r="G29" s="247">
        <f t="shared" si="6"/>
        <v>14</v>
      </c>
      <c r="H29" s="248">
        <f t="shared" si="6"/>
        <v>5</v>
      </c>
      <c r="I29" s="244">
        <f t="shared" si="6"/>
        <v>6704</v>
      </c>
      <c r="J29" s="247">
        <f t="shared" si="6"/>
        <v>3850</v>
      </c>
      <c r="K29" s="248">
        <f t="shared" si="6"/>
        <v>2854</v>
      </c>
    </row>
    <row r="30" spans="1:11" ht="18" customHeight="1">
      <c r="A30" s="1394" t="s">
        <v>418</v>
      </c>
      <c r="B30" s="1272"/>
      <c r="C30" s="245">
        <f t="shared" ref="C30:K30" si="7">C31-C29</f>
        <v>2360</v>
      </c>
      <c r="D30" s="249">
        <f t="shared" si="7"/>
        <v>1569</v>
      </c>
      <c r="E30" s="185">
        <f>E31-E29</f>
        <v>791</v>
      </c>
      <c r="F30" s="245">
        <f t="shared" si="7"/>
        <v>18</v>
      </c>
      <c r="G30" s="249">
        <f t="shared" si="7"/>
        <v>15</v>
      </c>
      <c r="H30" s="185">
        <f t="shared" si="7"/>
        <v>3</v>
      </c>
      <c r="I30" s="245">
        <f t="shared" si="7"/>
        <v>2789</v>
      </c>
      <c r="J30" s="249">
        <f t="shared" si="7"/>
        <v>1915</v>
      </c>
      <c r="K30" s="185">
        <f t="shared" si="7"/>
        <v>874</v>
      </c>
    </row>
    <row r="31" spans="1:11" ht="18" customHeight="1">
      <c r="A31" s="1395" t="s">
        <v>419</v>
      </c>
      <c r="B31" s="1274"/>
      <c r="C31" s="246">
        <f t="shared" ref="C31:K31" si="8">SUM(C5:C28)</f>
        <v>8256</v>
      </c>
      <c r="D31" s="250">
        <f t="shared" si="8"/>
        <v>4845</v>
      </c>
      <c r="E31" s="251">
        <f t="shared" si="8"/>
        <v>3411</v>
      </c>
      <c r="F31" s="246">
        <f t="shared" si="8"/>
        <v>37</v>
      </c>
      <c r="G31" s="250">
        <f t="shared" si="8"/>
        <v>29</v>
      </c>
      <c r="H31" s="251">
        <f t="shared" si="8"/>
        <v>8</v>
      </c>
      <c r="I31" s="246">
        <f t="shared" si="8"/>
        <v>9493</v>
      </c>
      <c r="J31" s="250">
        <f t="shared" si="8"/>
        <v>5765</v>
      </c>
      <c r="K31" s="251">
        <f t="shared" si="8"/>
        <v>3728</v>
      </c>
    </row>
    <row r="32" spans="1:11" ht="18" customHeight="1">
      <c r="A32" s="1391" t="s">
        <v>395</v>
      </c>
      <c r="B32" s="1391"/>
      <c r="C32" s="1392" t="s">
        <v>420</v>
      </c>
      <c r="D32" s="1392"/>
      <c r="E32" s="1392"/>
      <c r="F32" s="1392"/>
      <c r="G32" s="1392"/>
      <c r="H32" s="1392"/>
      <c r="I32" s="1392"/>
      <c r="J32" s="1392"/>
      <c r="K32" s="1392"/>
    </row>
  </sheetData>
  <mergeCells count="8">
    <mergeCell ref="A32:B32"/>
    <mergeCell ref="C32:K32"/>
    <mergeCell ref="C2:D2"/>
    <mergeCell ref="F2:G2"/>
    <mergeCell ref="I2:J2"/>
    <mergeCell ref="A29:B29"/>
    <mergeCell ref="A30:B30"/>
    <mergeCell ref="A31:B31"/>
  </mergeCells>
  <phoneticPr fontId="27"/>
  <pageMargins left="0.98425196850393704" right="0.39370078740157483" top="0.98425196850393704" bottom="0.78" header="0.51181102362204722" footer="0.51181102362204722"/>
  <pageSetup paperSize="9" scale="97" firstPageNumber="0" orientation="portrait" r:id="rId1"/>
  <headerFooter alignWithMargins="0">
    <oddFooter>&amp;C－12－</oddFooter>
  </headerFooter>
  <rowBreaks count="1" manualBreakCount="1">
    <brk id="4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selection activeCell="H65" sqref="H65"/>
    </sheetView>
  </sheetViews>
  <sheetFormatPr defaultRowHeight="14.25"/>
  <cols>
    <col min="1" max="1" width="8" style="10" customWidth="1"/>
    <col min="2" max="2" width="7.5" style="10" customWidth="1"/>
    <col min="3" max="7" width="10.625" style="10" customWidth="1"/>
    <col min="8" max="16384" width="9" style="10"/>
  </cols>
  <sheetData>
    <row r="1" spans="1:7" ht="15">
      <c r="A1" s="61" t="s">
        <v>492</v>
      </c>
    </row>
    <row r="2" spans="1:7" ht="7.5" customHeight="1"/>
    <row r="3" spans="1:7" ht="8.1" customHeight="1">
      <c r="A3" s="520"/>
      <c r="B3" s="520"/>
      <c r="C3" s="520"/>
      <c r="D3" s="520"/>
      <c r="E3" s="520"/>
      <c r="F3" s="520"/>
      <c r="G3" s="520"/>
    </row>
    <row r="4" spans="1:7" ht="15.75" thickBot="1">
      <c r="A4" s="61" t="s">
        <v>491</v>
      </c>
    </row>
    <row r="5" spans="1:7">
      <c r="A5" s="256"/>
      <c r="B5" s="32" t="s">
        <v>490</v>
      </c>
      <c r="C5" s="1404" t="s">
        <v>489</v>
      </c>
      <c r="D5" s="1348" t="s">
        <v>488</v>
      </c>
      <c r="E5" s="1348" t="s">
        <v>487</v>
      </c>
      <c r="F5" s="1408" t="s">
        <v>486</v>
      </c>
      <c r="G5" s="1326" t="s">
        <v>378</v>
      </c>
    </row>
    <row r="6" spans="1:7">
      <c r="A6" s="344"/>
      <c r="B6" s="43"/>
      <c r="C6" s="1405"/>
      <c r="D6" s="1407"/>
      <c r="E6" s="1407"/>
      <c r="F6" s="1409"/>
      <c r="G6" s="1403"/>
    </row>
    <row r="7" spans="1:7" ht="21" customHeight="1" thickBot="1">
      <c r="A7" s="258" t="s">
        <v>111</v>
      </c>
      <c r="B7" s="34" t="s">
        <v>110</v>
      </c>
      <c r="C7" s="1406"/>
      <c r="D7" s="1349"/>
      <c r="E7" s="1349"/>
      <c r="F7" s="1410"/>
      <c r="G7" s="1327"/>
    </row>
    <row r="8" spans="1:7" ht="18" customHeight="1">
      <c r="A8" s="509"/>
      <c r="B8" s="508" t="s">
        <v>430</v>
      </c>
      <c r="C8" s="507">
        <f>SUM(E22:E31)</f>
        <v>864</v>
      </c>
      <c r="D8" s="506">
        <f>SUM(E32:E40)</f>
        <v>7308</v>
      </c>
      <c r="E8" s="506">
        <f>SUM(E41:E49)</f>
        <v>83</v>
      </c>
      <c r="F8" s="505">
        <f>E50</f>
        <v>1</v>
      </c>
      <c r="G8" s="504">
        <f t="shared" ref="G8:G16" si="0">SUM(C8:F8)</f>
        <v>8256</v>
      </c>
    </row>
    <row r="9" spans="1:7" ht="18" customHeight="1">
      <c r="A9" s="434" t="s">
        <v>201</v>
      </c>
      <c r="B9" s="503" t="s">
        <v>482</v>
      </c>
      <c r="C9" s="502">
        <v>1111</v>
      </c>
      <c r="D9" s="501">
        <v>8861</v>
      </c>
      <c r="E9" s="501">
        <v>107</v>
      </c>
      <c r="F9" s="500">
        <v>1</v>
      </c>
      <c r="G9" s="499">
        <f t="shared" si="0"/>
        <v>10080</v>
      </c>
    </row>
    <row r="10" spans="1:7" ht="18" customHeight="1" thickBot="1">
      <c r="A10" s="519" t="s">
        <v>475</v>
      </c>
      <c r="B10" s="518" t="s">
        <v>485</v>
      </c>
      <c r="C10" s="497">
        <f>C8-C9</f>
        <v>-247</v>
      </c>
      <c r="D10" s="496">
        <f>D8-D9</f>
        <v>-1553</v>
      </c>
      <c r="E10" s="496">
        <f>E8-E9</f>
        <v>-24</v>
      </c>
      <c r="F10" s="495">
        <f>F8-F9</f>
        <v>0</v>
      </c>
      <c r="G10" s="494">
        <f t="shared" si="0"/>
        <v>-1824</v>
      </c>
    </row>
    <row r="11" spans="1:7" ht="18" customHeight="1">
      <c r="A11" s="517"/>
      <c r="B11" s="516" t="s">
        <v>430</v>
      </c>
      <c r="C11" s="515">
        <f>SUM(F22:F31)</f>
        <v>15</v>
      </c>
      <c r="D11" s="514">
        <f>SUM(F32:F40)</f>
        <v>19</v>
      </c>
      <c r="E11" s="514">
        <f>SUM(F41:F49)</f>
        <v>2</v>
      </c>
      <c r="F11" s="513">
        <f>F50</f>
        <v>1</v>
      </c>
      <c r="G11" s="504">
        <f t="shared" si="0"/>
        <v>37</v>
      </c>
    </row>
    <row r="12" spans="1:7" ht="18" customHeight="1">
      <c r="A12" s="434" t="s">
        <v>484</v>
      </c>
      <c r="B12" s="503" t="s">
        <v>482</v>
      </c>
      <c r="C12" s="512">
        <v>16</v>
      </c>
      <c r="D12" s="511">
        <v>14</v>
      </c>
      <c r="E12" s="511">
        <v>4</v>
      </c>
      <c r="F12" s="510">
        <v>0</v>
      </c>
      <c r="G12" s="499">
        <f t="shared" si="0"/>
        <v>34</v>
      </c>
    </row>
    <row r="13" spans="1:7" ht="18" customHeight="1" thickBot="1">
      <c r="A13" s="498" t="s">
        <v>481</v>
      </c>
      <c r="B13" s="308" t="s">
        <v>480</v>
      </c>
      <c r="C13" s="497">
        <f>C11-C12</f>
        <v>-1</v>
      </c>
      <c r="D13" s="496">
        <f>D11-D12</f>
        <v>5</v>
      </c>
      <c r="E13" s="496">
        <f>E11-E12</f>
        <v>-2</v>
      </c>
      <c r="F13" s="495">
        <f>F11-F12</f>
        <v>1</v>
      </c>
      <c r="G13" s="494">
        <f t="shared" si="0"/>
        <v>3</v>
      </c>
    </row>
    <row r="14" spans="1:7" ht="18" customHeight="1">
      <c r="A14" s="509"/>
      <c r="B14" s="508" t="s">
        <v>430</v>
      </c>
      <c r="C14" s="507">
        <f>SUM(G22:G31)</f>
        <v>876</v>
      </c>
      <c r="D14" s="506">
        <f>SUM(G32:G40)</f>
        <v>8519</v>
      </c>
      <c r="E14" s="506">
        <f>SUM(G41:G49)</f>
        <v>98</v>
      </c>
      <c r="F14" s="505">
        <f>G50</f>
        <v>0</v>
      </c>
      <c r="G14" s="504">
        <f t="shared" si="0"/>
        <v>9493</v>
      </c>
    </row>
    <row r="15" spans="1:7" ht="18" customHeight="1">
      <c r="A15" s="434" t="s">
        <v>483</v>
      </c>
      <c r="B15" s="503" t="s">
        <v>482</v>
      </c>
      <c r="C15" s="502">
        <v>1113</v>
      </c>
      <c r="D15" s="501">
        <v>10465</v>
      </c>
      <c r="E15" s="501">
        <v>121</v>
      </c>
      <c r="F15" s="500">
        <v>1</v>
      </c>
      <c r="G15" s="499">
        <f t="shared" si="0"/>
        <v>11700</v>
      </c>
    </row>
    <row r="16" spans="1:7" ht="18" customHeight="1" thickBot="1">
      <c r="A16" s="498" t="s">
        <v>481</v>
      </c>
      <c r="B16" s="308" t="s">
        <v>480</v>
      </c>
      <c r="C16" s="497">
        <f>C14-C15</f>
        <v>-237</v>
      </c>
      <c r="D16" s="496">
        <f>D14-D15</f>
        <v>-1946</v>
      </c>
      <c r="E16" s="496">
        <f>E14-E15</f>
        <v>-23</v>
      </c>
      <c r="F16" s="495">
        <f>F14-F15</f>
        <v>-1</v>
      </c>
      <c r="G16" s="494">
        <f t="shared" si="0"/>
        <v>-2207</v>
      </c>
    </row>
    <row r="17" spans="1:7" ht="16.5" customHeight="1"/>
    <row r="18" spans="1:7" ht="15.75" thickBot="1">
      <c r="A18" s="61" t="s">
        <v>479</v>
      </c>
    </row>
    <row r="19" spans="1:7">
      <c r="A19" s="285"/>
      <c r="B19" s="287"/>
      <c r="C19" s="31"/>
      <c r="D19" s="450" t="s">
        <v>111</v>
      </c>
      <c r="E19" s="493" t="s">
        <v>478</v>
      </c>
      <c r="F19" s="492" t="s">
        <v>412</v>
      </c>
      <c r="G19" s="491" t="s">
        <v>477</v>
      </c>
    </row>
    <row r="20" spans="1:7" ht="15" thickBot="1">
      <c r="A20" s="490" t="s">
        <v>476</v>
      </c>
      <c r="B20" s="489"/>
      <c r="C20" s="33"/>
      <c r="D20" s="33"/>
      <c r="E20" s="488" t="s">
        <v>475</v>
      </c>
      <c r="F20" s="487" t="s">
        <v>474</v>
      </c>
      <c r="G20" s="486" t="s">
        <v>474</v>
      </c>
    </row>
    <row r="21" spans="1:7" ht="15" thickBot="1">
      <c r="A21" s="1396" t="s">
        <v>473</v>
      </c>
      <c r="B21" s="1397"/>
      <c r="C21" s="1397"/>
      <c r="D21" s="1398"/>
      <c r="E21" s="485">
        <f>SUM(E22:E50)</f>
        <v>8256</v>
      </c>
      <c r="F21" s="484">
        <f>SUM(F22:F50)</f>
        <v>37</v>
      </c>
      <c r="G21" s="483">
        <f>SUM(G22:G50)</f>
        <v>9493</v>
      </c>
    </row>
    <row r="22" spans="1:7">
      <c r="A22" s="482"/>
      <c r="B22" s="53" t="s">
        <v>472</v>
      </c>
      <c r="E22" s="472">
        <v>76</v>
      </c>
      <c r="F22" s="471">
        <v>0</v>
      </c>
      <c r="G22" s="470">
        <v>78</v>
      </c>
    </row>
    <row r="23" spans="1:7">
      <c r="A23" s="469" t="s">
        <v>471</v>
      </c>
      <c r="B23" s="48" t="s">
        <v>470</v>
      </c>
      <c r="C23" s="49"/>
      <c r="D23" s="49"/>
      <c r="E23" s="468">
        <v>113</v>
      </c>
      <c r="F23" s="467">
        <v>0</v>
      </c>
      <c r="G23" s="466">
        <v>113</v>
      </c>
    </row>
    <row r="24" spans="1:7" ht="13.5" customHeight="1">
      <c r="A24" s="469"/>
      <c r="B24" s="1399" t="s">
        <v>469</v>
      </c>
      <c r="C24" s="10" t="s">
        <v>468</v>
      </c>
      <c r="E24" s="468">
        <v>258</v>
      </c>
      <c r="F24" s="467">
        <v>9</v>
      </c>
      <c r="G24" s="466">
        <v>263</v>
      </c>
    </row>
    <row r="25" spans="1:7">
      <c r="A25" s="469" t="s">
        <v>467</v>
      </c>
      <c r="B25" s="1400"/>
      <c r="C25" s="49" t="s">
        <v>466</v>
      </c>
      <c r="D25" s="49"/>
      <c r="E25" s="468">
        <v>28</v>
      </c>
      <c r="F25" s="467">
        <v>2</v>
      </c>
      <c r="G25" s="466">
        <v>27</v>
      </c>
    </row>
    <row r="26" spans="1:7">
      <c r="A26" s="469"/>
      <c r="B26" s="1400"/>
      <c r="C26" s="10" t="s">
        <v>465</v>
      </c>
      <c r="E26" s="468">
        <v>1</v>
      </c>
      <c r="F26" s="467">
        <v>0</v>
      </c>
      <c r="G26" s="466">
        <v>1</v>
      </c>
    </row>
    <row r="27" spans="1:7">
      <c r="A27" s="265" t="s">
        <v>449</v>
      </c>
      <c r="B27" s="1401"/>
      <c r="C27" s="49" t="s">
        <v>112</v>
      </c>
      <c r="D27" s="49"/>
      <c r="E27" s="468">
        <v>180</v>
      </c>
      <c r="F27" s="467">
        <v>2</v>
      </c>
      <c r="G27" s="466">
        <v>182</v>
      </c>
    </row>
    <row r="28" spans="1:7">
      <c r="A28" s="265"/>
      <c r="B28" s="48" t="s">
        <v>464</v>
      </c>
      <c r="E28" s="468">
        <v>3</v>
      </c>
      <c r="F28" s="467">
        <v>0</v>
      </c>
      <c r="G28" s="466">
        <v>3</v>
      </c>
    </row>
    <row r="29" spans="1:7">
      <c r="A29" s="265" t="s">
        <v>446</v>
      </c>
      <c r="B29" s="48" t="s">
        <v>463</v>
      </c>
      <c r="C29" s="49"/>
      <c r="D29" s="49"/>
      <c r="E29" s="468">
        <v>16</v>
      </c>
      <c r="F29" s="467">
        <v>0</v>
      </c>
      <c r="G29" s="466">
        <v>17</v>
      </c>
    </row>
    <row r="30" spans="1:7">
      <c r="A30" s="265"/>
      <c r="B30" s="48" t="s">
        <v>462</v>
      </c>
      <c r="E30" s="468">
        <v>19</v>
      </c>
      <c r="F30" s="467">
        <v>1</v>
      </c>
      <c r="G30" s="466">
        <v>18</v>
      </c>
    </row>
    <row r="31" spans="1:7" ht="15" thickBot="1">
      <c r="A31" s="482"/>
      <c r="B31" s="41" t="s">
        <v>112</v>
      </c>
      <c r="C31" s="476"/>
      <c r="D31" s="476"/>
      <c r="E31" s="464">
        <v>170</v>
      </c>
      <c r="F31" s="463">
        <v>1</v>
      </c>
      <c r="G31" s="462">
        <v>174</v>
      </c>
    </row>
    <row r="32" spans="1:7">
      <c r="A32" s="481"/>
      <c r="B32" s="38" t="s">
        <v>461</v>
      </c>
      <c r="E32" s="480">
        <v>76</v>
      </c>
      <c r="F32" s="479">
        <v>0</v>
      </c>
      <c r="G32" s="478">
        <v>88</v>
      </c>
    </row>
    <row r="33" spans="1:7">
      <c r="A33" s="469" t="s">
        <v>449</v>
      </c>
      <c r="B33" s="1399" t="s">
        <v>460</v>
      </c>
      <c r="C33" s="49" t="s">
        <v>459</v>
      </c>
      <c r="D33" s="49"/>
      <c r="E33" s="468">
        <v>114</v>
      </c>
      <c r="F33" s="467">
        <v>1</v>
      </c>
      <c r="G33" s="466">
        <v>136</v>
      </c>
    </row>
    <row r="34" spans="1:7">
      <c r="A34" s="469"/>
      <c r="B34" s="1401"/>
      <c r="C34" s="10" t="s">
        <v>112</v>
      </c>
      <c r="E34" s="468">
        <v>1954</v>
      </c>
      <c r="F34" s="467">
        <v>3</v>
      </c>
      <c r="G34" s="466">
        <v>2648</v>
      </c>
    </row>
    <row r="35" spans="1:7">
      <c r="A35" s="265" t="s">
        <v>446</v>
      </c>
      <c r="B35" s="53" t="s">
        <v>458</v>
      </c>
      <c r="C35" s="49"/>
      <c r="D35" s="49"/>
      <c r="E35" s="468">
        <v>2344</v>
      </c>
      <c r="F35" s="467">
        <v>7</v>
      </c>
      <c r="G35" s="466">
        <v>2531</v>
      </c>
    </row>
    <row r="36" spans="1:7">
      <c r="A36" s="265"/>
      <c r="B36" s="48" t="s">
        <v>457</v>
      </c>
      <c r="E36" s="468">
        <v>367</v>
      </c>
      <c r="F36" s="467">
        <v>1</v>
      </c>
      <c r="G36" s="466">
        <v>415</v>
      </c>
    </row>
    <row r="37" spans="1:7">
      <c r="A37" s="265" t="s">
        <v>456</v>
      </c>
      <c r="B37" s="48" t="s">
        <v>455</v>
      </c>
      <c r="C37" s="49"/>
      <c r="D37" s="49"/>
      <c r="E37" s="468">
        <v>89</v>
      </c>
      <c r="F37" s="467">
        <v>0</v>
      </c>
      <c r="G37" s="466">
        <v>102</v>
      </c>
    </row>
    <row r="38" spans="1:7">
      <c r="A38" s="265"/>
      <c r="B38" s="48" t="s">
        <v>454</v>
      </c>
      <c r="E38" s="468">
        <v>682</v>
      </c>
      <c r="F38" s="467">
        <v>2</v>
      </c>
      <c r="G38" s="466">
        <v>705</v>
      </c>
    </row>
    <row r="39" spans="1:7">
      <c r="A39" s="265" t="s">
        <v>453</v>
      </c>
      <c r="B39" s="48" t="s">
        <v>452</v>
      </c>
      <c r="C39" s="49"/>
      <c r="D39" s="49"/>
      <c r="E39" s="468">
        <v>775</v>
      </c>
      <c r="F39" s="467">
        <v>2</v>
      </c>
      <c r="G39" s="466">
        <v>845</v>
      </c>
    </row>
    <row r="40" spans="1:7" ht="15" thickBot="1">
      <c r="A40" s="477"/>
      <c r="B40" s="465" t="s">
        <v>112</v>
      </c>
      <c r="C40" s="476"/>
      <c r="D40" s="476"/>
      <c r="E40" s="475">
        <v>907</v>
      </c>
      <c r="F40" s="474">
        <v>3</v>
      </c>
      <c r="G40" s="473">
        <v>1049</v>
      </c>
    </row>
    <row r="41" spans="1:7" ht="13.5" customHeight="1">
      <c r="A41" s="344"/>
      <c r="B41" s="1402" t="s">
        <v>451</v>
      </c>
      <c r="C41" s="10" t="s">
        <v>450</v>
      </c>
      <c r="E41" s="472">
        <v>4</v>
      </c>
      <c r="F41" s="471">
        <v>0</v>
      </c>
      <c r="G41" s="470">
        <v>5</v>
      </c>
    </row>
    <row r="42" spans="1:7">
      <c r="A42" s="469" t="s">
        <v>449</v>
      </c>
      <c r="B42" s="1400"/>
      <c r="C42" s="49" t="s">
        <v>448</v>
      </c>
      <c r="D42" s="49"/>
      <c r="E42" s="468">
        <v>0</v>
      </c>
      <c r="F42" s="467">
        <v>0</v>
      </c>
      <c r="G42" s="466">
        <v>0</v>
      </c>
    </row>
    <row r="43" spans="1:7">
      <c r="A43" s="469"/>
      <c r="B43" s="1400"/>
      <c r="C43" s="10" t="s">
        <v>447</v>
      </c>
      <c r="E43" s="468">
        <v>8</v>
      </c>
      <c r="F43" s="467">
        <v>0</v>
      </c>
      <c r="G43" s="466">
        <v>10</v>
      </c>
    </row>
    <row r="44" spans="1:7">
      <c r="A44" s="469" t="s">
        <v>446</v>
      </c>
      <c r="B44" s="1400"/>
      <c r="C44" s="49" t="s">
        <v>445</v>
      </c>
      <c r="D44" s="49"/>
      <c r="E44" s="468">
        <v>3</v>
      </c>
      <c r="F44" s="467">
        <v>0</v>
      </c>
      <c r="G44" s="466">
        <v>3</v>
      </c>
    </row>
    <row r="45" spans="1:7">
      <c r="A45" s="469"/>
      <c r="B45" s="1401"/>
      <c r="C45" s="44" t="s">
        <v>112</v>
      </c>
      <c r="E45" s="468">
        <v>10</v>
      </c>
      <c r="F45" s="467">
        <v>1</v>
      </c>
      <c r="G45" s="466">
        <v>12</v>
      </c>
    </row>
    <row r="46" spans="1:7">
      <c r="A46" s="469" t="s">
        <v>444</v>
      </c>
      <c r="B46" s="48" t="s">
        <v>443</v>
      </c>
      <c r="C46" s="49"/>
      <c r="D46" s="49"/>
      <c r="E46" s="468">
        <v>0</v>
      </c>
      <c r="F46" s="467">
        <v>0</v>
      </c>
      <c r="G46" s="466">
        <v>0</v>
      </c>
    </row>
    <row r="47" spans="1:7">
      <c r="A47" s="469"/>
      <c r="B47" s="48" t="s">
        <v>442</v>
      </c>
      <c r="E47" s="468">
        <v>15</v>
      </c>
      <c r="F47" s="467">
        <v>1</v>
      </c>
      <c r="G47" s="466">
        <v>15</v>
      </c>
    </row>
    <row r="48" spans="1:7">
      <c r="A48" s="469" t="s">
        <v>441</v>
      </c>
      <c r="B48" s="48" t="s">
        <v>440</v>
      </c>
      <c r="C48" s="49"/>
      <c r="D48" s="49"/>
      <c r="E48" s="468">
        <v>9</v>
      </c>
      <c r="F48" s="467">
        <v>0</v>
      </c>
      <c r="G48" s="466">
        <v>11</v>
      </c>
    </row>
    <row r="49" spans="1:7" ht="15" thickBot="1">
      <c r="A49" s="344"/>
      <c r="B49" s="465" t="s">
        <v>112</v>
      </c>
      <c r="E49" s="464">
        <v>34</v>
      </c>
      <c r="F49" s="463">
        <v>0</v>
      </c>
      <c r="G49" s="462">
        <v>42</v>
      </c>
    </row>
    <row r="50" spans="1:7" ht="15" thickBot="1">
      <c r="A50" s="1396" t="s">
        <v>439</v>
      </c>
      <c r="B50" s="1397"/>
      <c r="C50" s="1397"/>
      <c r="D50" s="1398"/>
      <c r="E50" s="461">
        <v>1</v>
      </c>
      <c r="F50" s="460">
        <v>1</v>
      </c>
      <c r="G50" s="459">
        <v>0</v>
      </c>
    </row>
  </sheetData>
  <mergeCells count="10">
    <mergeCell ref="G5:G7"/>
    <mergeCell ref="C5:C7"/>
    <mergeCell ref="D5:D7"/>
    <mergeCell ref="E5:E7"/>
    <mergeCell ref="F5:F7"/>
    <mergeCell ref="A50:D50"/>
    <mergeCell ref="A21:D21"/>
    <mergeCell ref="B24:B27"/>
    <mergeCell ref="B33:B34"/>
    <mergeCell ref="B41:B45"/>
  </mergeCells>
  <phoneticPr fontId="27"/>
  <pageMargins left="1.52" right="0.59055118110236227" top="0.98425196850393704" bottom="0.98425196850393704" header="0.51181102362204722" footer="0.51181102362204722"/>
  <pageSetup paperSize="9" orientation="portrait" r:id="rId1"/>
  <headerFooter alignWithMargins="0">
    <oddFooter xml:space="preserve">&amp;C－13－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activeCell="H65" sqref="H65"/>
    </sheetView>
  </sheetViews>
  <sheetFormatPr defaultRowHeight="14.25"/>
  <cols>
    <col min="1" max="1" width="2" style="10" customWidth="1"/>
    <col min="2" max="2" width="15" style="10" customWidth="1"/>
    <col min="3" max="4" width="7.875" style="10" customWidth="1"/>
    <col min="5" max="5" width="8.625" style="10" customWidth="1"/>
    <col min="6" max="7" width="7.875" style="10" customWidth="1"/>
    <col min="8" max="8" width="8.625" style="10" customWidth="1"/>
    <col min="9" max="10" width="7.875" style="10" customWidth="1"/>
    <col min="11" max="11" width="8.625" style="10" customWidth="1"/>
    <col min="12" max="16384" width="9" style="10"/>
  </cols>
  <sheetData>
    <row r="1" spans="1:11" ht="15.75" thickBot="1">
      <c r="A1" s="61" t="s">
        <v>515</v>
      </c>
    </row>
    <row r="2" spans="1:11" ht="20.25" customHeight="1">
      <c r="A2" s="539"/>
      <c r="B2" s="257" t="s">
        <v>514</v>
      </c>
      <c r="C2" s="1356" t="s">
        <v>513</v>
      </c>
      <c r="D2" s="1260"/>
      <c r="E2" s="1261"/>
      <c r="F2" s="1356" t="s">
        <v>512</v>
      </c>
      <c r="G2" s="1260"/>
      <c r="H2" s="1261"/>
      <c r="I2" s="1356" t="s">
        <v>511</v>
      </c>
      <c r="J2" s="1260"/>
      <c r="K2" s="1261"/>
    </row>
    <row r="3" spans="1:11" ht="21" customHeight="1">
      <c r="A3" s="544"/>
      <c r="B3" s="555"/>
      <c r="C3" s="444" t="s">
        <v>201</v>
      </c>
      <c r="D3" s="554" t="s">
        <v>484</v>
      </c>
      <c r="E3" s="518" t="s">
        <v>510</v>
      </c>
      <c r="F3" s="444" t="s">
        <v>509</v>
      </c>
      <c r="G3" s="554" t="s">
        <v>508</v>
      </c>
      <c r="H3" s="518" t="s">
        <v>507</v>
      </c>
      <c r="I3" s="444" t="s">
        <v>201</v>
      </c>
      <c r="J3" s="554" t="s">
        <v>508</v>
      </c>
      <c r="K3" s="518" t="s">
        <v>507</v>
      </c>
    </row>
    <row r="4" spans="1:11" ht="21" customHeight="1" thickBot="1">
      <c r="A4" s="549" t="s">
        <v>490</v>
      </c>
      <c r="B4" s="553"/>
      <c r="C4" s="498" t="s">
        <v>475</v>
      </c>
      <c r="D4" s="551" t="s">
        <v>481</v>
      </c>
      <c r="E4" s="550" t="s">
        <v>481</v>
      </c>
      <c r="F4" s="498" t="s">
        <v>475</v>
      </c>
      <c r="G4" s="551" t="s">
        <v>481</v>
      </c>
      <c r="H4" s="550" t="s">
        <v>481</v>
      </c>
      <c r="I4" s="552" t="s">
        <v>475</v>
      </c>
      <c r="J4" s="551" t="s">
        <v>481</v>
      </c>
      <c r="K4" s="550" t="s">
        <v>481</v>
      </c>
    </row>
    <row r="5" spans="1:11" ht="23.25" customHeight="1" thickBot="1">
      <c r="A5" s="549" t="s">
        <v>506</v>
      </c>
      <c r="B5" s="548"/>
      <c r="C5" s="332">
        <f t="shared" ref="C5:K5" si="0">C6+C10+C18+C22</f>
        <v>2778</v>
      </c>
      <c r="D5" s="330">
        <f t="shared" si="0"/>
        <v>23</v>
      </c>
      <c r="E5" s="331">
        <f t="shared" si="0"/>
        <v>3222</v>
      </c>
      <c r="F5" s="332">
        <f t="shared" si="0"/>
        <v>5478</v>
      </c>
      <c r="G5" s="330">
        <f t="shared" si="0"/>
        <v>14</v>
      </c>
      <c r="H5" s="333">
        <f t="shared" si="0"/>
        <v>6271</v>
      </c>
      <c r="I5" s="547">
        <f t="shared" si="0"/>
        <v>8256</v>
      </c>
      <c r="J5" s="330">
        <f t="shared" si="0"/>
        <v>37</v>
      </c>
      <c r="K5" s="333">
        <f t="shared" si="0"/>
        <v>9493</v>
      </c>
    </row>
    <row r="6" spans="1:11" ht="24" customHeight="1">
      <c r="A6" s="539" t="s">
        <v>505</v>
      </c>
      <c r="B6" s="546"/>
      <c r="C6" s="537">
        <f t="shared" ref="C6:K6" si="1">SUM(C7:C9)</f>
        <v>295</v>
      </c>
      <c r="D6" s="425">
        <f t="shared" si="1"/>
        <v>10</v>
      </c>
      <c r="E6" s="543">
        <f t="shared" si="1"/>
        <v>300</v>
      </c>
      <c r="F6" s="537">
        <f t="shared" si="1"/>
        <v>569</v>
      </c>
      <c r="G6" s="425">
        <f t="shared" si="1"/>
        <v>5</v>
      </c>
      <c r="H6" s="426">
        <f t="shared" si="1"/>
        <v>576</v>
      </c>
      <c r="I6" s="542">
        <f t="shared" si="1"/>
        <v>864</v>
      </c>
      <c r="J6" s="425">
        <f t="shared" si="1"/>
        <v>15</v>
      </c>
      <c r="K6" s="426">
        <f t="shared" si="1"/>
        <v>876</v>
      </c>
    </row>
    <row r="7" spans="1:11" ht="22.5" customHeight="1">
      <c r="A7" s="509"/>
      <c r="B7" s="351" t="s">
        <v>504</v>
      </c>
      <c r="C7" s="535">
        <v>233</v>
      </c>
      <c r="D7" s="427">
        <v>9</v>
      </c>
      <c r="E7" s="541">
        <v>238</v>
      </c>
      <c r="F7" s="535">
        <v>25</v>
      </c>
      <c r="G7" s="427">
        <v>0</v>
      </c>
      <c r="H7" s="428">
        <v>25</v>
      </c>
      <c r="I7" s="534">
        <f t="shared" ref="I7:K9" si="2">C7+F7</f>
        <v>258</v>
      </c>
      <c r="J7" s="534">
        <f t="shared" si="2"/>
        <v>9</v>
      </c>
      <c r="K7" s="533">
        <f t="shared" si="2"/>
        <v>263</v>
      </c>
    </row>
    <row r="8" spans="1:11" ht="22.5" customHeight="1">
      <c r="A8" s="509"/>
      <c r="B8" s="351" t="s">
        <v>503</v>
      </c>
      <c r="C8" s="535">
        <v>33</v>
      </c>
      <c r="D8" s="427">
        <v>1</v>
      </c>
      <c r="E8" s="541">
        <v>33</v>
      </c>
      <c r="F8" s="535">
        <v>176</v>
      </c>
      <c r="G8" s="427">
        <v>3</v>
      </c>
      <c r="H8" s="428">
        <v>177</v>
      </c>
      <c r="I8" s="534">
        <f t="shared" si="2"/>
        <v>209</v>
      </c>
      <c r="J8" s="534">
        <f t="shared" si="2"/>
        <v>4</v>
      </c>
      <c r="K8" s="533">
        <f t="shared" si="2"/>
        <v>210</v>
      </c>
    </row>
    <row r="9" spans="1:11" ht="22.5" customHeight="1" thickBot="1">
      <c r="A9" s="545"/>
      <c r="B9" s="357" t="s">
        <v>112</v>
      </c>
      <c r="C9" s="531">
        <v>29</v>
      </c>
      <c r="D9" s="429">
        <v>0</v>
      </c>
      <c r="E9" s="540">
        <v>29</v>
      </c>
      <c r="F9" s="531">
        <v>368</v>
      </c>
      <c r="G9" s="429">
        <v>2</v>
      </c>
      <c r="H9" s="430">
        <v>374</v>
      </c>
      <c r="I9" s="534">
        <f t="shared" si="2"/>
        <v>397</v>
      </c>
      <c r="J9" s="534">
        <f t="shared" si="2"/>
        <v>2</v>
      </c>
      <c r="K9" s="533">
        <f t="shared" si="2"/>
        <v>403</v>
      </c>
    </row>
    <row r="10" spans="1:11" ht="21.75" customHeight="1">
      <c r="A10" s="544" t="s">
        <v>502</v>
      </c>
      <c r="B10" s="455"/>
      <c r="C10" s="537">
        <f t="shared" ref="C10:K10" si="3">SUM(C11:C17)</f>
        <v>2453</v>
      </c>
      <c r="D10" s="425">
        <f t="shared" si="3"/>
        <v>13</v>
      </c>
      <c r="E10" s="543">
        <f t="shared" si="3"/>
        <v>2886</v>
      </c>
      <c r="F10" s="537">
        <f t="shared" si="3"/>
        <v>4855</v>
      </c>
      <c r="G10" s="425">
        <f t="shared" si="3"/>
        <v>6</v>
      </c>
      <c r="H10" s="426">
        <f t="shared" si="3"/>
        <v>5633</v>
      </c>
      <c r="I10" s="542">
        <f t="shared" si="3"/>
        <v>7308</v>
      </c>
      <c r="J10" s="425">
        <f t="shared" si="3"/>
        <v>19</v>
      </c>
      <c r="K10" s="426">
        <f t="shared" si="3"/>
        <v>8519</v>
      </c>
    </row>
    <row r="11" spans="1:11" ht="23.25" customHeight="1">
      <c r="A11" s="509"/>
      <c r="B11" s="536" t="s">
        <v>501</v>
      </c>
      <c r="C11" s="535">
        <v>463</v>
      </c>
      <c r="D11" s="427">
        <v>7</v>
      </c>
      <c r="E11" s="541">
        <v>527</v>
      </c>
      <c r="F11" s="535">
        <v>1881</v>
      </c>
      <c r="G11" s="427">
        <v>0</v>
      </c>
      <c r="H11" s="428">
        <v>2004</v>
      </c>
      <c r="I11" s="534">
        <f t="shared" ref="I11:K17" si="4">C11+F11</f>
        <v>2344</v>
      </c>
      <c r="J11" s="534">
        <f t="shared" si="4"/>
        <v>7</v>
      </c>
      <c r="K11" s="533">
        <f t="shared" si="4"/>
        <v>2531</v>
      </c>
    </row>
    <row r="12" spans="1:11" ht="22.5" customHeight="1">
      <c r="A12" s="509"/>
      <c r="B12" s="536" t="s">
        <v>500</v>
      </c>
      <c r="C12" s="535">
        <v>581</v>
      </c>
      <c r="D12" s="427">
        <v>2</v>
      </c>
      <c r="E12" s="541">
        <v>640</v>
      </c>
      <c r="F12" s="535">
        <v>194</v>
      </c>
      <c r="G12" s="427">
        <v>0</v>
      </c>
      <c r="H12" s="428">
        <v>205</v>
      </c>
      <c r="I12" s="534">
        <f t="shared" si="4"/>
        <v>775</v>
      </c>
      <c r="J12" s="534">
        <f t="shared" si="4"/>
        <v>2</v>
      </c>
      <c r="K12" s="533">
        <f t="shared" si="4"/>
        <v>845</v>
      </c>
    </row>
    <row r="13" spans="1:11" ht="22.5" customHeight="1">
      <c r="A13" s="509"/>
      <c r="B13" s="536" t="s">
        <v>499</v>
      </c>
      <c r="C13" s="535">
        <v>426</v>
      </c>
      <c r="D13" s="427">
        <v>2</v>
      </c>
      <c r="E13" s="541">
        <v>441</v>
      </c>
      <c r="F13" s="535">
        <v>256</v>
      </c>
      <c r="G13" s="427">
        <v>0</v>
      </c>
      <c r="H13" s="428">
        <v>264</v>
      </c>
      <c r="I13" s="534">
        <f t="shared" si="4"/>
        <v>682</v>
      </c>
      <c r="J13" s="534">
        <f t="shared" si="4"/>
        <v>2</v>
      </c>
      <c r="K13" s="533">
        <f t="shared" si="4"/>
        <v>705</v>
      </c>
    </row>
    <row r="14" spans="1:11" ht="22.5" customHeight="1">
      <c r="A14" s="509"/>
      <c r="B14" s="536" t="s">
        <v>498</v>
      </c>
      <c r="C14" s="535">
        <v>698</v>
      </c>
      <c r="D14" s="427">
        <v>1</v>
      </c>
      <c r="E14" s="541">
        <v>944</v>
      </c>
      <c r="F14" s="535">
        <v>1370</v>
      </c>
      <c r="G14" s="427">
        <v>3</v>
      </c>
      <c r="H14" s="428">
        <v>1840</v>
      </c>
      <c r="I14" s="534">
        <f t="shared" si="4"/>
        <v>2068</v>
      </c>
      <c r="J14" s="534">
        <f t="shared" si="4"/>
        <v>4</v>
      </c>
      <c r="K14" s="533">
        <f t="shared" si="4"/>
        <v>2784</v>
      </c>
    </row>
    <row r="15" spans="1:11" ht="24" customHeight="1">
      <c r="A15" s="509"/>
      <c r="B15" s="536" t="s">
        <v>461</v>
      </c>
      <c r="C15" s="535">
        <v>9</v>
      </c>
      <c r="D15" s="427">
        <v>0</v>
      </c>
      <c r="E15" s="541">
        <v>9</v>
      </c>
      <c r="F15" s="535">
        <v>67</v>
      </c>
      <c r="G15" s="427">
        <v>0</v>
      </c>
      <c r="H15" s="428">
        <v>79</v>
      </c>
      <c r="I15" s="534">
        <f t="shared" si="4"/>
        <v>76</v>
      </c>
      <c r="J15" s="534">
        <f t="shared" si="4"/>
        <v>0</v>
      </c>
      <c r="K15" s="533">
        <f t="shared" si="4"/>
        <v>88</v>
      </c>
    </row>
    <row r="16" spans="1:11" ht="24" customHeight="1">
      <c r="A16" s="509"/>
      <c r="B16" s="536" t="s">
        <v>497</v>
      </c>
      <c r="C16" s="535">
        <v>84</v>
      </c>
      <c r="D16" s="427">
        <v>0</v>
      </c>
      <c r="E16" s="541">
        <v>105</v>
      </c>
      <c r="F16" s="535">
        <v>283</v>
      </c>
      <c r="G16" s="427">
        <v>1</v>
      </c>
      <c r="H16" s="428">
        <v>310</v>
      </c>
      <c r="I16" s="534">
        <f t="shared" si="4"/>
        <v>367</v>
      </c>
      <c r="J16" s="534">
        <f t="shared" si="4"/>
        <v>1</v>
      </c>
      <c r="K16" s="533">
        <f t="shared" si="4"/>
        <v>415</v>
      </c>
    </row>
    <row r="17" spans="1:11" ht="22.5" customHeight="1" thickBot="1">
      <c r="A17" s="509"/>
      <c r="B17" s="532" t="s">
        <v>112</v>
      </c>
      <c r="C17" s="531">
        <v>192</v>
      </c>
      <c r="D17" s="429">
        <v>1</v>
      </c>
      <c r="E17" s="540">
        <v>220</v>
      </c>
      <c r="F17" s="531">
        <v>804</v>
      </c>
      <c r="G17" s="429">
        <v>2</v>
      </c>
      <c r="H17" s="430">
        <v>931</v>
      </c>
      <c r="I17" s="534">
        <f t="shared" si="4"/>
        <v>996</v>
      </c>
      <c r="J17" s="534">
        <f t="shared" si="4"/>
        <v>3</v>
      </c>
      <c r="K17" s="533">
        <f t="shared" si="4"/>
        <v>1151</v>
      </c>
    </row>
    <row r="18" spans="1:11" ht="23.25" customHeight="1">
      <c r="A18" s="539" t="s">
        <v>496</v>
      </c>
      <c r="B18" s="538"/>
      <c r="C18" s="537">
        <f t="shared" ref="C18:K18" si="5">SUM(C19:C21)</f>
        <v>30</v>
      </c>
      <c r="D18" s="425">
        <f t="shared" si="5"/>
        <v>0</v>
      </c>
      <c r="E18" s="426">
        <f t="shared" si="5"/>
        <v>36</v>
      </c>
      <c r="F18" s="537">
        <f t="shared" si="5"/>
        <v>53</v>
      </c>
      <c r="G18" s="425">
        <f t="shared" si="5"/>
        <v>2</v>
      </c>
      <c r="H18" s="426">
        <f t="shared" si="5"/>
        <v>62</v>
      </c>
      <c r="I18" s="537">
        <f t="shared" si="5"/>
        <v>83</v>
      </c>
      <c r="J18" s="425">
        <f t="shared" si="5"/>
        <v>2</v>
      </c>
      <c r="K18" s="426">
        <f t="shared" si="5"/>
        <v>98</v>
      </c>
    </row>
    <row r="19" spans="1:11" ht="22.5" customHeight="1">
      <c r="A19" s="509" t="s">
        <v>495</v>
      </c>
      <c r="B19" s="536" t="s">
        <v>494</v>
      </c>
      <c r="C19" s="535">
        <v>11</v>
      </c>
      <c r="D19" s="427">
        <v>0</v>
      </c>
      <c r="E19" s="428">
        <v>15</v>
      </c>
      <c r="F19" s="535">
        <v>14</v>
      </c>
      <c r="G19" s="427">
        <v>1</v>
      </c>
      <c r="H19" s="428">
        <v>15</v>
      </c>
      <c r="I19" s="245">
        <f t="shared" ref="I19:K22" si="6">C19+F19</f>
        <v>25</v>
      </c>
      <c r="J19" s="534">
        <f t="shared" si="6"/>
        <v>1</v>
      </c>
      <c r="K19" s="533">
        <f t="shared" si="6"/>
        <v>30</v>
      </c>
    </row>
    <row r="20" spans="1:11" ht="22.5" customHeight="1">
      <c r="A20" s="509"/>
      <c r="B20" s="536" t="s">
        <v>440</v>
      </c>
      <c r="C20" s="535">
        <v>4</v>
      </c>
      <c r="D20" s="427">
        <v>0</v>
      </c>
      <c r="E20" s="428">
        <v>5</v>
      </c>
      <c r="F20" s="535">
        <v>5</v>
      </c>
      <c r="G20" s="427">
        <v>0</v>
      </c>
      <c r="H20" s="428">
        <v>6</v>
      </c>
      <c r="I20" s="245">
        <f t="shared" si="6"/>
        <v>9</v>
      </c>
      <c r="J20" s="534">
        <f t="shared" si="6"/>
        <v>0</v>
      </c>
      <c r="K20" s="533">
        <f t="shared" si="6"/>
        <v>11</v>
      </c>
    </row>
    <row r="21" spans="1:11" ht="22.5" customHeight="1" thickBot="1">
      <c r="A21" s="509"/>
      <c r="B21" s="532" t="s">
        <v>112</v>
      </c>
      <c r="C21" s="531">
        <v>15</v>
      </c>
      <c r="D21" s="429">
        <v>0</v>
      </c>
      <c r="E21" s="430">
        <v>16</v>
      </c>
      <c r="F21" s="531">
        <v>34</v>
      </c>
      <c r="G21" s="429">
        <v>1</v>
      </c>
      <c r="H21" s="430">
        <v>41</v>
      </c>
      <c r="I21" s="246">
        <f t="shared" si="6"/>
        <v>49</v>
      </c>
      <c r="J21" s="530">
        <f t="shared" si="6"/>
        <v>1</v>
      </c>
      <c r="K21" s="529">
        <f t="shared" si="6"/>
        <v>57</v>
      </c>
    </row>
    <row r="22" spans="1:11" ht="23.25" customHeight="1" thickBot="1">
      <c r="A22" s="528" t="s">
        <v>493</v>
      </c>
      <c r="B22" s="527"/>
      <c r="C22" s="525">
        <v>0</v>
      </c>
      <c r="D22" s="524">
        <v>0</v>
      </c>
      <c r="E22" s="526">
        <v>0</v>
      </c>
      <c r="F22" s="525">
        <v>1</v>
      </c>
      <c r="G22" s="524">
        <v>1</v>
      </c>
      <c r="H22" s="523">
        <v>0</v>
      </c>
      <c r="I22" s="522">
        <f t="shared" si="6"/>
        <v>1</v>
      </c>
      <c r="J22" s="522">
        <f t="shared" si="6"/>
        <v>1</v>
      </c>
      <c r="K22" s="521">
        <f t="shared" si="6"/>
        <v>0</v>
      </c>
    </row>
  </sheetData>
  <mergeCells count="3">
    <mergeCell ref="C2:E2"/>
    <mergeCell ref="F2:H2"/>
    <mergeCell ref="I2:K2"/>
  </mergeCells>
  <phoneticPr fontId="27"/>
  <pageMargins left="0.59055118110236227" right="0.78740157480314965" top="0.98425196850393704" bottom="0.98425196850393704" header="0.51181102362204722" footer="0.51181102362204722"/>
  <pageSetup paperSize="9" scale="98" orientation="portrait" r:id="rId1"/>
  <headerFooter alignWithMargins="0">
    <oddFooter>&amp;C－14－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100" zoomScaleSheetLayoutView="100" workbookViewId="0">
      <selection activeCell="H65" sqref="H65"/>
    </sheetView>
  </sheetViews>
  <sheetFormatPr defaultRowHeight="14.25"/>
  <cols>
    <col min="1" max="1" width="4.25" style="10" customWidth="1"/>
    <col min="2" max="2" width="6.875" style="10" customWidth="1"/>
    <col min="3" max="3" width="3" style="10" customWidth="1"/>
    <col min="4" max="4" width="3.5" style="10" customWidth="1"/>
    <col min="5" max="5" width="20.75" style="10" customWidth="1"/>
    <col min="6" max="6" width="10.75" style="10" customWidth="1"/>
    <col min="7" max="8" width="10.625" style="10" customWidth="1"/>
    <col min="9" max="16384" width="9" style="10"/>
  </cols>
  <sheetData>
    <row r="1" spans="1:11" ht="15">
      <c r="A1" s="61" t="s">
        <v>553</v>
      </c>
    </row>
    <row r="2" spans="1:11" ht="14.25" customHeight="1">
      <c r="B2" s="1367"/>
      <c r="C2" s="1411"/>
      <c r="D2" s="1411"/>
      <c r="E2" s="1411"/>
      <c r="F2" s="1411"/>
      <c r="G2" s="1411"/>
      <c r="H2" s="1411"/>
      <c r="I2" s="1411"/>
      <c r="J2" s="1411"/>
      <c r="K2" s="451"/>
    </row>
    <row r="3" spans="1:11" ht="15.75" thickBot="1">
      <c r="C3" s="575" t="s">
        <v>552</v>
      </c>
    </row>
    <row r="4" spans="1:11" ht="6" customHeight="1">
      <c r="C4" s="285"/>
      <c r="D4" s="286"/>
      <c r="E4" s="574"/>
      <c r="F4" s="573"/>
      <c r="G4" s="546"/>
      <c r="H4" s="573"/>
    </row>
    <row r="5" spans="1:11">
      <c r="C5" s="288"/>
      <c r="D5" s="289"/>
      <c r="E5" s="572" t="s">
        <v>551</v>
      </c>
      <c r="F5" s="570" t="s">
        <v>201</v>
      </c>
      <c r="G5" s="571" t="s">
        <v>484</v>
      </c>
      <c r="H5" s="570" t="s">
        <v>510</v>
      </c>
    </row>
    <row r="6" spans="1:11" ht="15" thickBot="1">
      <c r="C6" s="490" t="s">
        <v>550</v>
      </c>
      <c r="D6" s="489"/>
      <c r="E6" s="334"/>
      <c r="F6" s="568" t="s">
        <v>475</v>
      </c>
      <c r="G6" s="569" t="s">
        <v>481</v>
      </c>
      <c r="H6" s="568" t="s">
        <v>481</v>
      </c>
    </row>
    <row r="7" spans="1:11" ht="15.95" customHeight="1">
      <c r="C7" s="442"/>
      <c r="D7" s="564" t="s">
        <v>529</v>
      </c>
      <c r="E7" s="538"/>
      <c r="F7" s="563">
        <v>282</v>
      </c>
      <c r="G7" s="563">
        <v>11</v>
      </c>
      <c r="H7" s="563">
        <v>341</v>
      </c>
    </row>
    <row r="8" spans="1:11" ht="15.95" customHeight="1">
      <c r="C8" s="432"/>
      <c r="D8" s="536" t="s">
        <v>549</v>
      </c>
      <c r="E8" s="354"/>
      <c r="F8" s="561">
        <v>15</v>
      </c>
      <c r="G8" s="561">
        <v>0</v>
      </c>
      <c r="H8" s="561">
        <v>16</v>
      </c>
    </row>
    <row r="9" spans="1:11" ht="15.95" customHeight="1">
      <c r="C9" s="432"/>
      <c r="D9" s="536" t="s">
        <v>528</v>
      </c>
      <c r="E9" s="562"/>
      <c r="F9" s="561">
        <v>23</v>
      </c>
      <c r="G9" s="561">
        <v>0</v>
      </c>
      <c r="H9" s="561">
        <v>28</v>
      </c>
    </row>
    <row r="10" spans="1:11" ht="15.95" customHeight="1">
      <c r="C10" s="432" t="s">
        <v>449</v>
      </c>
      <c r="D10" s="536" t="s">
        <v>548</v>
      </c>
      <c r="E10" s="562"/>
      <c r="F10" s="561">
        <v>5</v>
      </c>
      <c r="G10" s="561">
        <v>2</v>
      </c>
      <c r="H10" s="561">
        <v>8</v>
      </c>
    </row>
    <row r="11" spans="1:11" ht="15.95" customHeight="1">
      <c r="C11" s="432"/>
      <c r="D11" s="536" t="s">
        <v>547</v>
      </c>
      <c r="E11" s="562"/>
      <c r="F11" s="561">
        <v>8</v>
      </c>
      <c r="G11" s="561">
        <v>0</v>
      </c>
      <c r="H11" s="561">
        <v>12</v>
      </c>
    </row>
    <row r="12" spans="1:11" ht="15.95" customHeight="1">
      <c r="C12" s="432"/>
      <c r="D12" s="536" t="s">
        <v>546</v>
      </c>
      <c r="E12" s="562"/>
      <c r="F12" s="561">
        <v>7</v>
      </c>
      <c r="G12" s="561">
        <v>0</v>
      </c>
      <c r="H12" s="561">
        <v>7</v>
      </c>
    </row>
    <row r="13" spans="1:11" ht="15.95" customHeight="1">
      <c r="C13" s="432"/>
      <c r="D13" s="536" t="s">
        <v>497</v>
      </c>
      <c r="E13" s="562"/>
      <c r="F13" s="561">
        <v>3</v>
      </c>
      <c r="G13" s="561">
        <v>0</v>
      </c>
      <c r="H13" s="561">
        <v>3</v>
      </c>
    </row>
    <row r="14" spans="1:11" ht="15.95" customHeight="1">
      <c r="C14" s="432"/>
      <c r="D14" s="536" t="s">
        <v>545</v>
      </c>
      <c r="E14" s="562"/>
      <c r="F14" s="561">
        <v>0</v>
      </c>
      <c r="G14" s="561">
        <v>0</v>
      </c>
      <c r="H14" s="561">
        <v>0</v>
      </c>
    </row>
    <row r="15" spans="1:11" ht="15.95" customHeight="1">
      <c r="C15" s="432" t="s">
        <v>446</v>
      </c>
      <c r="D15" s="536" t="s">
        <v>500</v>
      </c>
      <c r="E15" s="562"/>
      <c r="F15" s="561">
        <v>5</v>
      </c>
      <c r="G15" s="561">
        <v>0</v>
      </c>
      <c r="H15" s="561">
        <v>6</v>
      </c>
    </row>
    <row r="16" spans="1:11" ht="15.95" customHeight="1">
      <c r="C16" s="432"/>
      <c r="D16" s="536" t="s">
        <v>499</v>
      </c>
      <c r="E16" s="562"/>
      <c r="F16" s="561">
        <v>7</v>
      </c>
      <c r="G16" s="561">
        <v>0</v>
      </c>
      <c r="H16" s="561">
        <v>8</v>
      </c>
    </row>
    <row r="17" spans="3:13" ht="15.95" customHeight="1">
      <c r="C17" s="432"/>
      <c r="D17" s="536" t="s">
        <v>544</v>
      </c>
      <c r="E17" s="562"/>
      <c r="F17" s="561">
        <v>17</v>
      </c>
      <c r="G17" s="561">
        <v>0</v>
      </c>
      <c r="H17" s="561">
        <v>19</v>
      </c>
    </row>
    <row r="18" spans="3:13" ht="15.95" customHeight="1">
      <c r="C18" s="432"/>
      <c r="D18" s="536" t="s">
        <v>543</v>
      </c>
      <c r="E18" s="562"/>
      <c r="F18" s="561">
        <v>290</v>
      </c>
      <c r="G18" s="561">
        <v>0</v>
      </c>
      <c r="H18" s="561">
        <v>310</v>
      </c>
    </row>
    <row r="19" spans="3:13" ht="15.95" customHeight="1">
      <c r="C19" s="432"/>
      <c r="D19" s="536" t="s">
        <v>542</v>
      </c>
      <c r="E19" s="562"/>
      <c r="F19" s="561">
        <v>133</v>
      </c>
      <c r="G19" s="561">
        <v>2</v>
      </c>
      <c r="H19" s="561">
        <v>138</v>
      </c>
    </row>
    <row r="20" spans="3:13" ht="15.95" customHeight="1">
      <c r="C20" s="432" t="s">
        <v>541</v>
      </c>
      <c r="D20" s="536" t="s">
        <v>540</v>
      </c>
      <c r="E20" s="562"/>
      <c r="F20" s="561">
        <v>147</v>
      </c>
      <c r="G20" s="561">
        <v>0</v>
      </c>
      <c r="H20" s="561">
        <v>158</v>
      </c>
    </row>
    <row r="21" spans="3:13" ht="15.95" customHeight="1">
      <c r="C21" s="432"/>
      <c r="D21" s="536" t="s">
        <v>539</v>
      </c>
      <c r="E21" s="562"/>
      <c r="F21" s="561">
        <v>252</v>
      </c>
      <c r="G21" s="561">
        <v>0</v>
      </c>
      <c r="H21" s="561">
        <v>286</v>
      </c>
    </row>
    <row r="22" spans="3:13" ht="15.95" customHeight="1">
      <c r="C22" s="432"/>
      <c r="D22" s="536" t="s">
        <v>538</v>
      </c>
      <c r="E22" s="562"/>
      <c r="F22" s="561">
        <v>1</v>
      </c>
      <c r="G22" s="561">
        <v>0</v>
      </c>
      <c r="H22" s="561">
        <v>1</v>
      </c>
    </row>
    <row r="23" spans="3:13" ht="15.95" customHeight="1">
      <c r="C23" s="432"/>
      <c r="D23" s="536" t="s">
        <v>537</v>
      </c>
      <c r="E23" s="562"/>
      <c r="F23" s="561">
        <v>0</v>
      </c>
      <c r="G23" s="561">
        <v>0</v>
      </c>
      <c r="H23" s="561">
        <v>0</v>
      </c>
    </row>
    <row r="24" spans="3:13" ht="15.95" customHeight="1">
      <c r="C24" s="432"/>
      <c r="D24" s="536" t="s">
        <v>536</v>
      </c>
      <c r="E24" s="562"/>
      <c r="F24" s="561">
        <v>0</v>
      </c>
      <c r="G24" s="561">
        <v>0</v>
      </c>
      <c r="H24" s="561">
        <v>0</v>
      </c>
    </row>
    <row r="25" spans="3:13" ht="15.95" customHeight="1">
      <c r="C25" s="432"/>
      <c r="D25" s="536" t="s">
        <v>535</v>
      </c>
      <c r="E25" s="562"/>
      <c r="F25" s="561">
        <v>5</v>
      </c>
      <c r="G25" s="561">
        <v>0</v>
      </c>
      <c r="H25" s="561">
        <v>8</v>
      </c>
    </row>
    <row r="26" spans="3:13" ht="15.95" customHeight="1">
      <c r="C26" s="432"/>
      <c r="D26" s="1412" t="s">
        <v>534</v>
      </c>
      <c r="E26" s="562" t="s">
        <v>533</v>
      </c>
      <c r="F26" s="561">
        <v>471</v>
      </c>
      <c r="G26" s="561">
        <v>1</v>
      </c>
      <c r="H26" s="561">
        <v>603</v>
      </c>
    </row>
    <row r="27" spans="3:13" ht="15.95" customHeight="1">
      <c r="C27" s="432"/>
      <c r="D27" s="1412"/>
      <c r="E27" s="562" t="s">
        <v>532</v>
      </c>
      <c r="F27" s="561">
        <v>961</v>
      </c>
      <c r="G27" s="561">
        <v>2</v>
      </c>
      <c r="H27" s="561">
        <v>1273</v>
      </c>
    </row>
    <row r="28" spans="3:13" ht="15.95" customHeight="1">
      <c r="C28" s="432"/>
      <c r="D28" s="1412"/>
      <c r="E28" s="562" t="s">
        <v>531</v>
      </c>
      <c r="F28" s="561">
        <v>930</v>
      </c>
      <c r="G28" s="561">
        <v>2</v>
      </c>
      <c r="H28" s="561">
        <v>1118</v>
      </c>
    </row>
    <row r="29" spans="3:13" ht="15.95" customHeight="1">
      <c r="C29" s="432"/>
      <c r="D29" s="1412"/>
      <c r="E29" s="562" t="s">
        <v>530</v>
      </c>
      <c r="F29" s="561">
        <v>4230</v>
      </c>
      <c r="G29" s="561">
        <v>8</v>
      </c>
      <c r="H29" s="561">
        <v>4645</v>
      </c>
    </row>
    <row r="30" spans="3:13" ht="15.95" customHeight="1">
      <c r="C30" s="432"/>
      <c r="D30" s="1412"/>
      <c r="E30" s="562" t="s">
        <v>112</v>
      </c>
      <c r="F30" s="561">
        <v>107</v>
      </c>
      <c r="G30" s="561">
        <v>0</v>
      </c>
      <c r="H30" s="561">
        <v>127</v>
      </c>
      <c r="K30" s="567"/>
    </row>
    <row r="31" spans="3:13" ht="15.95" customHeight="1">
      <c r="C31" s="432"/>
      <c r="D31" s="536" t="s">
        <v>517</v>
      </c>
      <c r="E31" s="562"/>
      <c r="F31" s="561">
        <v>185</v>
      </c>
      <c r="G31" s="561">
        <v>1</v>
      </c>
      <c r="H31" s="561">
        <v>196</v>
      </c>
      <c r="J31" s="565"/>
      <c r="K31" s="567"/>
      <c r="L31" s="567"/>
      <c r="M31" s="567"/>
    </row>
    <row r="32" spans="3:13" ht="15.95" customHeight="1" thickBot="1">
      <c r="C32" s="432"/>
      <c r="D32" s="455" t="s">
        <v>378</v>
      </c>
      <c r="E32" s="559"/>
      <c r="F32" s="566">
        <f>SUM(F7:F31)</f>
        <v>8084</v>
      </c>
      <c r="G32" s="566">
        <f>SUM(G7:G31)</f>
        <v>29</v>
      </c>
      <c r="H32" s="566">
        <f>SUM(H7:H31)</f>
        <v>9311</v>
      </c>
      <c r="K32" s="565"/>
      <c r="L32" s="565"/>
    </row>
    <row r="33" spans="3:8" ht="15.95" customHeight="1">
      <c r="C33" s="447"/>
      <c r="D33" s="564" t="s">
        <v>529</v>
      </c>
      <c r="E33" s="538"/>
      <c r="F33" s="563">
        <v>5</v>
      </c>
      <c r="G33" s="563">
        <v>5</v>
      </c>
      <c r="H33" s="563">
        <v>0</v>
      </c>
    </row>
    <row r="34" spans="3:8" ht="15.95" customHeight="1">
      <c r="C34" s="434"/>
      <c r="D34" s="536" t="s">
        <v>528</v>
      </c>
      <c r="E34" s="562"/>
      <c r="F34" s="561">
        <v>0</v>
      </c>
      <c r="G34" s="561">
        <v>0</v>
      </c>
      <c r="H34" s="561">
        <v>0</v>
      </c>
    </row>
    <row r="35" spans="3:8" ht="15.95" customHeight="1">
      <c r="C35" s="434" t="s">
        <v>527</v>
      </c>
      <c r="D35" s="1413" t="s">
        <v>526</v>
      </c>
      <c r="E35" s="562" t="s">
        <v>525</v>
      </c>
      <c r="F35" s="561">
        <v>0</v>
      </c>
      <c r="G35" s="561">
        <v>0</v>
      </c>
      <c r="H35" s="561">
        <v>0</v>
      </c>
    </row>
    <row r="36" spans="3:8" ht="15.95" customHeight="1">
      <c r="C36" s="434"/>
      <c r="D36" s="1413"/>
      <c r="E36" s="562" t="s">
        <v>524</v>
      </c>
      <c r="F36" s="561">
        <v>1</v>
      </c>
      <c r="G36" s="561">
        <v>1</v>
      </c>
      <c r="H36" s="561">
        <v>0</v>
      </c>
    </row>
    <row r="37" spans="3:8" ht="15.95" customHeight="1">
      <c r="C37" s="434" t="s">
        <v>523</v>
      </c>
      <c r="D37" s="1413"/>
      <c r="E37" s="562" t="s">
        <v>522</v>
      </c>
      <c r="F37" s="561">
        <v>1</v>
      </c>
      <c r="G37" s="561">
        <v>1</v>
      </c>
      <c r="H37" s="561">
        <v>0</v>
      </c>
    </row>
    <row r="38" spans="3:8" ht="15.95" customHeight="1">
      <c r="C38" s="434"/>
      <c r="D38" s="536" t="s">
        <v>521</v>
      </c>
      <c r="E38" s="562"/>
      <c r="F38" s="561">
        <v>0</v>
      </c>
      <c r="G38" s="561">
        <v>0</v>
      </c>
      <c r="H38" s="561">
        <v>0</v>
      </c>
    </row>
    <row r="39" spans="3:8" ht="15.95" customHeight="1">
      <c r="C39" s="434" t="s">
        <v>520</v>
      </c>
      <c r="D39" s="536" t="s">
        <v>519</v>
      </c>
      <c r="E39" s="562"/>
      <c r="F39" s="561">
        <v>0</v>
      </c>
      <c r="G39" s="561">
        <v>0</v>
      </c>
      <c r="H39" s="561">
        <v>0</v>
      </c>
    </row>
    <row r="40" spans="3:8" ht="15.95" customHeight="1">
      <c r="C40" s="434"/>
      <c r="D40" s="536" t="s">
        <v>518</v>
      </c>
      <c r="E40" s="562"/>
      <c r="F40" s="561">
        <v>0</v>
      </c>
      <c r="G40" s="561">
        <v>0</v>
      </c>
      <c r="H40" s="561">
        <v>0</v>
      </c>
    </row>
    <row r="41" spans="3:8" ht="15.95" customHeight="1">
      <c r="C41" s="434"/>
      <c r="D41" s="560" t="s">
        <v>517</v>
      </c>
      <c r="E41" s="559"/>
      <c r="F41" s="558">
        <v>1</v>
      </c>
      <c r="G41" s="558">
        <v>1</v>
      </c>
      <c r="H41" s="558">
        <v>0</v>
      </c>
    </row>
    <row r="42" spans="3:8" ht="15.95" customHeight="1" thickBot="1">
      <c r="C42" s="432"/>
      <c r="D42" s="559" t="s">
        <v>378</v>
      </c>
      <c r="E42" s="559"/>
      <c r="F42" s="558">
        <f>SUM(F33:F41)</f>
        <v>8</v>
      </c>
      <c r="G42" s="558">
        <f>SUM(G33:G41)</f>
        <v>8</v>
      </c>
      <c r="H42" s="558">
        <f>SUM(H33:H41)</f>
        <v>0</v>
      </c>
    </row>
    <row r="43" spans="3:8" ht="15.95" customHeight="1" thickBot="1">
      <c r="C43" s="1415" t="s">
        <v>112</v>
      </c>
      <c r="D43" s="1416"/>
      <c r="E43" s="1417"/>
      <c r="F43" s="557">
        <v>164</v>
      </c>
      <c r="G43" s="557">
        <v>0</v>
      </c>
      <c r="H43" s="557">
        <v>182</v>
      </c>
    </row>
    <row r="44" spans="3:8" ht="15.95" customHeight="1" thickBot="1">
      <c r="C44" s="549"/>
      <c r="D44" s="548" t="s">
        <v>378</v>
      </c>
      <c r="E44" s="548"/>
      <c r="F44" s="556">
        <f>F32+F42+F43</f>
        <v>8256</v>
      </c>
      <c r="G44" s="556">
        <f>G32+G42+G43</f>
        <v>37</v>
      </c>
      <c r="H44" s="556">
        <f>H32+H42+H43</f>
        <v>9493</v>
      </c>
    </row>
    <row r="45" spans="3:8" ht="2.4500000000000002" customHeight="1">
      <c r="C45" s="455"/>
      <c r="D45" s="455"/>
      <c r="E45" s="455"/>
      <c r="F45" s="326"/>
      <c r="G45" s="326"/>
      <c r="H45" s="326"/>
    </row>
    <row r="46" spans="3:8">
      <c r="C46" s="1418" t="s">
        <v>395</v>
      </c>
      <c r="D46" s="1418"/>
      <c r="E46" s="1414" t="s">
        <v>516</v>
      </c>
      <c r="F46" s="1414"/>
      <c r="G46" s="1414"/>
      <c r="H46" s="1414"/>
    </row>
    <row r="47" spans="3:8">
      <c r="C47" s="1418"/>
      <c r="D47" s="1418"/>
      <c r="E47" s="1414"/>
      <c r="F47" s="1414"/>
      <c r="G47" s="1414"/>
      <c r="H47" s="1414"/>
    </row>
  </sheetData>
  <mergeCells count="6">
    <mergeCell ref="B2:J2"/>
    <mergeCell ref="D26:D30"/>
    <mergeCell ref="D35:D37"/>
    <mergeCell ref="E46:H47"/>
    <mergeCell ref="C43:E43"/>
    <mergeCell ref="C46:D47"/>
  </mergeCells>
  <phoneticPr fontId="27"/>
  <pageMargins left="0.98425196850393704" right="0.39370078740157483" top="0.98425196850393704" bottom="0.98425196850393704" header="0.51181102362204722" footer="0.51181102362204722"/>
  <pageSetup paperSize="9" orientation="portrait" r:id="rId1"/>
  <headerFooter alignWithMargins="0">
    <oddFooter>&amp;C－15－</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Normal="100" zoomScaleSheetLayoutView="100" workbookViewId="0">
      <selection activeCell="H65" sqref="H65"/>
    </sheetView>
  </sheetViews>
  <sheetFormatPr defaultRowHeight="14.25"/>
  <cols>
    <col min="1" max="16384" width="9" style="1"/>
  </cols>
  <sheetData>
    <row r="1" spans="1:13" s="644" customFormat="1" ht="18">
      <c r="A1" s="646" t="s">
        <v>567</v>
      </c>
      <c r="B1" s="645"/>
    </row>
    <row r="2" spans="1:13" ht="15">
      <c r="A2" s="643" t="s">
        <v>566</v>
      </c>
      <c r="B2" s="643"/>
    </row>
    <row r="5" spans="1:13" ht="15">
      <c r="J5" s="642"/>
      <c r="K5" s="641"/>
      <c r="L5" s="641"/>
      <c r="M5" s="641"/>
    </row>
    <row r="8" spans="1:13">
      <c r="B8" s="640"/>
      <c r="C8" s="640"/>
      <c r="D8" s="640"/>
      <c r="E8" s="640"/>
    </row>
    <row r="9" spans="1:13">
      <c r="B9" s="640"/>
      <c r="C9" s="640"/>
      <c r="D9" s="640"/>
      <c r="E9" s="640"/>
    </row>
    <row r="10" spans="1:13">
      <c r="B10" s="10"/>
      <c r="C10" s="10"/>
      <c r="D10" s="10"/>
      <c r="E10" s="10"/>
    </row>
    <row r="11" spans="1:13">
      <c r="B11" s="640"/>
      <c r="C11" s="640"/>
      <c r="D11" s="640"/>
      <c r="E11" s="640"/>
    </row>
    <row r="12" spans="1:13">
      <c r="B12" s="640"/>
      <c r="C12" s="640"/>
      <c r="D12" s="640"/>
      <c r="E12" s="640"/>
    </row>
    <row r="13" spans="1:13">
      <c r="B13" s="10"/>
      <c r="C13" s="10"/>
      <c r="D13" s="10"/>
      <c r="E13" s="10"/>
    </row>
    <row r="14" spans="1:13">
      <c r="B14" s="640"/>
      <c r="C14" s="640"/>
      <c r="D14" s="640"/>
      <c r="E14" s="640"/>
    </row>
    <row r="15" spans="1:13">
      <c r="B15" s="640"/>
      <c r="C15" s="640"/>
      <c r="D15" s="640"/>
      <c r="E15" s="640"/>
    </row>
    <row r="55" spans="1:23" ht="43.5" customHeight="1"/>
    <row r="57" spans="1:23">
      <c r="A57" s="10" t="s">
        <v>565</v>
      </c>
      <c r="B57" s="10"/>
      <c r="C57" s="10"/>
      <c r="D57" s="10"/>
      <c r="E57" s="10"/>
      <c r="F57" s="10"/>
      <c r="G57" s="10"/>
      <c r="H57" s="10"/>
      <c r="I57" s="10"/>
      <c r="J57" s="10"/>
      <c r="K57" s="10"/>
      <c r="L57" s="10"/>
      <c r="M57" s="10"/>
      <c r="N57" s="10"/>
      <c r="O57" s="10"/>
      <c r="P57" s="10"/>
      <c r="Q57" s="10"/>
      <c r="R57" s="10"/>
      <c r="S57" s="10"/>
      <c r="T57" s="10"/>
      <c r="U57" s="10"/>
      <c r="V57" s="10"/>
      <c r="W57" s="10"/>
    </row>
    <row r="58" spans="1:23" ht="15">
      <c r="A58" s="639" t="s">
        <v>564</v>
      </c>
      <c r="B58" s="1419">
        <v>12</v>
      </c>
      <c r="C58" s="1419">
        <v>13</v>
      </c>
      <c r="D58" s="1419">
        <v>14</v>
      </c>
      <c r="E58" s="1419">
        <v>15</v>
      </c>
      <c r="F58" s="1419">
        <v>16</v>
      </c>
      <c r="G58" s="1419">
        <v>17</v>
      </c>
      <c r="H58" s="1419">
        <v>18</v>
      </c>
      <c r="I58" s="1419">
        <v>19</v>
      </c>
      <c r="J58" s="1419">
        <v>20</v>
      </c>
      <c r="K58" s="1419">
        <v>21</v>
      </c>
      <c r="L58" s="1419">
        <v>22</v>
      </c>
      <c r="M58" s="1419">
        <v>23</v>
      </c>
      <c r="N58" s="1419">
        <v>24</v>
      </c>
      <c r="O58" s="1419">
        <v>25</v>
      </c>
      <c r="P58" s="1419">
        <v>26</v>
      </c>
      <c r="Q58" s="1419">
        <v>27</v>
      </c>
      <c r="R58" s="1419">
        <v>28</v>
      </c>
      <c r="S58" s="1361">
        <v>29</v>
      </c>
      <c r="T58" s="1422">
        <v>30</v>
      </c>
      <c r="U58" s="1420" t="s">
        <v>563</v>
      </c>
      <c r="V58" s="1420">
        <v>2</v>
      </c>
    </row>
    <row r="59" spans="1:23" ht="15">
      <c r="A59" s="638" t="s">
        <v>562</v>
      </c>
      <c r="B59" s="1401"/>
      <c r="C59" s="1401"/>
      <c r="D59" s="1401"/>
      <c r="E59" s="1401"/>
      <c r="F59" s="1401"/>
      <c r="G59" s="1401"/>
      <c r="H59" s="1401"/>
      <c r="I59" s="1401"/>
      <c r="J59" s="1401"/>
      <c r="K59" s="1401"/>
      <c r="L59" s="1401"/>
      <c r="M59" s="1401"/>
      <c r="N59" s="1401"/>
      <c r="O59" s="1401"/>
      <c r="P59" s="1401"/>
      <c r="Q59" s="1401"/>
      <c r="R59" s="1401"/>
      <c r="S59" s="1361"/>
      <c r="T59" s="1422"/>
      <c r="U59" s="1421"/>
      <c r="V59" s="1421"/>
    </row>
    <row r="60" spans="1:23" ht="15.75" thickBot="1">
      <c r="A60" s="637" t="s">
        <v>561</v>
      </c>
      <c r="B60" s="621">
        <v>100</v>
      </c>
      <c r="C60" s="622">
        <v>101</v>
      </c>
      <c r="D60" s="621">
        <v>107</v>
      </c>
      <c r="E60" s="622">
        <v>86</v>
      </c>
      <c r="F60" s="621">
        <v>91</v>
      </c>
      <c r="G60" s="620">
        <v>80</v>
      </c>
      <c r="H60" s="619">
        <v>75</v>
      </c>
      <c r="I60" s="619">
        <v>73</v>
      </c>
      <c r="J60" s="621">
        <v>61</v>
      </c>
      <c r="K60" s="636">
        <v>64</v>
      </c>
      <c r="L60" s="633">
        <v>62</v>
      </c>
      <c r="M60" s="635">
        <v>65</v>
      </c>
      <c r="N60" s="633">
        <v>51</v>
      </c>
      <c r="O60" s="633">
        <v>49</v>
      </c>
      <c r="P60" s="633">
        <v>51</v>
      </c>
      <c r="Q60" s="633">
        <v>51</v>
      </c>
      <c r="R60" s="633">
        <v>49</v>
      </c>
      <c r="S60" s="634">
        <v>44</v>
      </c>
      <c r="T60" s="633">
        <v>44</v>
      </c>
      <c r="U60" s="633">
        <f>SUM(U61:U63)</f>
        <v>34</v>
      </c>
      <c r="V60" s="633">
        <f>SUM(V61:V63)</f>
        <v>37</v>
      </c>
      <c r="W60" s="612" t="s">
        <v>245</v>
      </c>
    </row>
    <row r="61" spans="1:23" ht="15">
      <c r="A61" s="609" t="s">
        <v>560</v>
      </c>
      <c r="B61" s="631">
        <v>28</v>
      </c>
      <c r="C61" s="632">
        <v>27</v>
      </c>
      <c r="D61" s="631">
        <v>39</v>
      </c>
      <c r="E61" s="632">
        <v>28</v>
      </c>
      <c r="F61" s="631">
        <v>27</v>
      </c>
      <c r="G61" s="630">
        <v>30</v>
      </c>
      <c r="H61" s="629">
        <v>22</v>
      </c>
      <c r="I61" s="629">
        <v>30</v>
      </c>
      <c r="J61" s="628">
        <v>25</v>
      </c>
      <c r="K61" s="627">
        <v>35</v>
      </c>
      <c r="L61" s="624">
        <v>23</v>
      </c>
      <c r="M61" s="626">
        <v>18</v>
      </c>
      <c r="N61" s="624">
        <v>19</v>
      </c>
      <c r="O61" s="624">
        <v>21</v>
      </c>
      <c r="P61" s="624">
        <v>30</v>
      </c>
      <c r="Q61" s="624">
        <v>21</v>
      </c>
      <c r="R61" s="624">
        <v>23</v>
      </c>
      <c r="S61" s="625">
        <v>20</v>
      </c>
      <c r="T61" s="624">
        <v>15</v>
      </c>
      <c r="U61" s="623">
        <v>25</v>
      </c>
      <c r="V61" s="623">
        <v>14</v>
      </c>
      <c r="W61" s="601" t="s">
        <v>560</v>
      </c>
    </row>
    <row r="62" spans="1:23" ht="15">
      <c r="A62" s="600" t="s">
        <v>559</v>
      </c>
      <c r="B62" s="621">
        <v>2</v>
      </c>
      <c r="C62" s="622">
        <v>4</v>
      </c>
      <c r="D62" s="621">
        <v>4</v>
      </c>
      <c r="E62" s="622">
        <v>3</v>
      </c>
      <c r="F62" s="621">
        <v>5</v>
      </c>
      <c r="G62" s="620">
        <v>0</v>
      </c>
      <c r="H62" s="619">
        <v>0</v>
      </c>
      <c r="I62" s="619">
        <v>1</v>
      </c>
      <c r="J62" s="585">
        <v>0</v>
      </c>
      <c r="K62" s="584">
        <v>0</v>
      </c>
      <c r="L62" s="578">
        <v>1</v>
      </c>
      <c r="M62" s="582">
        <v>1</v>
      </c>
      <c r="N62" s="578">
        <v>1</v>
      </c>
      <c r="O62" s="578">
        <v>1</v>
      </c>
      <c r="P62" s="578">
        <v>2</v>
      </c>
      <c r="Q62" s="578">
        <v>0</v>
      </c>
      <c r="R62" s="578">
        <v>2</v>
      </c>
      <c r="S62" s="581">
        <v>0</v>
      </c>
      <c r="T62" s="578">
        <v>3</v>
      </c>
      <c r="U62" s="618">
        <v>0</v>
      </c>
      <c r="V62" s="618">
        <v>1</v>
      </c>
      <c r="W62" s="617" t="s">
        <v>559</v>
      </c>
    </row>
    <row r="63" spans="1:23" ht="15" thickBot="1">
      <c r="A63" s="375" t="s">
        <v>112</v>
      </c>
      <c r="B63" s="616">
        <v>70</v>
      </c>
      <c r="C63" s="616">
        <v>70</v>
      </c>
      <c r="D63" s="616">
        <v>64</v>
      </c>
      <c r="E63" s="616">
        <v>55</v>
      </c>
      <c r="F63" s="616">
        <v>59</v>
      </c>
      <c r="G63" s="616">
        <v>50</v>
      </c>
      <c r="H63" s="465">
        <v>53</v>
      </c>
      <c r="I63" s="465">
        <v>42</v>
      </c>
      <c r="J63" s="612">
        <v>36</v>
      </c>
      <c r="K63" s="615">
        <v>29</v>
      </c>
      <c r="L63" s="612">
        <v>38</v>
      </c>
      <c r="M63" s="614">
        <v>46</v>
      </c>
      <c r="N63" s="612">
        <v>31</v>
      </c>
      <c r="O63" s="612">
        <v>27</v>
      </c>
      <c r="P63" s="612">
        <v>19</v>
      </c>
      <c r="Q63" s="612">
        <v>30</v>
      </c>
      <c r="R63" s="612">
        <v>24</v>
      </c>
      <c r="S63" s="613">
        <v>24</v>
      </c>
      <c r="T63" s="612">
        <v>26</v>
      </c>
      <c r="U63" s="611">
        <v>9</v>
      </c>
      <c r="V63" s="611">
        <v>22</v>
      </c>
      <c r="W63" s="610" t="s">
        <v>112</v>
      </c>
    </row>
    <row r="64" spans="1:23" ht="15">
      <c r="A64" s="609" t="s">
        <v>558</v>
      </c>
      <c r="B64" s="607">
        <v>35</v>
      </c>
      <c r="C64" s="608">
        <v>41</v>
      </c>
      <c r="D64" s="607">
        <v>53</v>
      </c>
      <c r="E64" s="608">
        <v>25</v>
      </c>
      <c r="F64" s="607">
        <v>34</v>
      </c>
      <c r="G64" s="606">
        <v>27</v>
      </c>
      <c r="H64" s="605">
        <v>20</v>
      </c>
      <c r="I64" s="605">
        <v>32</v>
      </c>
      <c r="J64" s="592">
        <v>19</v>
      </c>
      <c r="K64" s="591">
        <v>25</v>
      </c>
      <c r="L64" s="604">
        <v>17</v>
      </c>
      <c r="M64" s="589">
        <v>21</v>
      </c>
      <c r="N64" s="602">
        <v>11</v>
      </c>
      <c r="O64" s="602">
        <v>16</v>
      </c>
      <c r="P64" s="602">
        <v>28</v>
      </c>
      <c r="Q64" s="602">
        <v>16</v>
      </c>
      <c r="R64" s="602">
        <v>20</v>
      </c>
      <c r="S64" s="603">
        <v>17</v>
      </c>
      <c r="T64" s="602">
        <v>15</v>
      </c>
      <c r="U64" s="588">
        <v>15</v>
      </c>
      <c r="V64" s="588">
        <v>16</v>
      </c>
      <c r="W64" s="601" t="s">
        <v>558</v>
      </c>
    </row>
    <row r="65" spans="1:23" ht="15">
      <c r="A65" s="600" t="s">
        <v>557</v>
      </c>
      <c r="B65" s="598">
        <v>25</v>
      </c>
      <c r="C65" s="599">
        <v>23</v>
      </c>
      <c r="D65" s="598">
        <v>20</v>
      </c>
      <c r="E65" s="599">
        <v>25</v>
      </c>
      <c r="F65" s="598">
        <v>25</v>
      </c>
      <c r="G65" s="597">
        <v>24</v>
      </c>
      <c r="H65" s="596">
        <v>22</v>
      </c>
      <c r="I65" s="596">
        <v>18</v>
      </c>
      <c r="J65" s="585">
        <v>18</v>
      </c>
      <c r="K65" s="584">
        <v>19</v>
      </c>
      <c r="L65" s="583">
        <v>21</v>
      </c>
      <c r="M65" s="582">
        <v>14</v>
      </c>
      <c r="N65" s="578">
        <v>20</v>
      </c>
      <c r="O65" s="578">
        <v>15</v>
      </c>
      <c r="P65" s="578">
        <v>13</v>
      </c>
      <c r="Q65" s="578">
        <v>19</v>
      </c>
      <c r="R65" s="578">
        <v>8</v>
      </c>
      <c r="S65" s="581">
        <v>13</v>
      </c>
      <c r="T65" s="578">
        <v>8</v>
      </c>
      <c r="U65" s="577">
        <v>11</v>
      </c>
      <c r="V65" s="577">
        <v>12</v>
      </c>
      <c r="W65" s="576" t="s">
        <v>557</v>
      </c>
    </row>
    <row r="66" spans="1:23" ht="15">
      <c r="A66" s="595" t="s">
        <v>556</v>
      </c>
      <c r="B66" s="387">
        <v>20</v>
      </c>
      <c r="C66" s="594">
        <v>19</v>
      </c>
      <c r="D66" s="387">
        <v>25</v>
      </c>
      <c r="E66" s="594">
        <v>18</v>
      </c>
      <c r="F66" s="387">
        <v>21</v>
      </c>
      <c r="G66" s="593">
        <v>18</v>
      </c>
      <c r="H66" s="388">
        <v>14</v>
      </c>
      <c r="I66" s="388">
        <v>14</v>
      </c>
      <c r="J66" s="592">
        <v>16</v>
      </c>
      <c r="K66" s="591">
        <v>7</v>
      </c>
      <c r="L66" s="590">
        <v>18</v>
      </c>
      <c r="M66" s="589">
        <v>12</v>
      </c>
      <c r="N66" s="578">
        <v>14</v>
      </c>
      <c r="O66" s="578">
        <v>9</v>
      </c>
      <c r="P66" s="578">
        <v>7</v>
      </c>
      <c r="Q66" s="578">
        <v>10</v>
      </c>
      <c r="R66" s="578">
        <v>12</v>
      </c>
      <c r="S66" s="581">
        <v>8</v>
      </c>
      <c r="T66" s="578">
        <v>11</v>
      </c>
      <c r="U66" s="588">
        <v>4</v>
      </c>
      <c r="V66" s="588">
        <v>5</v>
      </c>
      <c r="W66" s="587" t="s">
        <v>556</v>
      </c>
    </row>
    <row r="67" spans="1:23" ht="15">
      <c r="A67" s="580" t="s">
        <v>555</v>
      </c>
      <c r="B67" s="136">
        <v>9</v>
      </c>
      <c r="C67" s="586">
        <v>11</v>
      </c>
      <c r="D67" s="136">
        <v>9</v>
      </c>
      <c r="E67" s="586">
        <v>9</v>
      </c>
      <c r="F67" s="136">
        <v>8</v>
      </c>
      <c r="G67" s="385">
        <v>5</v>
      </c>
      <c r="H67" s="137">
        <v>14</v>
      </c>
      <c r="I67" s="137">
        <v>8</v>
      </c>
      <c r="J67" s="585">
        <v>11</v>
      </c>
      <c r="K67" s="584">
        <v>7</v>
      </c>
      <c r="L67" s="583">
        <v>3</v>
      </c>
      <c r="M67" s="582">
        <v>6</v>
      </c>
      <c r="N67" s="578">
        <v>5</v>
      </c>
      <c r="O67" s="578">
        <v>6</v>
      </c>
      <c r="P67" s="578">
        <v>1</v>
      </c>
      <c r="Q67" s="578">
        <v>3</v>
      </c>
      <c r="R67" s="578">
        <v>3</v>
      </c>
      <c r="S67" s="581">
        <v>1</v>
      </c>
      <c r="T67" s="578">
        <v>6</v>
      </c>
      <c r="U67" s="577">
        <v>0</v>
      </c>
      <c r="V67" s="577">
        <v>1</v>
      </c>
      <c r="W67" s="576" t="s">
        <v>555</v>
      </c>
    </row>
    <row r="68" spans="1:23" ht="15">
      <c r="A68" s="580" t="s">
        <v>554</v>
      </c>
      <c r="B68" s="579">
        <v>11</v>
      </c>
      <c r="C68" s="579">
        <v>7</v>
      </c>
      <c r="D68" s="579">
        <v>7</v>
      </c>
      <c r="E68" s="579">
        <v>9</v>
      </c>
      <c r="F68" s="579">
        <v>3</v>
      </c>
      <c r="G68" s="579">
        <v>6</v>
      </c>
      <c r="H68" s="579">
        <v>5</v>
      </c>
      <c r="I68" s="579">
        <v>1</v>
      </c>
      <c r="J68" s="579">
        <v>2</v>
      </c>
      <c r="K68" s="579">
        <v>6</v>
      </c>
      <c r="L68" s="579">
        <v>3</v>
      </c>
      <c r="M68" s="579">
        <v>12</v>
      </c>
      <c r="N68" s="579">
        <v>1</v>
      </c>
      <c r="O68" s="579">
        <v>5</v>
      </c>
      <c r="P68" s="579">
        <v>2</v>
      </c>
      <c r="Q68" s="578">
        <v>3</v>
      </c>
      <c r="R68" s="579">
        <v>6</v>
      </c>
      <c r="S68" s="579">
        <v>5</v>
      </c>
      <c r="T68" s="578">
        <v>4</v>
      </c>
      <c r="U68" s="577">
        <v>4</v>
      </c>
      <c r="V68" s="577">
        <v>3</v>
      </c>
      <c r="W68" s="576" t="s">
        <v>554</v>
      </c>
    </row>
  </sheetData>
  <mergeCells count="21">
    <mergeCell ref="V58:V59"/>
    <mergeCell ref="U58:U59"/>
    <mergeCell ref="T58:T59"/>
    <mergeCell ref="S58:S59"/>
    <mergeCell ref="M58:M59"/>
    <mergeCell ref="Q58:Q59"/>
    <mergeCell ref="R58:R59"/>
    <mergeCell ref="P58:P59"/>
    <mergeCell ref="N58:N59"/>
    <mergeCell ref="O58:O59"/>
    <mergeCell ref="B58:B59"/>
    <mergeCell ref="C58:C59"/>
    <mergeCell ref="D58:D59"/>
    <mergeCell ref="E58:E59"/>
    <mergeCell ref="L58:L59"/>
    <mergeCell ref="F58:F59"/>
    <mergeCell ref="G58:G59"/>
    <mergeCell ref="H58:H59"/>
    <mergeCell ref="I58:I59"/>
    <mergeCell ref="J58:J59"/>
    <mergeCell ref="K58:K59"/>
  </mergeCells>
  <phoneticPr fontId="27"/>
  <pageMargins left="0.98425196850393704" right="0.39370078740157483" top="0.98425196850393704" bottom="0.98425196850393704" header="0.51181102362204722" footer="0.51181102362204722"/>
  <pageSetup paperSize="9" scale="94" orientation="portrait" r:id="rId1"/>
  <headerFooter alignWithMargins="0">
    <oddFooter>&amp;C-16-</oddFooter>
  </headerFooter>
  <rowBreaks count="1" manualBreakCount="1">
    <brk id="55" max="8"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31"/>
  <sheetViews>
    <sheetView view="pageBreakPreview" zoomScaleNormal="100" zoomScaleSheetLayoutView="100" workbookViewId="0">
      <selection activeCell="H65" sqref="H65"/>
    </sheetView>
  </sheetViews>
  <sheetFormatPr defaultRowHeight="14.25"/>
  <cols>
    <col min="1" max="1" width="7.875" style="10" customWidth="1"/>
    <col min="2" max="2" width="8.5" style="10" customWidth="1"/>
    <col min="3" max="3" width="6.625" style="10" customWidth="1"/>
    <col min="4" max="14" width="6.5" style="10" customWidth="1"/>
    <col min="15" max="15" width="6.25" style="10" bestFit="1" customWidth="1"/>
    <col min="16" max="16" width="1.25" style="10" customWidth="1"/>
    <col min="17" max="17" width="1.75" style="10" customWidth="1"/>
    <col min="18" max="30" width="5.625" style="10" customWidth="1"/>
    <col min="31" max="16384" width="9" style="10"/>
  </cols>
  <sheetData>
    <row r="1" spans="1:30" ht="15">
      <c r="A1" s="61" t="s">
        <v>604</v>
      </c>
      <c r="B1" s="647"/>
      <c r="C1" s="647"/>
      <c r="D1" s="647"/>
      <c r="E1" s="647"/>
      <c r="F1" s="647"/>
      <c r="G1" s="647"/>
      <c r="H1" s="647"/>
      <c r="I1" s="647"/>
      <c r="J1" s="647"/>
    </row>
    <row r="2" spans="1:30">
      <c r="A2" s="647"/>
      <c r="B2" s="647"/>
      <c r="C2" s="647"/>
      <c r="D2" s="647"/>
      <c r="E2" s="647"/>
      <c r="F2" s="647"/>
      <c r="G2" s="647"/>
      <c r="H2" s="647"/>
      <c r="I2" s="647"/>
      <c r="J2" s="647"/>
    </row>
    <row r="3" spans="1:30" ht="15.75" thickBot="1">
      <c r="A3" s="575" t="s">
        <v>603</v>
      </c>
      <c r="B3" s="647"/>
      <c r="C3" s="647"/>
      <c r="D3" s="647"/>
      <c r="E3" s="647"/>
      <c r="F3" s="647"/>
      <c r="G3" s="647"/>
      <c r="H3" s="647"/>
      <c r="I3" s="647"/>
      <c r="J3" s="647"/>
    </row>
    <row r="4" spans="1:30" ht="24.75" customHeight="1">
      <c r="A4" s="1457" t="s">
        <v>110</v>
      </c>
      <c r="B4" s="1458"/>
      <c r="C4" s="1428" t="s">
        <v>602</v>
      </c>
      <c r="D4" s="1430" t="s">
        <v>601</v>
      </c>
      <c r="E4" s="1430" t="s">
        <v>600</v>
      </c>
      <c r="F4" s="1430" t="s">
        <v>599</v>
      </c>
      <c r="G4" s="1430" t="s">
        <v>598</v>
      </c>
      <c r="H4" s="1430" t="s">
        <v>597</v>
      </c>
      <c r="I4" s="1430" t="s">
        <v>390</v>
      </c>
      <c r="J4" s="1430" t="s">
        <v>391</v>
      </c>
      <c r="K4" s="1442" t="s">
        <v>392</v>
      </c>
      <c r="L4" s="1442" t="s">
        <v>393</v>
      </c>
      <c r="M4" s="1430" t="s">
        <v>394</v>
      </c>
      <c r="N4" s="1442" t="s">
        <v>596</v>
      </c>
      <c r="O4" s="1448" t="s">
        <v>595</v>
      </c>
    </row>
    <row r="5" spans="1:30" ht="21" customHeight="1" thickBot="1">
      <c r="A5" s="1427" t="s">
        <v>111</v>
      </c>
      <c r="B5" s="1426"/>
      <c r="C5" s="1429"/>
      <c r="D5" s="1431"/>
      <c r="E5" s="1431"/>
      <c r="F5" s="1431"/>
      <c r="G5" s="1431"/>
      <c r="H5" s="1431"/>
      <c r="I5" s="1431"/>
      <c r="J5" s="1431"/>
      <c r="K5" s="1443"/>
      <c r="L5" s="1443"/>
      <c r="M5" s="1431"/>
      <c r="N5" s="1443"/>
      <c r="O5" s="1449"/>
    </row>
    <row r="6" spans="1:30" ht="26.25" customHeight="1">
      <c r="A6" s="1451" t="s">
        <v>594</v>
      </c>
      <c r="B6" s="1452"/>
      <c r="C6" s="673">
        <v>78</v>
      </c>
      <c r="D6" s="672">
        <v>35</v>
      </c>
      <c r="E6" s="670">
        <v>23</v>
      </c>
      <c r="F6" s="671">
        <v>18</v>
      </c>
      <c r="G6" s="671">
        <v>19</v>
      </c>
      <c r="H6" s="670">
        <v>21</v>
      </c>
      <c r="I6" s="670">
        <v>30</v>
      </c>
      <c r="J6" s="670">
        <v>21</v>
      </c>
      <c r="K6" s="670">
        <v>23</v>
      </c>
      <c r="L6" s="670">
        <v>20</v>
      </c>
      <c r="M6" s="670">
        <v>15</v>
      </c>
      <c r="N6" s="670">
        <v>25</v>
      </c>
      <c r="O6" s="516">
        <v>14</v>
      </c>
    </row>
    <row r="7" spans="1:30" ht="26.25" customHeight="1">
      <c r="A7" s="1453" t="s">
        <v>593</v>
      </c>
      <c r="B7" s="1454"/>
      <c r="C7" s="669" t="s">
        <v>592</v>
      </c>
      <c r="D7" s="90">
        <v>2102</v>
      </c>
      <c r="E7" s="271">
        <v>2104</v>
      </c>
      <c r="F7" s="667">
        <v>1922</v>
      </c>
      <c r="G7" s="667">
        <v>2004</v>
      </c>
      <c r="H7" s="667">
        <v>1987</v>
      </c>
      <c r="I7" s="667">
        <v>1993</v>
      </c>
      <c r="J7" s="667">
        <v>2066</v>
      </c>
      <c r="K7" s="667">
        <v>2017</v>
      </c>
      <c r="L7" s="667">
        <v>1832</v>
      </c>
      <c r="M7" s="667">
        <v>1859</v>
      </c>
      <c r="N7" s="667">
        <v>1631</v>
      </c>
      <c r="O7" s="503">
        <v>1351</v>
      </c>
    </row>
    <row r="8" spans="1:30" ht="26.25" customHeight="1">
      <c r="A8" s="1455" t="s">
        <v>591</v>
      </c>
      <c r="B8" s="1454"/>
      <c r="C8" s="85">
        <v>280</v>
      </c>
      <c r="D8" s="668">
        <v>64</v>
      </c>
      <c r="E8" s="667">
        <v>62</v>
      </c>
      <c r="F8" s="667">
        <v>65</v>
      </c>
      <c r="G8" s="667">
        <v>51</v>
      </c>
      <c r="H8" s="667">
        <v>49</v>
      </c>
      <c r="I8" s="667">
        <v>51</v>
      </c>
      <c r="J8" s="667">
        <v>51</v>
      </c>
      <c r="K8" s="667">
        <v>49</v>
      </c>
      <c r="L8" s="667">
        <v>44</v>
      </c>
      <c r="M8" s="667">
        <v>44</v>
      </c>
      <c r="N8" s="667">
        <v>34</v>
      </c>
      <c r="O8" s="503">
        <v>37</v>
      </c>
    </row>
    <row r="9" spans="1:30" ht="47.25" customHeight="1" thickBot="1">
      <c r="A9" s="1456" t="s">
        <v>590</v>
      </c>
      <c r="B9" s="1426"/>
      <c r="C9" s="666">
        <f>C6/C8*100</f>
        <v>27.857142857142858</v>
      </c>
      <c r="D9" s="664">
        <v>54.6875</v>
      </c>
      <c r="E9" s="664">
        <v>37.096774193548384</v>
      </c>
      <c r="F9" s="664">
        <v>27.692307692307693</v>
      </c>
      <c r="G9" s="665">
        <v>37.254901960784316</v>
      </c>
      <c r="H9" s="664">
        <v>42.857142857142854</v>
      </c>
      <c r="I9" s="664">
        <v>58.82352941176471</v>
      </c>
      <c r="J9" s="664">
        <v>41.17647058823529</v>
      </c>
      <c r="K9" s="664">
        <v>46.938775510204081</v>
      </c>
      <c r="L9" s="664">
        <v>45.454545454545453</v>
      </c>
      <c r="M9" s="664">
        <v>34.090909090909086</v>
      </c>
      <c r="N9" s="664">
        <f>N6/N8*100</f>
        <v>73.529411764705884</v>
      </c>
      <c r="O9" s="663">
        <f>O6/O8*100</f>
        <v>37.837837837837839</v>
      </c>
    </row>
    <row r="10" spans="1:30" ht="27.75" customHeight="1">
      <c r="A10" s="1450" t="s">
        <v>589</v>
      </c>
      <c r="B10" s="1450"/>
      <c r="C10" s="1414"/>
      <c r="D10" s="1414"/>
      <c r="E10" s="1414"/>
      <c r="F10" s="1414"/>
      <c r="G10" s="1414"/>
      <c r="H10" s="1414"/>
      <c r="I10" s="1414"/>
      <c r="J10" s="1414"/>
      <c r="K10" s="1414"/>
      <c r="L10" s="1414"/>
      <c r="M10" s="1414"/>
      <c r="N10" s="1414"/>
      <c r="O10" s="1414"/>
    </row>
    <row r="11" spans="1:30" ht="30" customHeight="1">
      <c r="A11" s="662"/>
      <c r="B11" s="662"/>
      <c r="C11" s="662"/>
      <c r="D11" s="662"/>
      <c r="E11" s="662"/>
      <c r="F11" s="662"/>
      <c r="G11" s="662"/>
      <c r="H11" s="662"/>
      <c r="I11" s="662"/>
      <c r="J11" s="662"/>
      <c r="K11" s="44"/>
    </row>
    <row r="12" spans="1:30" ht="15.75" thickBot="1">
      <c r="A12" s="575" t="s">
        <v>588</v>
      </c>
      <c r="N12" s="1250" t="s">
        <v>587</v>
      </c>
      <c r="O12" s="1447"/>
    </row>
    <row r="13" spans="1:30">
      <c r="A13" s="1423" t="s">
        <v>586</v>
      </c>
      <c r="B13" s="1424"/>
      <c r="C13" s="1323">
        <v>1</v>
      </c>
      <c r="D13" s="1324">
        <v>2</v>
      </c>
      <c r="E13" s="1324">
        <v>3</v>
      </c>
      <c r="F13" s="1324">
        <v>4</v>
      </c>
      <c r="G13" s="1324">
        <v>5</v>
      </c>
      <c r="H13" s="1324">
        <v>6</v>
      </c>
      <c r="I13" s="1324">
        <v>7</v>
      </c>
      <c r="J13" s="1324">
        <v>8</v>
      </c>
      <c r="K13" s="1324">
        <v>9</v>
      </c>
      <c r="L13" s="1324">
        <v>10</v>
      </c>
      <c r="M13" s="1324">
        <v>11</v>
      </c>
      <c r="N13" s="1277">
        <v>12</v>
      </c>
      <c r="O13" s="1356" t="s">
        <v>378</v>
      </c>
      <c r="P13" s="1444"/>
    </row>
    <row r="14" spans="1:30" ht="15" thickBot="1">
      <c r="A14" s="1425" t="s">
        <v>585</v>
      </c>
      <c r="B14" s="1426"/>
      <c r="C14" s="1265"/>
      <c r="D14" s="1400"/>
      <c r="E14" s="1400"/>
      <c r="F14" s="1400"/>
      <c r="G14" s="1400"/>
      <c r="H14" s="1400"/>
      <c r="I14" s="1400"/>
      <c r="J14" s="1400"/>
      <c r="K14" s="1400"/>
      <c r="L14" s="1400"/>
      <c r="M14" s="1400"/>
      <c r="N14" s="1370"/>
      <c r="O14" s="1445"/>
      <c r="P14" s="1446"/>
    </row>
    <row r="15" spans="1:30">
      <c r="A15" s="447" t="s">
        <v>584</v>
      </c>
      <c r="B15" s="661" t="s">
        <v>583</v>
      </c>
      <c r="C15" s="660">
        <v>0</v>
      </c>
      <c r="D15" s="361">
        <v>1</v>
      </c>
      <c r="E15" s="361">
        <v>0</v>
      </c>
      <c r="F15" s="361">
        <v>0</v>
      </c>
      <c r="G15" s="361">
        <v>0</v>
      </c>
      <c r="H15" s="361">
        <v>0</v>
      </c>
      <c r="I15" s="361">
        <v>0</v>
      </c>
      <c r="J15" s="361">
        <v>0</v>
      </c>
      <c r="K15" s="361">
        <v>0</v>
      </c>
      <c r="L15" s="361">
        <v>0</v>
      </c>
      <c r="M15" s="361">
        <v>0</v>
      </c>
      <c r="N15" s="659">
        <v>0</v>
      </c>
      <c r="O15" s="1436">
        <f t="shared" ref="O15:O28" si="0">SUM(C15:N15)</f>
        <v>1</v>
      </c>
      <c r="P15" s="1437"/>
      <c r="R15" s="658"/>
      <c r="S15" s="658"/>
      <c r="T15" s="658"/>
      <c r="U15" s="658"/>
      <c r="V15" s="658"/>
      <c r="W15" s="658"/>
      <c r="X15" s="658"/>
      <c r="Y15" s="658"/>
      <c r="Z15" s="658"/>
      <c r="AA15" s="658"/>
      <c r="AB15" s="658"/>
      <c r="AC15" s="658"/>
      <c r="AD15" s="408"/>
    </row>
    <row r="16" spans="1:30">
      <c r="A16" s="445" t="s">
        <v>582</v>
      </c>
      <c r="B16" s="172" t="s">
        <v>581</v>
      </c>
      <c r="C16" s="85">
        <v>32</v>
      </c>
      <c r="D16" s="73">
        <v>33</v>
      </c>
      <c r="E16" s="73">
        <v>39</v>
      </c>
      <c r="F16" s="73">
        <v>29</v>
      </c>
      <c r="G16" s="73">
        <v>25</v>
      </c>
      <c r="H16" s="73">
        <v>38</v>
      </c>
      <c r="I16" s="73">
        <v>24</v>
      </c>
      <c r="J16" s="73">
        <v>45</v>
      </c>
      <c r="K16" s="73">
        <v>30</v>
      </c>
      <c r="L16" s="73">
        <v>28</v>
      </c>
      <c r="M16" s="73">
        <v>47</v>
      </c>
      <c r="N16" s="86">
        <v>38</v>
      </c>
      <c r="O16" s="1438">
        <f t="shared" si="0"/>
        <v>408</v>
      </c>
      <c r="P16" s="1439"/>
      <c r="R16" s="658"/>
      <c r="S16" s="658"/>
      <c r="T16" s="658"/>
      <c r="U16" s="658"/>
      <c r="V16" s="658"/>
      <c r="W16" s="658"/>
      <c r="X16" s="658"/>
      <c r="Y16" s="658"/>
      <c r="Z16" s="658"/>
      <c r="AA16" s="658"/>
      <c r="AB16" s="658"/>
      <c r="AC16" s="658"/>
      <c r="AD16" s="408"/>
    </row>
    <row r="17" spans="1:30">
      <c r="A17" s="444" t="s">
        <v>580</v>
      </c>
      <c r="B17" s="168" t="s">
        <v>571</v>
      </c>
      <c r="C17" s="85">
        <v>0</v>
      </c>
      <c r="D17" s="73">
        <v>0</v>
      </c>
      <c r="E17" s="73">
        <v>0</v>
      </c>
      <c r="F17" s="73">
        <v>0</v>
      </c>
      <c r="G17" s="73">
        <v>0</v>
      </c>
      <c r="H17" s="73">
        <v>0</v>
      </c>
      <c r="I17" s="73">
        <v>0</v>
      </c>
      <c r="J17" s="73">
        <v>0</v>
      </c>
      <c r="K17" s="73">
        <v>0</v>
      </c>
      <c r="L17" s="73">
        <v>0</v>
      </c>
      <c r="M17" s="73">
        <v>0</v>
      </c>
      <c r="N17" s="86">
        <v>1</v>
      </c>
      <c r="O17" s="1438">
        <f t="shared" si="0"/>
        <v>1</v>
      </c>
      <c r="P17" s="1439"/>
      <c r="R17" s="408"/>
      <c r="S17" s="408"/>
      <c r="T17" s="408"/>
      <c r="U17" s="408"/>
      <c r="V17" s="408"/>
      <c r="W17" s="408"/>
      <c r="X17" s="408"/>
      <c r="Y17" s="408"/>
      <c r="Z17" s="408"/>
      <c r="AA17" s="408"/>
      <c r="AB17" s="408"/>
      <c r="AC17" s="408"/>
      <c r="AD17" s="408"/>
    </row>
    <row r="18" spans="1:30">
      <c r="A18" s="445" t="s">
        <v>579</v>
      </c>
      <c r="B18" s="172" t="s">
        <v>569</v>
      </c>
      <c r="C18" s="85">
        <v>42</v>
      </c>
      <c r="D18" s="73">
        <v>38</v>
      </c>
      <c r="E18" s="73">
        <v>33</v>
      </c>
      <c r="F18" s="73">
        <v>34</v>
      </c>
      <c r="G18" s="73">
        <v>32</v>
      </c>
      <c r="H18" s="73">
        <v>25</v>
      </c>
      <c r="I18" s="73">
        <v>26</v>
      </c>
      <c r="J18" s="73">
        <v>35</v>
      </c>
      <c r="K18" s="73">
        <v>24</v>
      </c>
      <c r="L18" s="73">
        <v>36</v>
      </c>
      <c r="M18" s="73">
        <v>42</v>
      </c>
      <c r="N18" s="86">
        <v>40</v>
      </c>
      <c r="O18" s="1438">
        <f t="shared" si="0"/>
        <v>407</v>
      </c>
      <c r="P18" s="1439"/>
      <c r="R18" s="44"/>
      <c r="S18" s="44"/>
      <c r="T18" s="44"/>
      <c r="U18" s="44"/>
      <c r="V18" s="44"/>
      <c r="W18" s="44"/>
      <c r="X18" s="44"/>
      <c r="Y18" s="44"/>
      <c r="Z18" s="44"/>
      <c r="AA18" s="44"/>
      <c r="AB18" s="44"/>
      <c r="AC18" s="44"/>
      <c r="AD18" s="44"/>
    </row>
    <row r="19" spans="1:30">
      <c r="A19" s="444" t="s">
        <v>578</v>
      </c>
      <c r="B19" s="168" t="s">
        <v>571</v>
      </c>
      <c r="C19" s="85">
        <v>0</v>
      </c>
      <c r="D19" s="73">
        <v>1</v>
      </c>
      <c r="E19" s="73">
        <v>0</v>
      </c>
      <c r="F19" s="73">
        <v>0</v>
      </c>
      <c r="G19" s="73">
        <v>1</v>
      </c>
      <c r="H19" s="73">
        <v>0</v>
      </c>
      <c r="I19" s="73">
        <v>0</v>
      </c>
      <c r="J19" s="73">
        <v>0</v>
      </c>
      <c r="K19" s="73">
        <v>1</v>
      </c>
      <c r="L19" s="73">
        <v>0</v>
      </c>
      <c r="M19" s="73">
        <v>0</v>
      </c>
      <c r="N19" s="86">
        <v>0</v>
      </c>
      <c r="O19" s="1438">
        <f t="shared" si="0"/>
        <v>3</v>
      </c>
      <c r="P19" s="1439"/>
      <c r="R19" s="658"/>
      <c r="S19" s="658"/>
      <c r="T19" s="658"/>
      <c r="U19" s="658"/>
      <c r="V19" s="658"/>
      <c r="W19" s="658"/>
      <c r="X19" s="658"/>
      <c r="Y19" s="658"/>
      <c r="Z19" s="658"/>
      <c r="AA19" s="658"/>
      <c r="AB19" s="658"/>
      <c r="AC19" s="658"/>
      <c r="AD19" s="408"/>
    </row>
    <row r="20" spans="1:30">
      <c r="A20" s="445" t="s">
        <v>577</v>
      </c>
      <c r="B20" s="172" t="s">
        <v>569</v>
      </c>
      <c r="C20" s="85">
        <v>22</v>
      </c>
      <c r="D20" s="73">
        <v>28</v>
      </c>
      <c r="E20" s="73">
        <v>26</v>
      </c>
      <c r="F20" s="73">
        <v>26</v>
      </c>
      <c r="G20" s="73">
        <v>18</v>
      </c>
      <c r="H20" s="73">
        <v>25</v>
      </c>
      <c r="I20" s="73">
        <v>21</v>
      </c>
      <c r="J20" s="73">
        <v>23</v>
      </c>
      <c r="K20" s="73">
        <v>24</v>
      </c>
      <c r="L20" s="73">
        <v>18</v>
      </c>
      <c r="M20" s="73">
        <v>20</v>
      </c>
      <c r="N20" s="86">
        <v>34</v>
      </c>
      <c r="O20" s="1438">
        <f t="shared" si="0"/>
        <v>285</v>
      </c>
      <c r="P20" s="1439"/>
      <c r="R20" s="658"/>
      <c r="S20" s="658"/>
      <c r="T20" s="658"/>
      <c r="U20" s="658"/>
      <c r="V20" s="658"/>
      <c r="W20" s="658"/>
      <c r="X20" s="658"/>
      <c r="Y20" s="658"/>
      <c r="Z20" s="658"/>
      <c r="AA20" s="658"/>
      <c r="AB20" s="658"/>
      <c r="AC20" s="658"/>
      <c r="AD20" s="408"/>
    </row>
    <row r="21" spans="1:30">
      <c r="A21" s="444" t="s">
        <v>576</v>
      </c>
      <c r="B21" s="168" t="s">
        <v>571</v>
      </c>
      <c r="C21" s="85">
        <v>0</v>
      </c>
      <c r="D21" s="73">
        <v>0</v>
      </c>
      <c r="E21" s="73">
        <v>1</v>
      </c>
      <c r="F21" s="73">
        <v>0</v>
      </c>
      <c r="G21" s="73">
        <v>1</v>
      </c>
      <c r="H21" s="73">
        <v>0</v>
      </c>
      <c r="I21" s="73">
        <v>1</v>
      </c>
      <c r="J21" s="73">
        <v>0</v>
      </c>
      <c r="K21" s="73">
        <v>0</v>
      </c>
      <c r="L21" s="73">
        <v>0</v>
      </c>
      <c r="M21" s="73">
        <v>0</v>
      </c>
      <c r="N21" s="86">
        <v>1</v>
      </c>
      <c r="O21" s="1438">
        <f t="shared" si="0"/>
        <v>4</v>
      </c>
      <c r="P21" s="1439"/>
      <c r="R21" s="408"/>
      <c r="S21" s="408"/>
      <c r="T21" s="408"/>
      <c r="U21" s="408"/>
      <c r="V21" s="408"/>
      <c r="W21" s="408"/>
      <c r="X21" s="408"/>
      <c r="Y21" s="408"/>
      <c r="Z21" s="408"/>
      <c r="AA21" s="408"/>
      <c r="AB21" s="408"/>
      <c r="AC21" s="408"/>
      <c r="AD21" s="408"/>
    </row>
    <row r="22" spans="1:30">
      <c r="A22" s="445" t="s">
        <v>575</v>
      </c>
      <c r="B22" s="172" t="s">
        <v>569</v>
      </c>
      <c r="C22" s="85">
        <v>12</v>
      </c>
      <c r="D22" s="73">
        <v>14</v>
      </c>
      <c r="E22" s="73">
        <v>18</v>
      </c>
      <c r="F22" s="73">
        <v>11</v>
      </c>
      <c r="G22" s="73">
        <v>5</v>
      </c>
      <c r="H22" s="73">
        <v>13</v>
      </c>
      <c r="I22" s="73">
        <v>13</v>
      </c>
      <c r="J22" s="73">
        <v>6</v>
      </c>
      <c r="K22" s="73">
        <v>19</v>
      </c>
      <c r="L22" s="73">
        <v>14</v>
      </c>
      <c r="M22" s="73">
        <v>13</v>
      </c>
      <c r="N22" s="86">
        <v>15</v>
      </c>
      <c r="O22" s="1438">
        <f t="shared" si="0"/>
        <v>153</v>
      </c>
      <c r="P22" s="1439"/>
    </row>
    <row r="23" spans="1:30">
      <c r="A23" s="444" t="s">
        <v>574</v>
      </c>
      <c r="B23" s="168" t="s">
        <v>571</v>
      </c>
      <c r="C23" s="85">
        <v>0</v>
      </c>
      <c r="D23" s="73">
        <v>0</v>
      </c>
      <c r="E23" s="73">
        <v>0</v>
      </c>
      <c r="F23" s="73">
        <v>0</v>
      </c>
      <c r="G23" s="73">
        <v>0</v>
      </c>
      <c r="H23" s="73">
        <v>0</v>
      </c>
      <c r="I23" s="73">
        <v>0</v>
      </c>
      <c r="J23" s="73">
        <v>0</v>
      </c>
      <c r="K23" s="73">
        <v>0</v>
      </c>
      <c r="L23" s="73">
        <v>1</v>
      </c>
      <c r="M23" s="73">
        <v>1</v>
      </c>
      <c r="N23" s="86">
        <v>3</v>
      </c>
      <c r="O23" s="1438">
        <f t="shared" si="0"/>
        <v>5</v>
      </c>
      <c r="P23" s="1439"/>
    </row>
    <row r="24" spans="1:30" ht="15" thickBot="1">
      <c r="A24" s="445" t="s">
        <v>573</v>
      </c>
      <c r="B24" s="172" t="s">
        <v>569</v>
      </c>
      <c r="C24" s="376">
        <v>5</v>
      </c>
      <c r="D24" s="379">
        <v>6</v>
      </c>
      <c r="E24" s="379">
        <v>9</v>
      </c>
      <c r="F24" s="379">
        <v>7</v>
      </c>
      <c r="G24" s="379">
        <v>6</v>
      </c>
      <c r="H24" s="379">
        <v>11</v>
      </c>
      <c r="I24" s="379">
        <v>10</v>
      </c>
      <c r="J24" s="379">
        <v>6</v>
      </c>
      <c r="K24" s="379">
        <v>7</v>
      </c>
      <c r="L24" s="379">
        <v>12</v>
      </c>
      <c r="M24" s="379">
        <v>5</v>
      </c>
      <c r="N24" s="380">
        <v>14</v>
      </c>
      <c r="O24" s="1440">
        <f t="shared" si="0"/>
        <v>98</v>
      </c>
      <c r="P24" s="1441"/>
    </row>
    <row r="25" spans="1:30">
      <c r="A25" s="1354" t="s">
        <v>378</v>
      </c>
      <c r="B25" s="657" t="s">
        <v>571</v>
      </c>
      <c r="C25" s="656">
        <f t="shared" ref="C25:N25" si="1">C15+C17+C19+C21+C23</f>
        <v>0</v>
      </c>
      <c r="D25" s="655">
        <f t="shared" si="1"/>
        <v>2</v>
      </c>
      <c r="E25" s="655">
        <f t="shared" si="1"/>
        <v>1</v>
      </c>
      <c r="F25" s="655">
        <f t="shared" si="1"/>
        <v>0</v>
      </c>
      <c r="G25" s="655">
        <f t="shared" si="1"/>
        <v>2</v>
      </c>
      <c r="H25" s="655">
        <f t="shared" si="1"/>
        <v>0</v>
      </c>
      <c r="I25" s="655">
        <f t="shared" si="1"/>
        <v>1</v>
      </c>
      <c r="J25" s="655">
        <f t="shared" si="1"/>
        <v>0</v>
      </c>
      <c r="K25" s="655">
        <f t="shared" si="1"/>
        <v>1</v>
      </c>
      <c r="L25" s="655">
        <f t="shared" si="1"/>
        <v>1</v>
      </c>
      <c r="M25" s="655">
        <f t="shared" si="1"/>
        <v>1</v>
      </c>
      <c r="N25" s="654">
        <f t="shared" si="1"/>
        <v>5</v>
      </c>
      <c r="O25" s="1436">
        <f t="shared" si="0"/>
        <v>14</v>
      </c>
      <c r="P25" s="1437"/>
    </row>
    <row r="26" spans="1:30" ht="15" thickBot="1">
      <c r="A26" s="1355"/>
      <c r="B26" s="653" t="s">
        <v>569</v>
      </c>
      <c r="C26" s="652">
        <f t="shared" ref="C26:N26" si="2">C16+C18+C20+C22+C24</f>
        <v>113</v>
      </c>
      <c r="D26" s="651">
        <f t="shared" si="2"/>
        <v>119</v>
      </c>
      <c r="E26" s="651">
        <f t="shared" si="2"/>
        <v>125</v>
      </c>
      <c r="F26" s="651">
        <f t="shared" si="2"/>
        <v>107</v>
      </c>
      <c r="G26" s="651">
        <f t="shared" si="2"/>
        <v>86</v>
      </c>
      <c r="H26" s="651">
        <f t="shared" si="2"/>
        <v>112</v>
      </c>
      <c r="I26" s="651">
        <f t="shared" si="2"/>
        <v>94</v>
      </c>
      <c r="J26" s="651">
        <f t="shared" si="2"/>
        <v>115</v>
      </c>
      <c r="K26" s="651">
        <f t="shared" si="2"/>
        <v>104</v>
      </c>
      <c r="L26" s="651">
        <f t="shared" si="2"/>
        <v>108</v>
      </c>
      <c r="M26" s="651">
        <f t="shared" si="2"/>
        <v>127</v>
      </c>
      <c r="N26" s="650">
        <f t="shared" si="2"/>
        <v>141</v>
      </c>
      <c r="O26" s="1434">
        <f t="shared" si="0"/>
        <v>1351</v>
      </c>
      <c r="P26" s="1435"/>
    </row>
    <row r="27" spans="1:30">
      <c r="A27" s="432" t="s">
        <v>572</v>
      </c>
      <c r="B27" s="657" t="s">
        <v>571</v>
      </c>
      <c r="C27" s="656">
        <v>4</v>
      </c>
      <c r="D27" s="655">
        <v>6</v>
      </c>
      <c r="E27" s="655">
        <v>3</v>
      </c>
      <c r="F27" s="655">
        <v>1</v>
      </c>
      <c r="G27" s="655">
        <v>5</v>
      </c>
      <c r="H27" s="655">
        <v>1</v>
      </c>
      <c r="I27" s="655">
        <v>1</v>
      </c>
      <c r="J27" s="655">
        <v>3</v>
      </c>
      <c r="K27" s="655">
        <v>6</v>
      </c>
      <c r="L27" s="655">
        <v>5</v>
      </c>
      <c r="M27" s="655">
        <v>6</v>
      </c>
      <c r="N27" s="654">
        <v>7</v>
      </c>
      <c r="O27" s="1432">
        <f t="shared" si="0"/>
        <v>48</v>
      </c>
      <c r="P27" s="1433"/>
    </row>
    <row r="28" spans="1:30" ht="15" thickBot="1">
      <c r="A28" s="440" t="s">
        <v>570</v>
      </c>
      <c r="B28" s="653" t="s">
        <v>569</v>
      </c>
      <c r="C28" s="652">
        <v>432</v>
      </c>
      <c r="D28" s="651">
        <v>394</v>
      </c>
      <c r="E28" s="651">
        <v>386</v>
      </c>
      <c r="F28" s="651">
        <v>303</v>
      </c>
      <c r="G28" s="651">
        <v>282</v>
      </c>
      <c r="H28" s="651">
        <v>388</v>
      </c>
      <c r="I28" s="651">
        <v>335</v>
      </c>
      <c r="J28" s="651">
        <v>379</v>
      </c>
      <c r="K28" s="651">
        <v>346</v>
      </c>
      <c r="L28" s="651">
        <v>417</v>
      </c>
      <c r="M28" s="651">
        <v>395</v>
      </c>
      <c r="N28" s="650">
        <v>475</v>
      </c>
      <c r="O28" s="1434">
        <f t="shared" si="0"/>
        <v>4532</v>
      </c>
      <c r="P28" s="1435"/>
    </row>
    <row r="29" spans="1:30">
      <c r="A29" s="455" t="s">
        <v>568</v>
      </c>
      <c r="B29" s="324"/>
      <c r="C29" s="649"/>
      <c r="D29" s="649"/>
      <c r="E29" s="649"/>
      <c r="F29" s="649"/>
      <c r="G29" s="649"/>
      <c r="H29" s="649"/>
      <c r="I29" s="649"/>
      <c r="J29" s="649"/>
      <c r="K29" s="649"/>
      <c r="L29" s="649"/>
      <c r="M29" s="649"/>
      <c r="N29" s="649"/>
      <c r="O29" s="648"/>
    </row>
    <row r="30" spans="1:30" ht="30" customHeight="1">
      <c r="A30" s="647"/>
      <c r="B30" s="647"/>
      <c r="C30" s="647"/>
      <c r="D30" s="647"/>
      <c r="E30" s="647"/>
      <c r="F30" s="647"/>
      <c r="G30" s="647"/>
      <c r="H30" s="647"/>
      <c r="I30" s="647"/>
      <c r="J30" s="647"/>
    </row>
    <row r="31" spans="1:30">
      <c r="A31" s="647"/>
      <c r="B31" s="647"/>
      <c r="C31" s="647"/>
      <c r="D31" s="647"/>
      <c r="E31" s="647"/>
      <c r="F31" s="647"/>
      <c r="G31" s="647"/>
      <c r="H31" s="647"/>
      <c r="I31" s="647"/>
      <c r="J31" s="647"/>
    </row>
  </sheetData>
  <mergeCells count="51">
    <mergeCell ref="O15:P15"/>
    <mergeCell ref="L4:L5"/>
    <mergeCell ref="N4:N5"/>
    <mergeCell ref="M4:M5"/>
    <mergeCell ref="N13:N14"/>
    <mergeCell ref="O13:P14"/>
    <mergeCell ref="N12:O12"/>
    <mergeCell ref="O4:O5"/>
    <mergeCell ref="A10:O10"/>
    <mergeCell ref="K4:K5"/>
    <mergeCell ref="A6:B6"/>
    <mergeCell ref="A7:B7"/>
    <mergeCell ref="A8:B8"/>
    <mergeCell ref="A9:B9"/>
    <mergeCell ref="J4:J5"/>
    <mergeCell ref="A4:B4"/>
    <mergeCell ref="O27:P27"/>
    <mergeCell ref="O28:P28"/>
    <mergeCell ref="O25:P25"/>
    <mergeCell ref="O16:P16"/>
    <mergeCell ref="O17:P17"/>
    <mergeCell ref="O23:P23"/>
    <mergeCell ref="O24:P24"/>
    <mergeCell ref="O18:P18"/>
    <mergeCell ref="O19:P19"/>
    <mergeCell ref="O20:P20"/>
    <mergeCell ref="O26:P26"/>
    <mergeCell ref="O21:P21"/>
    <mergeCell ref="O22:P22"/>
    <mergeCell ref="A5:B5"/>
    <mergeCell ref="C4:C5"/>
    <mergeCell ref="I4:I5"/>
    <mergeCell ref="H4:H5"/>
    <mergeCell ref="D4:D5"/>
    <mergeCell ref="G4:G5"/>
    <mergeCell ref="E4:E5"/>
    <mergeCell ref="F4:F5"/>
    <mergeCell ref="A25:A26"/>
    <mergeCell ref="K13:K14"/>
    <mergeCell ref="M13:M14"/>
    <mergeCell ref="A13:B13"/>
    <mergeCell ref="A14:B14"/>
    <mergeCell ref="C13:C14"/>
    <mergeCell ref="E13:E14"/>
    <mergeCell ref="J13:J14"/>
    <mergeCell ref="F13:F14"/>
    <mergeCell ref="G13:G14"/>
    <mergeCell ref="H13:H14"/>
    <mergeCell ref="I13:I14"/>
    <mergeCell ref="D13:D14"/>
    <mergeCell ref="L13:L14"/>
  </mergeCells>
  <phoneticPr fontId="27"/>
  <pageMargins left="0.65" right="0.53" top="0.98425196850393704" bottom="0.98425196850393704" header="0.51181102362204722" footer="0.51181102362204722"/>
  <pageSetup paperSize="9" scale="89" orientation="portrait" r:id="rId1"/>
  <headerFooter alignWithMargins="0">
    <oddFooter>&amp;C－17－</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zoomScaleNormal="100" zoomScaleSheetLayoutView="100" workbookViewId="0">
      <selection activeCell="H65" sqref="H65"/>
    </sheetView>
  </sheetViews>
  <sheetFormatPr defaultRowHeight="14.25"/>
  <cols>
    <col min="1" max="1" width="7" style="10" customWidth="1"/>
    <col min="2" max="2" width="6" style="10" customWidth="1"/>
    <col min="3" max="3" width="7.5" style="10" customWidth="1"/>
    <col min="4" max="4" width="6" style="10" customWidth="1"/>
    <col min="5" max="5" width="7.5" style="10" customWidth="1"/>
    <col min="6" max="6" width="6" style="10" customWidth="1"/>
    <col min="7" max="7" width="7.5" style="10" customWidth="1"/>
    <col min="8" max="8" width="6" style="10" customWidth="1"/>
    <col min="9" max="9" width="7.5" style="10" customWidth="1"/>
    <col min="10" max="10" width="6" style="10" customWidth="1"/>
    <col min="11" max="11" width="7.5" style="10" customWidth="1"/>
    <col min="12" max="12" width="6" style="10" customWidth="1"/>
    <col min="13" max="13" width="7.5" style="10" customWidth="1"/>
    <col min="14" max="14" width="4.625" style="10" customWidth="1"/>
    <col min="15" max="16384" width="9" style="10"/>
  </cols>
  <sheetData>
    <row r="1" spans="1:25" ht="15">
      <c r="A1" s="61" t="s">
        <v>621</v>
      </c>
    </row>
    <row r="2" spans="1:25" ht="15" thickBot="1">
      <c r="L2" s="1250" t="s">
        <v>587</v>
      </c>
      <c r="M2" s="1250"/>
    </row>
    <row r="3" spans="1:25">
      <c r="A3" s="701" t="s">
        <v>620</v>
      </c>
      <c r="B3" s="1459" t="s">
        <v>619</v>
      </c>
      <c r="C3" s="1460"/>
      <c r="D3" s="1463" t="s">
        <v>618</v>
      </c>
      <c r="E3" s="1464"/>
      <c r="F3" s="1464"/>
      <c r="G3" s="1464"/>
      <c r="H3" s="1464"/>
      <c r="I3" s="1464"/>
      <c r="J3" s="1464"/>
      <c r="K3" s="1464"/>
      <c r="L3" s="1464"/>
      <c r="M3" s="1316"/>
    </row>
    <row r="4" spans="1:25" ht="27" customHeight="1">
      <c r="A4" s="700"/>
      <c r="B4" s="1461"/>
      <c r="C4" s="1462"/>
      <c r="D4" s="1461" t="s">
        <v>617</v>
      </c>
      <c r="E4" s="1462"/>
      <c r="F4" s="1461" t="s">
        <v>616</v>
      </c>
      <c r="G4" s="1462"/>
      <c r="H4" s="1285" t="s">
        <v>615</v>
      </c>
      <c r="I4" s="1287"/>
      <c r="J4" s="1465" t="s">
        <v>614</v>
      </c>
      <c r="K4" s="1466"/>
      <c r="L4" s="1461" t="s">
        <v>112</v>
      </c>
      <c r="M4" s="1462"/>
    </row>
    <row r="5" spans="1:25" ht="15" thickBot="1">
      <c r="A5" s="699" t="s">
        <v>613</v>
      </c>
      <c r="B5" s="698" t="s">
        <v>612</v>
      </c>
      <c r="C5" s="697" t="s">
        <v>611</v>
      </c>
      <c r="D5" s="696" t="s">
        <v>612</v>
      </c>
      <c r="E5" s="695" t="s">
        <v>611</v>
      </c>
      <c r="F5" s="696" t="s">
        <v>612</v>
      </c>
      <c r="G5" s="695" t="s">
        <v>611</v>
      </c>
      <c r="H5" s="696" t="s">
        <v>612</v>
      </c>
      <c r="I5" s="695" t="s">
        <v>611</v>
      </c>
      <c r="J5" s="696" t="s">
        <v>612</v>
      </c>
      <c r="K5" s="695" t="s">
        <v>611</v>
      </c>
      <c r="L5" s="696" t="s">
        <v>612</v>
      </c>
      <c r="M5" s="695" t="s">
        <v>611</v>
      </c>
    </row>
    <row r="6" spans="1:25" ht="20.100000000000001" customHeight="1">
      <c r="A6" s="694" t="s">
        <v>205</v>
      </c>
      <c r="B6" s="692">
        <f t="shared" ref="B6:B29" si="0">D6+F6+H6+J6+L6</f>
        <v>0</v>
      </c>
      <c r="C6" s="690">
        <f t="shared" ref="C6:C29" si="1">E6+G6+I6+K6+M6</f>
        <v>100</v>
      </c>
      <c r="D6" s="691">
        <v>0</v>
      </c>
      <c r="E6" s="693">
        <v>18</v>
      </c>
      <c r="F6" s="692">
        <v>0</v>
      </c>
      <c r="G6" s="690">
        <v>24</v>
      </c>
      <c r="H6" s="691">
        <v>0</v>
      </c>
      <c r="I6" s="693">
        <v>4</v>
      </c>
      <c r="J6" s="692">
        <v>0</v>
      </c>
      <c r="K6" s="690">
        <v>54</v>
      </c>
      <c r="L6" s="691">
        <v>0</v>
      </c>
      <c r="M6" s="690">
        <v>0</v>
      </c>
      <c r="W6" s="10">
        <v>94</v>
      </c>
      <c r="X6" s="10">
        <v>0</v>
      </c>
      <c r="Y6" s="10">
        <v>0</v>
      </c>
    </row>
    <row r="7" spans="1:25" ht="20.100000000000001" customHeight="1">
      <c r="A7" s="457" t="s">
        <v>207</v>
      </c>
      <c r="B7" s="688">
        <f t="shared" si="0"/>
        <v>0</v>
      </c>
      <c r="C7" s="686">
        <f t="shared" si="1"/>
        <v>44</v>
      </c>
      <c r="D7" s="687">
        <v>0</v>
      </c>
      <c r="E7" s="689">
        <v>18</v>
      </c>
      <c r="F7" s="688">
        <v>0</v>
      </c>
      <c r="G7" s="686">
        <v>12</v>
      </c>
      <c r="H7" s="687">
        <v>0</v>
      </c>
      <c r="I7" s="689">
        <v>1</v>
      </c>
      <c r="J7" s="688">
        <v>0</v>
      </c>
      <c r="K7" s="686">
        <v>13</v>
      </c>
      <c r="L7" s="687">
        <v>0</v>
      </c>
      <c r="M7" s="686">
        <v>0</v>
      </c>
      <c r="W7" s="10">
        <v>14</v>
      </c>
      <c r="X7" s="10">
        <v>0</v>
      </c>
      <c r="Y7" s="10">
        <v>0</v>
      </c>
    </row>
    <row r="8" spans="1:25" ht="20.100000000000001" customHeight="1">
      <c r="A8" s="457" t="s">
        <v>209</v>
      </c>
      <c r="B8" s="688">
        <f t="shared" si="0"/>
        <v>1</v>
      </c>
      <c r="C8" s="686">
        <f t="shared" si="1"/>
        <v>24</v>
      </c>
      <c r="D8" s="687">
        <v>1</v>
      </c>
      <c r="E8" s="689">
        <v>3</v>
      </c>
      <c r="F8" s="688">
        <v>0</v>
      </c>
      <c r="G8" s="686">
        <v>10</v>
      </c>
      <c r="H8" s="687">
        <v>0</v>
      </c>
      <c r="I8" s="689">
        <v>4</v>
      </c>
      <c r="J8" s="688">
        <v>0</v>
      </c>
      <c r="K8" s="686">
        <v>7</v>
      </c>
      <c r="L8" s="687">
        <v>0</v>
      </c>
      <c r="M8" s="686">
        <v>0</v>
      </c>
      <c r="W8" s="10">
        <v>25</v>
      </c>
      <c r="X8" s="10">
        <v>0</v>
      </c>
      <c r="Y8" s="10">
        <v>0</v>
      </c>
    </row>
    <row r="9" spans="1:25" ht="20.100000000000001" customHeight="1">
      <c r="A9" s="457" t="s">
        <v>211</v>
      </c>
      <c r="B9" s="688">
        <f t="shared" si="0"/>
        <v>1</v>
      </c>
      <c r="C9" s="686">
        <f t="shared" si="1"/>
        <v>13</v>
      </c>
      <c r="D9" s="687">
        <v>1</v>
      </c>
      <c r="E9" s="689">
        <v>1</v>
      </c>
      <c r="F9" s="688">
        <v>0</v>
      </c>
      <c r="G9" s="686">
        <v>5</v>
      </c>
      <c r="H9" s="687">
        <v>0</v>
      </c>
      <c r="I9" s="689">
        <v>3</v>
      </c>
      <c r="J9" s="688">
        <v>0</v>
      </c>
      <c r="K9" s="686">
        <v>4</v>
      </c>
      <c r="L9" s="687">
        <v>0</v>
      </c>
      <c r="M9" s="686">
        <v>0</v>
      </c>
      <c r="W9" s="10">
        <v>7</v>
      </c>
      <c r="X9" s="10">
        <v>0</v>
      </c>
      <c r="Y9" s="10">
        <v>0</v>
      </c>
    </row>
    <row r="10" spans="1:25" ht="20.100000000000001" customHeight="1">
      <c r="A10" s="457" t="s">
        <v>212</v>
      </c>
      <c r="B10" s="688">
        <f t="shared" si="0"/>
        <v>0</v>
      </c>
      <c r="C10" s="686">
        <f t="shared" si="1"/>
        <v>95</v>
      </c>
      <c r="D10" s="687">
        <v>0</v>
      </c>
      <c r="E10" s="689">
        <v>19</v>
      </c>
      <c r="F10" s="688">
        <v>0</v>
      </c>
      <c r="G10" s="686">
        <v>22</v>
      </c>
      <c r="H10" s="687">
        <v>0</v>
      </c>
      <c r="I10" s="689">
        <v>4</v>
      </c>
      <c r="J10" s="688">
        <v>0</v>
      </c>
      <c r="K10" s="686">
        <v>50</v>
      </c>
      <c r="L10" s="687">
        <v>0</v>
      </c>
      <c r="M10" s="686">
        <v>0</v>
      </c>
      <c r="W10" s="10">
        <v>71</v>
      </c>
      <c r="X10" s="10">
        <v>0</v>
      </c>
      <c r="Y10" s="10">
        <v>0</v>
      </c>
    </row>
    <row r="11" spans="1:25" ht="20.100000000000001" customHeight="1">
      <c r="A11" s="457" t="s">
        <v>225</v>
      </c>
      <c r="B11" s="688">
        <f t="shared" si="0"/>
        <v>0</v>
      </c>
      <c r="C11" s="686">
        <f t="shared" si="1"/>
        <v>53</v>
      </c>
      <c r="D11" s="687">
        <v>0</v>
      </c>
      <c r="E11" s="689">
        <v>7</v>
      </c>
      <c r="F11" s="688">
        <v>0</v>
      </c>
      <c r="G11" s="686">
        <v>18</v>
      </c>
      <c r="H11" s="687">
        <v>0</v>
      </c>
      <c r="I11" s="689">
        <v>0</v>
      </c>
      <c r="J11" s="688">
        <v>0</v>
      </c>
      <c r="K11" s="686">
        <v>27</v>
      </c>
      <c r="L11" s="687">
        <v>0</v>
      </c>
      <c r="M11" s="686">
        <v>1</v>
      </c>
      <c r="W11" s="10">
        <v>29</v>
      </c>
      <c r="X11" s="10">
        <v>0</v>
      </c>
      <c r="Y11" s="10">
        <v>0</v>
      </c>
    </row>
    <row r="12" spans="1:25" ht="20.100000000000001" customHeight="1">
      <c r="A12" s="457" t="s">
        <v>226</v>
      </c>
      <c r="B12" s="688">
        <f t="shared" si="0"/>
        <v>0</v>
      </c>
      <c r="C12" s="686">
        <f t="shared" si="1"/>
        <v>41</v>
      </c>
      <c r="D12" s="687">
        <v>0</v>
      </c>
      <c r="E12" s="689">
        <v>8</v>
      </c>
      <c r="F12" s="688">
        <v>0</v>
      </c>
      <c r="G12" s="686">
        <v>20</v>
      </c>
      <c r="H12" s="687">
        <v>0</v>
      </c>
      <c r="I12" s="689">
        <v>2</v>
      </c>
      <c r="J12" s="688">
        <v>0</v>
      </c>
      <c r="K12" s="686">
        <v>11</v>
      </c>
      <c r="L12" s="687">
        <v>0</v>
      </c>
      <c r="M12" s="686">
        <v>0</v>
      </c>
      <c r="W12" s="10">
        <v>15</v>
      </c>
      <c r="X12" s="10">
        <v>0</v>
      </c>
      <c r="Y12" s="10">
        <v>0</v>
      </c>
    </row>
    <row r="13" spans="1:25" ht="20.100000000000001" customHeight="1">
      <c r="A13" s="457" t="s">
        <v>610</v>
      </c>
      <c r="B13" s="688">
        <f t="shared" si="0"/>
        <v>0</v>
      </c>
      <c r="C13" s="686">
        <f t="shared" si="1"/>
        <v>32</v>
      </c>
      <c r="D13" s="687">
        <v>0</v>
      </c>
      <c r="E13" s="689">
        <v>5</v>
      </c>
      <c r="F13" s="688">
        <v>0</v>
      </c>
      <c r="G13" s="686">
        <v>16</v>
      </c>
      <c r="H13" s="687">
        <v>0</v>
      </c>
      <c r="I13" s="689">
        <v>1</v>
      </c>
      <c r="J13" s="688">
        <v>0</v>
      </c>
      <c r="K13" s="686">
        <v>10</v>
      </c>
      <c r="L13" s="687">
        <v>0</v>
      </c>
      <c r="M13" s="686">
        <v>0</v>
      </c>
      <c r="W13" s="10">
        <v>6</v>
      </c>
      <c r="X13" s="10">
        <v>0</v>
      </c>
      <c r="Y13" s="10">
        <v>0</v>
      </c>
    </row>
    <row r="14" spans="1:25" ht="20.100000000000001" customHeight="1">
      <c r="A14" s="457" t="s">
        <v>228</v>
      </c>
      <c r="B14" s="688">
        <f t="shared" si="0"/>
        <v>1</v>
      </c>
      <c r="C14" s="686">
        <f t="shared" si="1"/>
        <v>40</v>
      </c>
      <c r="D14" s="687">
        <v>0</v>
      </c>
      <c r="E14" s="689">
        <v>6</v>
      </c>
      <c r="F14" s="688">
        <v>1</v>
      </c>
      <c r="G14" s="686">
        <v>16</v>
      </c>
      <c r="H14" s="687">
        <v>0</v>
      </c>
      <c r="I14" s="689">
        <v>1</v>
      </c>
      <c r="J14" s="688">
        <v>0</v>
      </c>
      <c r="K14" s="686">
        <v>17</v>
      </c>
      <c r="L14" s="687">
        <v>0</v>
      </c>
      <c r="M14" s="686">
        <v>0</v>
      </c>
      <c r="W14" s="10">
        <v>32</v>
      </c>
      <c r="X14" s="10">
        <v>0</v>
      </c>
      <c r="Y14" s="10">
        <v>0</v>
      </c>
    </row>
    <row r="15" spans="1:25" ht="20.100000000000001" customHeight="1">
      <c r="A15" s="457" t="s">
        <v>229</v>
      </c>
      <c r="B15" s="688">
        <f t="shared" si="0"/>
        <v>0</v>
      </c>
      <c r="C15" s="686">
        <f t="shared" si="1"/>
        <v>35</v>
      </c>
      <c r="D15" s="687">
        <v>0</v>
      </c>
      <c r="E15" s="689">
        <v>3</v>
      </c>
      <c r="F15" s="688">
        <v>0</v>
      </c>
      <c r="G15" s="686">
        <v>11</v>
      </c>
      <c r="H15" s="687">
        <v>0</v>
      </c>
      <c r="I15" s="689">
        <v>1</v>
      </c>
      <c r="J15" s="688">
        <v>0</v>
      </c>
      <c r="K15" s="686">
        <v>20</v>
      </c>
      <c r="L15" s="687">
        <v>0</v>
      </c>
      <c r="M15" s="686">
        <v>0</v>
      </c>
      <c r="W15" s="10">
        <v>47</v>
      </c>
      <c r="X15" s="10">
        <v>0</v>
      </c>
      <c r="Y15" s="10">
        <v>0</v>
      </c>
    </row>
    <row r="16" spans="1:25" ht="20.100000000000001" customHeight="1">
      <c r="A16" s="457" t="s">
        <v>609</v>
      </c>
      <c r="B16" s="688">
        <f t="shared" si="0"/>
        <v>2</v>
      </c>
      <c r="C16" s="686">
        <f t="shared" si="1"/>
        <v>25</v>
      </c>
      <c r="D16" s="687">
        <v>0</v>
      </c>
      <c r="E16" s="689">
        <v>3</v>
      </c>
      <c r="F16" s="688">
        <v>2</v>
      </c>
      <c r="G16" s="686">
        <v>12</v>
      </c>
      <c r="H16" s="687">
        <v>0</v>
      </c>
      <c r="I16" s="689">
        <v>2</v>
      </c>
      <c r="J16" s="688">
        <v>0</v>
      </c>
      <c r="K16" s="686">
        <v>8</v>
      </c>
      <c r="L16" s="687">
        <v>0</v>
      </c>
      <c r="M16" s="686">
        <v>0</v>
      </c>
      <c r="W16" s="10">
        <v>15</v>
      </c>
      <c r="X16" s="10">
        <v>0</v>
      </c>
      <c r="Y16" s="10">
        <v>0</v>
      </c>
    </row>
    <row r="17" spans="1:25" ht="20.100000000000001" customHeight="1">
      <c r="A17" s="457" t="s">
        <v>232</v>
      </c>
      <c r="B17" s="688">
        <f t="shared" si="0"/>
        <v>1</v>
      </c>
      <c r="C17" s="686">
        <f t="shared" si="1"/>
        <v>98</v>
      </c>
      <c r="D17" s="687">
        <v>1</v>
      </c>
      <c r="E17" s="689">
        <v>22</v>
      </c>
      <c r="F17" s="688">
        <v>0</v>
      </c>
      <c r="G17" s="686">
        <v>40</v>
      </c>
      <c r="H17" s="687">
        <v>0</v>
      </c>
      <c r="I17" s="689">
        <v>7</v>
      </c>
      <c r="J17" s="688">
        <v>0</v>
      </c>
      <c r="K17" s="686">
        <v>29</v>
      </c>
      <c r="L17" s="687">
        <v>0</v>
      </c>
      <c r="M17" s="686">
        <v>0</v>
      </c>
      <c r="W17" s="10">
        <v>40</v>
      </c>
      <c r="X17" s="10">
        <v>0</v>
      </c>
      <c r="Y17" s="10">
        <v>0</v>
      </c>
    </row>
    <row r="18" spans="1:25" ht="20.100000000000001" customHeight="1">
      <c r="A18" s="457" t="s">
        <v>608</v>
      </c>
      <c r="B18" s="688">
        <f t="shared" si="0"/>
        <v>0</v>
      </c>
      <c r="C18" s="686">
        <f t="shared" si="1"/>
        <v>75</v>
      </c>
      <c r="D18" s="687">
        <v>0</v>
      </c>
      <c r="E18" s="689">
        <v>13</v>
      </c>
      <c r="F18" s="688">
        <v>0</v>
      </c>
      <c r="G18" s="686">
        <v>35</v>
      </c>
      <c r="H18" s="687">
        <v>0</v>
      </c>
      <c r="I18" s="689">
        <v>9</v>
      </c>
      <c r="J18" s="688">
        <v>0</v>
      </c>
      <c r="K18" s="686">
        <v>18</v>
      </c>
      <c r="L18" s="687">
        <v>0</v>
      </c>
      <c r="M18" s="686">
        <v>0</v>
      </c>
      <c r="W18" s="10">
        <v>35</v>
      </c>
      <c r="X18" s="10">
        <v>0</v>
      </c>
      <c r="Y18" s="10">
        <v>0</v>
      </c>
    </row>
    <row r="19" spans="1:25" ht="20.100000000000001" customHeight="1">
      <c r="A19" s="457" t="s">
        <v>234</v>
      </c>
      <c r="B19" s="688">
        <f t="shared" si="0"/>
        <v>1</v>
      </c>
      <c r="C19" s="686">
        <f t="shared" si="1"/>
        <v>41</v>
      </c>
      <c r="D19" s="687">
        <v>1</v>
      </c>
      <c r="E19" s="689">
        <v>5</v>
      </c>
      <c r="F19" s="688">
        <v>0</v>
      </c>
      <c r="G19" s="686">
        <v>23</v>
      </c>
      <c r="H19" s="687">
        <v>0</v>
      </c>
      <c r="I19" s="689">
        <v>2</v>
      </c>
      <c r="J19" s="688">
        <v>0</v>
      </c>
      <c r="K19" s="686">
        <v>11</v>
      </c>
      <c r="L19" s="687">
        <v>0</v>
      </c>
      <c r="M19" s="686">
        <v>0</v>
      </c>
      <c r="W19" s="10">
        <v>23</v>
      </c>
      <c r="X19" s="10">
        <v>0</v>
      </c>
      <c r="Y19" s="10">
        <v>0</v>
      </c>
    </row>
    <row r="20" spans="1:25" ht="20.100000000000001" customHeight="1">
      <c r="A20" s="457" t="s">
        <v>235</v>
      </c>
      <c r="B20" s="688">
        <f t="shared" si="0"/>
        <v>0</v>
      </c>
      <c r="C20" s="686">
        <f t="shared" si="1"/>
        <v>65</v>
      </c>
      <c r="D20" s="687">
        <v>0</v>
      </c>
      <c r="E20" s="689">
        <v>10</v>
      </c>
      <c r="F20" s="688">
        <v>0</v>
      </c>
      <c r="G20" s="686">
        <v>43</v>
      </c>
      <c r="H20" s="687">
        <v>0</v>
      </c>
      <c r="I20" s="689">
        <v>4</v>
      </c>
      <c r="J20" s="688">
        <v>0</v>
      </c>
      <c r="K20" s="686">
        <v>8</v>
      </c>
      <c r="L20" s="687">
        <v>0</v>
      </c>
      <c r="M20" s="686">
        <v>0</v>
      </c>
      <c r="W20" s="10">
        <v>23</v>
      </c>
      <c r="X20" s="10">
        <v>0</v>
      </c>
      <c r="Y20" s="10">
        <v>0</v>
      </c>
    </row>
    <row r="21" spans="1:25" ht="20.100000000000001" customHeight="1">
      <c r="A21" s="457" t="s">
        <v>236</v>
      </c>
      <c r="B21" s="688">
        <f t="shared" si="0"/>
        <v>0</v>
      </c>
      <c r="C21" s="686">
        <f t="shared" si="1"/>
        <v>35</v>
      </c>
      <c r="D21" s="687">
        <v>0</v>
      </c>
      <c r="E21" s="689">
        <v>10</v>
      </c>
      <c r="F21" s="688">
        <v>0</v>
      </c>
      <c r="G21" s="686">
        <v>14</v>
      </c>
      <c r="H21" s="687">
        <v>0</v>
      </c>
      <c r="I21" s="689">
        <v>2</v>
      </c>
      <c r="J21" s="688">
        <v>0</v>
      </c>
      <c r="K21" s="686">
        <v>9</v>
      </c>
      <c r="L21" s="687">
        <v>0</v>
      </c>
      <c r="M21" s="686">
        <v>0</v>
      </c>
      <c r="W21" s="10">
        <v>16</v>
      </c>
      <c r="X21" s="10">
        <v>0</v>
      </c>
      <c r="Y21" s="10">
        <v>0</v>
      </c>
    </row>
    <row r="22" spans="1:25" ht="20.100000000000001" customHeight="1">
      <c r="A22" s="457" t="s">
        <v>237</v>
      </c>
      <c r="B22" s="688">
        <f t="shared" si="0"/>
        <v>0</v>
      </c>
      <c r="C22" s="686">
        <f t="shared" si="1"/>
        <v>69</v>
      </c>
      <c r="D22" s="687">
        <v>0</v>
      </c>
      <c r="E22" s="689">
        <v>18</v>
      </c>
      <c r="F22" s="688">
        <v>0</v>
      </c>
      <c r="G22" s="686">
        <v>31</v>
      </c>
      <c r="H22" s="687">
        <v>0</v>
      </c>
      <c r="I22" s="689">
        <v>2</v>
      </c>
      <c r="J22" s="688">
        <v>0</v>
      </c>
      <c r="K22" s="686">
        <v>17</v>
      </c>
      <c r="L22" s="687">
        <v>0</v>
      </c>
      <c r="M22" s="686">
        <v>1</v>
      </c>
      <c r="W22" s="10">
        <v>28</v>
      </c>
      <c r="X22" s="10">
        <v>0</v>
      </c>
      <c r="Y22" s="10">
        <v>0</v>
      </c>
    </row>
    <row r="23" spans="1:25" ht="20.100000000000001" customHeight="1">
      <c r="A23" s="457" t="s">
        <v>238</v>
      </c>
      <c r="B23" s="688">
        <f t="shared" si="0"/>
        <v>0</v>
      </c>
      <c r="C23" s="686">
        <f t="shared" si="1"/>
        <v>35</v>
      </c>
      <c r="D23" s="687">
        <v>0</v>
      </c>
      <c r="E23" s="689">
        <v>5</v>
      </c>
      <c r="F23" s="688">
        <v>0</v>
      </c>
      <c r="G23" s="686">
        <v>17</v>
      </c>
      <c r="H23" s="687">
        <v>0</v>
      </c>
      <c r="I23" s="689">
        <v>2</v>
      </c>
      <c r="J23" s="688">
        <v>0</v>
      </c>
      <c r="K23" s="686">
        <v>11</v>
      </c>
      <c r="L23" s="687">
        <v>0</v>
      </c>
      <c r="M23" s="686">
        <v>0</v>
      </c>
      <c r="W23" s="10">
        <v>23</v>
      </c>
      <c r="X23" s="10">
        <v>0</v>
      </c>
      <c r="Y23" s="10">
        <v>0</v>
      </c>
    </row>
    <row r="24" spans="1:25" ht="20.100000000000001" customHeight="1">
      <c r="A24" s="457" t="s">
        <v>239</v>
      </c>
      <c r="B24" s="688">
        <f t="shared" si="0"/>
        <v>0</v>
      </c>
      <c r="C24" s="686">
        <f t="shared" si="1"/>
        <v>33</v>
      </c>
      <c r="D24" s="687">
        <v>0</v>
      </c>
      <c r="E24" s="689">
        <v>3</v>
      </c>
      <c r="F24" s="688">
        <v>0</v>
      </c>
      <c r="G24" s="686">
        <v>18</v>
      </c>
      <c r="H24" s="687">
        <v>0</v>
      </c>
      <c r="I24" s="689">
        <v>0</v>
      </c>
      <c r="J24" s="688">
        <v>0</v>
      </c>
      <c r="K24" s="686">
        <v>12</v>
      </c>
      <c r="L24" s="687">
        <v>0</v>
      </c>
      <c r="M24" s="686">
        <v>0</v>
      </c>
      <c r="W24" s="10">
        <v>19</v>
      </c>
      <c r="X24" s="10">
        <v>0</v>
      </c>
      <c r="Y24" s="10">
        <v>0</v>
      </c>
    </row>
    <row r="25" spans="1:25" ht="20.100000000000001" customHeight="1">
      <c r="A25" s="457" t="s">
        <v>240</v>
      </c>
      <c r="B25" s="688">
        <f t="shared" si="0"/>
        <v>2</v>
      </c>
      <c r="C25" s="686">
        <f t="shared" si="1"/>
        <v>75</v>
      </c>
      <c r="D25" s="687">
        <v>2</v>
      </c>
      <c r="E25" s="689">
        <v>16</v>
      </c>
      <c r="F25" s="688">
        <v>0</v>
      </c>
      <c r="G25" s="686">
        <v>32</v>
      </c>
      <c r="H25" s="687">
        <v>0</v>
      </c>
      <c r="I25" s="689">
        <v>5</v>
      </c>
      <c r="J25" s="688">
        <v>0</v>
      </c>
      <c r="K25" s="686">
        <v>22</v>
      </c>
      <c r="L25" s="687">
        <v>0</v>
      </c>
      <c r="M25" s="686">
        <v>0</v>
      </c>
      <c r="W25" s="10">
        <v>33</v>
      </c>
      <c r="X25" s="10">
        <v>0</v>
      </c>
      <c r="Y25" s="10">
        <v>0</v>
      </c>
    </row>
    <row r="26" spans="1:25" ht="20.100000000000001" customHeight="1">
      <c r="A26" s="457" t="s">
        <v>241</v>
      </c>
      <c r="B26" s="688">
        <f t="shared" si="0"/>
        <v>1</v>
      </c>
      <c r="C26" s="686">
        <f t="shared" si="1"/>
        <v>75</v>
      </c>
      <c r="D26" s="687">
        <v>1</v>
      </c>
      <c r="E26" s="689">
        <v>12</v>
      </c>
      <c r="F26" s="688">
        <v>0</v>
      </c>
      <c r="G26" s="686">
        <v>48</v>
      </c>
      <c r="H26" s="687">
        <v>0</v>
      </c>
      <c r="I26" s="689">
        <v>3</v>
      </c>
      <c r="J26" s="688">
        <v>0</v>
      </c>
      <c r="K26" s="686">
        <v>12</v>
      </c>
      <c r="L26" s="687">
        <v>0</v>
      </c>
      <c r="M26" s="686">
        <v>0</v>
      </c>
      <c r="W26" s="10">
        <v>34</v>
      </c>
      <c r="X26" s="10">
        <v>0</v>
      </c>
      <c r="Y26" s="10">
        <v>0</v>
      </c>
    </row>
    <row r="27" spans="1:25" ht="20.100000000000001" customHeight="1">
      <c r="A27" s="457" t="s">
        <v>607</v>
      </c>
      <c r="B27" s="688">
        <f t="shared" si="0"/>
        <v>1</v>
      </c>
      <c r="C27" s="686">
        <f t="shared" si="1"/>
        <v>78</v>
      </c>
      <c r="D27" s="687">
        <v>1</v>
      </c>
      <c r="E27" s="689">
        <v>10</v>
      </c>
      <c r="F27" s="688">
        <v>0</v>
      </c>
      <c r="G27" s="686">
        <v>51</v>
      </c>
      <c r="H27" s="687">
        <v>0</v>
      </c>
      <c r="I27" s="689">
        <v>4</v>
      </c>
      <c r="J27" s="688">
        <v>0</v>
      </c>
      <c r="K27" s="686">
        <v>13</v>
      </c>
      <c r="L27" s="687">
        <v>0</v>
      </c>
      <c r="M27" s="686">
        <v>0</v>
      </c>
      <c r="W27" s="10">
        <v>23</v>
      </c>
      <c r="X27" s="10">
        <v>0</v>
      </c>
      <c r="Y27" s="10">
        <v>0</v>
      </c>
    </row>
    <row r="28" spans="1:25" ht="20.100000000000001" customHeight="1">
      <c r="A28" s="457" t="s">
        <v>243</v>
      </c>
      <c r="B28" s="688">
        <f t="shared" si="0"/>
        <v>2</v>
      </c>
      <c r="C28" s="686">
        <f t="shared" si="1"/>
        <v>127</v>
      </c>
      <c r="D28" s="687">
        <v>1</v>
      </c>
      <c r="E28" s="689">
        <v>17</v>
      </c>
      <c r="F28" s="688">
        <v>1</v>
      </c>
      <c r="G28" s="686">
        <v>62</v>
      </c>
      <c r="H28" s="687">
        <v>0</v>
      </c>
      <c r="I28" s="689">
        <v>4</v>
      </c>
      <c r="J28" s="688">
        <v>0</v>
      </c>
      <c r="K28" s="686">
        <v>44</v>
      </c>
      <c r="L28" s="687">
        <v>0</v>
      </c>
      <c r="M28" s="686">
        <v>0</v>
      </c>
      <c r="W28" s="10">
        <v>71</v>
      </c>
      <c r="X28" s="10">
        <v>0</v>
      </c>
      <c r="Y28" s="10">
        <v>0</v>
      </c>
    </row>
    <row r="29" spans="1:25" ht="20.100000000000001" customHeight="1" thickBot="1">
      <c r="A29" s="685" t="s">
        <v>244</v>
      </c>
      <c r="B29" s="683">
        <f t="shared" si="0"/>
        <v>1</v>
      </c>
      <c r="C29" s="682">
        <f t="shared" si="1"/>
        <v>43</v>
      </c>
      <c r="D29" s="681">
        <v>1</v>
      </c>
      <c r="E29" s="684">
        <v>9</v>
      </c>
      <c r="F29" s="683">
        <v>0</v>
      </c>
      <c r="G29" s="682">
        <v>19</v>
      </c>
      <c r="H29" s="681">
        <v>0</v>
      </c>
      <c r="I29" s="684">
        <v>2</v>
      </c>
      <c r="J29" s="683">
        <v>0</v>
      </c>
      <c r="K29" s="682">
        <v>13</v>
      </c>
      <c r="L29" s="681">
        <v>0</v>
      </c>
      <c r="M29" s="680">
        <v>0</v>
      </c>
      <c r="W29" s="10">
        <v>26</v>
      </c>
      <c r="X29" s="10">
        <v>0</v>
      </c>
      <c r="Y29" s="10">
        <v>0</v>
      </c>
    </row>
    <row r="30" spans="1:25" ht="20.100000000000001" customHeight="1" thickBot="1">
      <c r="A30" s="452" t="s">
        <v>606</v>
      </c>
      <c r="B30" s="679">
        <f>SUM(B6:B29)</f>
        <v>14</v>
      </c>
      <c r="C30" s="678">
        <f>SUM(C6:C29)</f>
        <v>1351</v>
      </c>
      <c r="D30" s="676">
        <v>10</v>
      </c>
      <c r="E30" s="677">
        <v>241</v>
      </c>
      <c r="F30" s="676">
        <v>4</v>
      </c>
      <c r="G30" s="674">
        <v>599</v>
      </c>
      <c r="H30" s="675">
        <v>0</v>
      </c>
      <c r="I30" s="677">
        <f>SUM(I6:I29)</f>
        <v>69</v>
      </c>
      <c r="J30" s="676">
        <v>0</v>
      </c>
      <c r="K30" s="674">
        <f>SUM(K6:K29)</f>
        <v>440</v>
      </c>
      <c r="L30" s="675">
        <v>0</v>
      </c>
      <c r="M30" s="674">
        <f>SUM(M6:M29)</f>
        <v>2</v>
      </c>
    </row>
    <row r="31" spans="1:25">
      <c r="A31" s="450" t="s">
        <v>395</v>
      </c>
      <c r="B31" s="30" t="s">
        <v>605</v>
      </c>
      <c r="C31" s="30"/>
    </row>
    <row r="32" spans="1:25">
      <c r="A32" s="339"/>
    </row>
  </sheetData>
  <mergeCells count="8">
    <mergeCell ref="L2:M2"/>
    <mergeCell ref="B3:C4"/>
    <mergeCell ref="L4:M4"/>
    <mergeCell ref="D3:M3"/>
    <mergeCell ref="D4:E4"/>
    <mergeCell ref="F4:G4"/>
    <mergeCell ref="J4:K4"/>
    <mergeCell ref="H4:I4"/>
  </mergeCells>
  <phoneticPr fontId="27"/>
  <pageMargins left="0.70866141732283472" right="0.59055118110236227" top="0.98425196850393704" bottom="0.98425196850393704" header="0.51181102362204722" footer="0.51181102362204722"/>
  <pageSetup paperSize="9" orientation="portrait" r:id="rId1"/>
  <headerFooter alignWithMargins="0">
    <oddFooter>&amp;C－18－</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H65" sqref="H65"/>
    </sheetView>
  </sheetViews>
  <sheetFormatPr defaultRowHeight="14.25"/>
  <cols>
    <col min="1" max="1" width="2.625" style="10" customWidth="1"/>
    <col min="2" max="2" width="3" style="10" customWidth="1"/>
    <col min="3" max="3" width="30.5" style="10" customWidth="1"/>
    <col min="4" max="6" width="13.125" style="10" customWidth="1"/>
    <col min="7" max="16384" width="9" style="10"/>
  </cols>
  <sheetData>
    <row r="1" spans="1:6" ht="15">
      <c r="A1" s="61" t="s">
        <v>646</v>
      </c>
    </row>
    <row r="2" spans="1:6" ht="15" thickBot="1">
      <c r="A2" s="33"/>
      <c r="B2" s="33"/>
      <c r="C2" s="33"/>
      <c r="D2" s="33"/>
      <c r="E2" s="33"/>
      <c r="F2" s="33"/>
    </row>
    <row r="3" spans="1:6">
      <c r="A3" s="1457" t="s">
        <v>111</v>
      </c>
      <c r="B3" s="1470"/>
      <c r="C3" s="1458"/>
      <c r="D3" s="1326" t="s">
        <v>645</v>
      </c>
      <c r="E3" s="1467" t="s">
        <v>644</v>
      </c>
      <c r="F3" s="1467" t="s">
        <v>643</v>
      </c>
    </row>
    <row r="4" spans="1:6" ht="15" thickBot="1">
      <c r="A4" s="1427" t="s">
        <v>642</v>
      </c>
      <c r="B4" s="1469"/>
      <c r="C4" s="1426"/>
      <c r="D4" s="1468"/>
      <c r="E4" s="1468"/>
      <c r="F4" s="1468"/>
    </row>
    <row r="5" spans="1:6" ht="20.100000000000001" customHeight="1">
      <c r="A5" s="442"/>
      <c r="B5" s="564" t="s">
        <v>529</v>
      </c>
      <c r="C5" s="538"/>
      <c r="D5" s="711">
        <v>4</v>
      </c>
      <c r="E5" s="710">
        <v>4</v>
      </c>
      <c r="F5" s="710">
        <v>0</v>
      </c>
    </row>
    <row r="6" spans="1:6" ht="20.100000000000001" customHeight="1">
      <c r="A6" s="432"/>
      <c r="B6" s="536" t="s">
        <v>528</v>
      </c>
      <c r="C6" s="562"/>
      <c r="D6" s="709">
        <v>0</v>
      </c>
      <c r="E6" s="708">
        <v>0</v>
      </c>
      <c r="F6" s="708">
        <v>0</v>
      </c>
    </row>
    <row r="7" spans="1:6" ht="20.100000000000001" customHeight="1">
      <c r="A7" s="432"/>
      <c r="B7" s="1267" t="s">
        <v>641</v>
      </c>
      <c r="C7" s="562" t="s">
        <v>640</v>
      </c>
      <c r="D7" s="709">
        <v>1</v>
      </c>
      <c r="E7" s="708">
        <v>1</v>
      </c>
      <c r="F7" s="708">
        <v>0</v>
      </c>
    </row>
    <row r="8" spans="1:6" ht="20.100000000000001" customHeight="1">
      <c r="A8" s="434" t="s">
        <v>527</v>
      </c>
      <c r="B8" s="1267"/>
      <c r="C8" s="562" t="s">
        <v>639</v>
      </c>
      <c r="D8" s="709">
        <v>0</v>
      </c>
      <c r="E8" s="708">
        <v>0</v>
      </c>
      <c r="F8" s="708">
        <v>0</v>
      </c>
    </row>
    <row r="9" spans="1:6" ht="20.100000000000001" customHeight="1">
      <c r="A9" s="434"/>
      <c r="B9" s="1267"/>
      <c r="C9" s="562" t="s">
        <v>638</v>
      </c>
      <c r="D9" s="709">
        <v>0</v>
      </c>
      <c r="E9" s="708">
        <v>0</v>
      </c>
      <c r="F9" s="708">
        <v>0</v>
      </c>
    </row>
    <row r="10" spans="1:6" ht="20.100000000000001" customHeight="1">
      <c r="A10" s="434" t="s">
        <v>523</v>
      </c>
      <c r="B10" s="1267"/>
      <c r="C10" s="562" t="s">
        <v>637</v>
      </c>
      <c r="D10" s="709">
        <v>0</v>
      </c>
      <c r="E10" s="708">
        <v>0</v>
      </c>
      <c r="F10" s="708">
        <v>0</v>
      </c>
    </row>
    <row r="11" spans="1:6" ht="20.100000000000001" customHeight="1">
      <c r="A11" s="434"/>
      <c r="B11" s="1267"/>
      <c r="C11" s="562" t="s">
        <v>636</v>
      </c>
      <c r="D11" s="709">
        <v>0</v>
      </c>
      <c r="E11" s="708">
        <v>0</v>
      </c>
      <c r="F11" s="708">
        <v>0</v>
      </c>
    </row>
    <row r="12" spans="1:6" ht="20.100000000000001" customHeight="1">
      <c r="A12" s="432" t="s">
        <v>626</v>
      </c>
      <c r="B12" s="536" t="s">
        <v>635</v>
      </c>
      <c r="C12" s="562"/>
      <c r="D12" s="709">
        <v>0</v>
      </c>
      <c r="E12" s="708">
        <v>0</v>
      </c>
      <c r="F12" s="708">
        <v>0</v>
      </c>
    </row>
    <row r="13" spans="1:6" ht="20.100000000000001" customHeight="1">
      <c r="A13" s="432"/>
      <c r="B13" s="536" t="s">
        <v>519</v>
      </c>
      <c r="C13" s="562"/>
      <c r="D13" s="709">
        <v>0</v>
      </c>
      <c r="E13" s="708">
        <v>0</v>
      </c>
      <c r="F13" s="708">
        <v>0</v>
      </c>
    </row>
    <row r="14" spans="1:6" ht="20.100000000000001" customHeight="1">
      <c r="A14" s="432"/>
      <c r="B14" s="536" t="s">
        <v>518</v>
      </c>
      <c r="C14" s="562"/>
      <c r="D14" s="709">
        <v>0</v>
      </c>
      <c r="E14" s="708">
        <v>0</v>
      </c>
      <c r="F14" s="708">
        <v>0</v>
      </c>
    </row>
    <row r="15" spans="1:6" ht="20.100000000000001" customHeight="1" thickBot="1">
      <c r="A15" s="432"/>
      <c r="B15" s="536" t="s">
        <v>112</v>
      </c>
      <c r="C15" s="562"/>
      <c r="D15" s="709">
        <v>0</v>
      </c>
      <c r="E15" s="708">
        <v>0</v>
      </c>
      <c r="F15" s="708">
        <v>0</v>
      </c>
    </row>
    <row r="16" spans="1:6" ht="20.100000000000001" customHeight="1">
      <c r="A16" s="447"/>
      <c r="B16" s="564" t="s">
        <v>529</v>
      </c>
      <c r="C16" s="538"/>
      <c r="D16" s="711">
        <v>17</v>
      </c>
      <c r="E16" s="710">
        <v>3</v>
      </c>
      <c r="F16" s="710">
        <v>16</v>
      </c>
    </row>
    <row r="17" spans="1:6" ht="20.100000000000001" customHeight="1">
      <c r="A17" s="434" t="s">
        <v>634</v>
      </c>
      <c r="B17" s="536" t="s">
        <v>528</v>
      </c>
      <c r="C17" s="562"/>
      <c r="D17" s="709">
        <v>0</v>
      </c>
      <c r="E17" s="708">
        <v>0</v>
      </c>
      <c r="F17" s="708">
        <v>0</v>
      </c>
    </row>
    <row r="18" spans="1:6" ht="20.100000000000001" customHeight="1">
      <c r="A18" s="434" t="s">
        <v>633</v>
      </c>
      <c r="B18" s="536" t="s">
        <v>632</v>
      </c>
      <c r="C18" s="562"/>
      <c r="D18" s="709">
        <v>0</v>
      </c>
      <c r="E18" s="708">
        <v>0</v>
      </c>
      <c r="F18" s="708">
        <v>0</v>
      </c>
    </row>
    <row r="19" spans="1:6" ht="20.100000000000001" customHeight="1">
      <c r="A19" s="434" t="s">
        <v>449</v>
      </c>
      <c r="B19" s="536" t="s">
        <v>631</v>
      </c>
      <c r="C19" s="562"/>
      <c r="D19" s="709">
        <v>0</v>
      </c>
      <c r="E19" s="708">
        <v>0</v>
      </c>
      <c r="F19" s="708">
        <v>0</v>
      </c>
    </row>
    <row r="20" spans="1:6" ht="20.100000000000001" customHeight="1">
      <c r="A20" s="434" t="s">
        <v>630</v>
      </c>
      <c r="B20" s="536" t="s">
        <v>629</v>
      </c>
      <c r="C20" s="562"/>
      <c r="D20" s="709">
        <v>0</v>
      </c>
      <c r="E20" s="708">
        <v>0</v>
      </c>
      <c r="F20" s="708">
        <v>0</v>
      </c>
    </row>
    <row r="21" spans="1:6" ht="20.100000000000001" customHeight="1">
      <c r="A21" s="434" t="s">
        <v>628</v>
      </c>
      <c r="B21" s="536" t="s">
        <v>627</v>
      </c>
      <c r="C21" s="562"/>
      <c r="D21" s="709">
        <v>0</v>
      </c>
      <c r="E21" s="708">
        <v>0</v>
      </c>
      <c r="F21" s="708">
        <v>0</v>
      </c>
    </row>
    <row r="22" spans="1:6" ht="20.100000000000001" customHeight="1">
      <c r="A22" s="434" t="s">
        <v>626</v>
      </c>
      <c r="B22" s="536" t="s">
        <v>539</v>
      </c>
      <c r="C22" s="562"/>
      <c r="D22" s="709">
        <v>5</v>
      </c>
      <c r="E22" s="708">
        <v>0</v>
      </c>
      <c r="F22" s="708">
        <v>5</v>
      </c>
    </row>
    <row r="23" spans="1:6" ht="20.100000000000001" customHeight="1">
      <c r="A23" s="434"/>
      <c r="B23" s="536" t="s">
        <v>625</v>
      </c>
      <c r="C23" s="562"/>
      <c r="D23" s="709">
        <v>3</v>
      </c>
      <c r="E23" s="708">
        <v>0</v>
      </c>
      <c r="F23" s="708">
        <v>3</v>
      </c>
    </row>
    <row r="24" spans="1:6" ht="20.100000000000001" customHeight="1">
      <c r="A24" s="434"/>
      <c r="B24" s="536" t="s">
        <v>530</v>
      </c>
      <c r="C24" s="562"/>
      <c r="D24" s="709">
        <v>26</v>
      </c>
      <c r="E24" s="708">
        <v>1</v>
      </c>
      <c r="F24" s="708">
        <v>27</v>
      </c>
    </row>
    <row r="25" spans="1:6" ht="20.100000000000001" customHeight="1" thickBot="1">
      <c r="A25" s="434"/>
      <c r="B25" s="560" t="s">
        <v>112</v>
      </c>
      <c r="C25" s="559"/>
      <c r="D25" s="707">
        <v>23</v>
      </c>
      <c r="E25" s="706">
        <v>0</v>
      </c>
      <c r="F25" s="706">
        <v>24</v>
      </c>
    </row>
    <row r="26" spans="1:6" ht="20.100000000000001" customHeight="1" thickBot="1">
      <c r="A26" s="539" t="s">
        <v>624</v>
      </c>
      <c r="B26" s="705"/>
      <c r="C26" s="546"/>
      <c r="D26" s="704">
        <v>1475</v>
      </c>
      <c r="E26" s="703">
        <v>5</v>
      </c>
      <c r="F26" s="703">
        <v>1662</v>
      </c>
    </row>
    <row r="27" spans="1:6" ht="20.100000000000001" customHeight="1" thickBot="1">
      <c r="A27" s="528" t="s">
        <v>623</v>
      </c>
      <c r="B27" s="527"/>
      <c r="C27" s="527"/>
      <c r="D27" s="702">
        <f>SUM(D5:D26)</f>
        <v>1554</v>
      </c>
      <c r="E27" s="703">
        <f>SUM(E5:E26)</f>
        <v>14</v>
      </c>
      <c r="F27" s="702">
        <f>SUM(F5:F26)</f>
        <v>1737</v>
      </c>
    </row>
    <row r="28" spans="1:6">
      <c r="A28" s="1321" t="s">
        <v>395</v>
      </c>
      <c r="B28" s="1321"/>
      <c r="C28" s="451" t="s">
        <v>622</v>
      </c>
    </row>
  </sheetData>
  <mergeCells count="7">
    <mergeCell ref="A28:B28"/>
    <mergeCell ref="E3:E4"/>
    <mergeCell ref="F3:F4"/>
    <mergeCell ref="B7:B11"/>
    <mergeCell ref="A4:C4"/>
    <mergeCell ref="A3:C3"/>
    <mergeCell ref="D3:D4"/>
  </mergeCells>
  <phoneticPr fontId="27"/>
  <pageMargins left="1.29" right="0.77" top="0.98425196850393704" bottom="0.98425196850393704" header="0.51181102362204722" footer="0.51181102362204722"/>
  <pageSetup paperSize="9" orientation="portrait" r:id="rId1"/>
  <headerFooter alignWithMargins="0">
    <oddFooter>&amp;C－19－</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4"/>
  <sheetViews>
    <sheetView view="pageBreakPreview" zoomScaleNormal="100" zoomScaleSheetLayoutView="100" workbookViewId="0">
      <selection activeCell="H65" sqref="H65"/>
    </sheetView>
  </sheetViews>
  <sheetFormatPr defaultRowHeight="14.25"/>
  <cols>
    <col min="1" max="1" width="13.625" style="10" customWidth="1"/>
    <col min="2" max="2" width="6.5" style="10" customWidth="1"/>
    <col min="3" max="12" width="6.25" style="10" customWidth="1"/>
    <col min="13" max="14" width="7.125" style="10" customWidth="1"/>
    <col min="15" max="16" width="9" style="10"/>
    <col min="17" max="17" width="4.375" style="10" customWidth="1"/>
    <col min="18" max="18" width="5.625" style="10" customWidth="1"/>
    <col min="19" max="19" width="5.25" style="10" customWidth="1"/>
    <col min="20" max="20" width="6" style="10" customWidth="1"/>
    <col min="21" max="22" width="5.75" style="10" customWidth="1"/>
    <col min="23" max="23" width="5.625" style="10" customWidth="1"/>
    <col min="24" max="25" width="5.5" style="10" customWidth="1"/>
    <col min="26" max="26" width="5.375" style="10" customWidth="1"/>
    <col min="27" max="27" width="5.625" style="10" customWidth="1"/>
    <col min="28" max="28" width="5.75" style="10" customWidth="1"/>
    <col min="29" max="29" width="5.5" style="10" customWidth="1"/>
    <col min="30" max="16384" width="9" style="10"/>
  </cols>
  <sheetData>
    <row r="1" spans="1:43" ht="15">
      <c r="A1" s="746" t="s">
        <v>670</v>
      </c>
      <c r="B1" s="647"/>
      <c r="C1" s="647"/>
      <c r="D1" s="647"/>
      <c r="E1" s="647"/>
      <c r="F1" s="647"/>
      <c r="G1" s="647"/>
      <c r="H1" s="647"/>
      <c r="I1" s="647"/>
      <c r="J1" s="647"/>
    </row>
    <row r="2" spans="1:43">
      <c r="A2" s="647"/>
      <c r="B2" s="647"/>
      <c r="C2" s="647"/>
      <c r="D2" s="647"/>
      <c r="E2" s="647"/>
      <c r="F2" s="647"/>
      <c r="G2" s="647"/>
      <c r="H2" s="647"/>
      <c r="I2" s="647"/>
      <c r="J2" s="647"/>
    </row>
    <row r="3" spans="1:43" ht="15.75" thickBot="1">
      <c r="A3" s="61" t="s">
        <v>669</v>
      </c>
      <c r="B3" s="647"/>
      <c r="C3" s="647"/>
      <c r="D3" s="647"/>
      <c r="E3" s="647"/>
      <c r="F3" s="647"/>
      <c r="G3" s="647"/>
      <c r="H3" s="647"/>
      <c r="I3" s="647"/>
      <c r="J3" s="647"/>
    </row>
    <row r="4" spans="1:43">
      <c r="A4" s="275" t="s">
        <v>110</v>
      </c>
      <c r="B4" s="1473" t="s">
        <v>602</v>
      </c>
      <c r="C4" s="1430" t="s">
        <v>600</v>
      </c>
      <c r="D4" s="1430" t="s">
        <v>599</v>
      </c>
      <c r="E4" s="1430" t="s">
        <v>598</v>
      </c>
      <c r="F4" s="1430" t="s">
        <v>597</v>
      </c>
      <c r="G4" s="1430" t="s">
        <v>390</v>
      </c>
      <c r="H4" s="1430" t="s">
        <v>391</v>
      </c>
      <c r="I4" s="1430" t="s">
        <v>392</v>
      </c>
      <c r="J4" s="1430" t="s">
        <v>393</v>
      </c>
      <c r="K4" s="1430" t="s">
        <v>394</v>
      </c>
      <c r="L4" s="1430" t="s">
        <v>596</v>
      </c>
      <c r="M4" s="1475" t="s">
        <v>1011</v>
      </c>
      <c r="O4" s="256"/>
      <c r="P4" s="721" t="s">
        <v>651</v>
      </c>
      <c r="Q4" s="264">
        <v>1</v>
      </c>
      <c r="R4" s="492">
        <v>2</v>
      </c>
      <c r="S4" s="492">
        <v>3</v>
      </c>
      <c r="T4" s="492">
        <v>4</v>
      </c>
      <c r="U4" s="492">
        <v>5</v>
      </c>
      <c r="V4" s="492">
        <v>6</v>
      </c>
      <c r="W4" s="492">
        <v>7</v>
      </c>
      <c r="X4" s="492">
        <v>8</v>
      </c>
      <c r="Y4" s="492">
        <v>9</v>
      </c>
      <c r="Z4" s="492">
        <v>10</v>
      </c>
      <c r="AA4" s="492">
        <v>11</v>
      </c>
      <c r="AB4" s="491">
        <v>12</v>
      </c>
      <c r="AC4" s="720" t="s">
        <v>650</v>
      </c>
      <c r="AE4" s="264">
        <v>1</v>
      </c>
      <c r="AF4" s="492">
        <v>2</v>
      </c>
      <c r="AG4" s="492">
        <v>3</v>
      </c>
      <c r="AH4" s="492">
        <v>4</v>
      </c>
      <c r="AI4" s="492">
        <v>5</v>
      </c>
      <c r="AJ4" s="492">
        <v>6</v>
      </c>
      <c r="AK4" s="492">
        <v>7</v>
      </c>
      <c r="AL4" s="492">
        <v>8</v>
      </c>
      <c r="AM4" s="492">
        <v>9</v>
      </c>
      <c r="AN4" s="492">
        <v>10</v>
      </c>
      <c r="AO4" s="492">
        <v>11</v>
      </c>
      <c r="AP4" s="491">
        <v>12</v>
      </c>
      <c r="AQ4" s="720" t="s">
        <v>650</v>
      </c>
    </row>
    <row r="5" spans="1:43" ht="15" thickBot="1">
      <c r="A5" s="276" t="s">
        <v>111</v>
      </c>
      <c r="B5" s="1474"/>
      <c r="C5" s="1431"/>
      <c r="D5" s="1431"/>
      <c r="E5" s="1431"/>
      <c r="F5" s="1431"/>
      <c r="G5" s="1431"/>
      <c r="H5" s="1431"/>
      <c r="I5" s="1431"/>
      <c r="J5" s="1431"/>
      <c r="K5" s="1431"/>
      <c r="L5" s="1431"/>
      <c r="M5" s="1476"/>
      <c r="O5" s="719" t="s">
        <v>649</v>
      </c>
      <c r="P5" s="44"/>
      <c r="Q5" s="482"/>
      <c r="R5" s="117"/>
      <c r="S5" s="117"/>
      <c r="T5" s="117"/>
      <c r="U5" s="117"/>
      <c r="V5" s="117"/>
      <c r="W5" s="117"/>
      <c r="X5" s="117"/>
      <c r="Y5" s="117"/>
      <c r="Z5" s="117"/>
      <c r="AA5" s="117"/>
      <c r="AB5" s="718"/>
      <c r="AC5" s="43"/>
      <c r="AE5" s="482"/>
      <c r="AF5" s="117"/>
      <c r="AG5" s="117"/>
      <c r="AH5" s="117"/>
      <c r="AI5" s="117"/>
      <c r="AJ5" s="117"/>
      <c r="AK5" s="117"/>
      <c r="AL5" s="117"/>
      <c r="AM5" s="117"/>
      <c r="AN5" s="117"/>
      <c r="AO5" s="117"/>
      <c r="AP5" s="718"/>
      <c r="AQ5" s="43"/>
    </row>
    <row r="6" spans="1:43">
      <c r="A6" s="570" t="s">
        <v>594</v>
      </c>
      <c r="B6" s="673">
        <v>42</v>
      </c>
      <c r="C6" s="745">
        <v>1</v>
      </c>
      <c r="D6" s="672">
        <v>1</v>
      </c>
      <c r="E6" s="670">
        <v>1</v>
      </c>
      <c r="F6" s="742">
        <v>1</v>
      </c>
      <c r="G6" s="742">
        <v>2</v>
      </c>
      <c r="H6" s="742">
        <v>0</v>
      </c>
      <c r="I6" s="742">
        <v>2</v>
      </c>
      <c r="J6" s="744">
        <v>0</v>
      </c>
      <c r="K6" s="743">
        <v>3</v>
      </c>
      <c r="L6" s="742">
        <v>0</v>
      </c>
      <c r="M6" s="741">
        <v>1</v>
      </c>
      <c r="O6" s="481" t="s">
        <v>668</v>
      </c>
      <c r="P6" s="38" t="s">
        <v>652</v>
      </c>
      <c r="Q6" s="360">
        <f>'★２１ページ子ども（年齢別）'!C5</f>
        <v>0</v>
      </c>
      <c r="R6" s="360">
        <f>'★２１ページ子ども（年齢別）'!D5</f>
        <v>0</v>
      </c>
      <c r="S6" s="360">
        <f>'★２１ページ子ども（年齢別）'!E5</f>
        <v>0</v>
      </c>
      <c r="T6" s="360">
        <f>'★２１ページ子ども（年齢別）'!F5</f>
        <v>0</v>
      </c>
      <c r="U6" s="360">
        <f>'★２１ページ子ども（年齢別）'!G5</f>
        <v>0</v>
      </c>
      <c r="V6" s="360">
        <f>'★２１ページ子ども（年齢別）'!H5</f>
        <v>0</v>
      </c>
      <c r="W6" s="360">
        <f>'★２１ページ子ども（年齢別）'!I5</f>
        <v>0</v>
      </c>
      <c r="X6" s="360">
        <f>'★２１ページ子ども（年齢別）'!J5</f>
        <v>0</v>
      </c>
      <c r="Y6" s="360">
        <f>'★２１ページ子ども（年齢別）'!K5</f>
        <v>0</v>
      </c>
      <c r="Z6" s="360">
        <f>'★２１ページ子ども（年齢別）'!L5</f>
        <v>0</v>
      </c>
      <c r="AA6" s="360">
        <f>'★２１ページ子ども（年齢別）'!M5</f>
        <v>0</v>
      </c>
      <c r="AB6" s="360">
        <f>'★２１ページ子ども（年齢別）'!N5</f>
        <v>0</v>
      </c>
      <c r="AC6" s="740">
        <f t="shared" ref="AC6:AC20" si="0">SUM(Q6:AB6)</f>
        <v>0</v>
      </c>
      <c r="AE6" s="360">
        <f>'★２１ページ子ども（年齢別）'!Q5</f>
        <v>0</v>
      </c>
      <c r="AF6" s="360">
        <f>'★２１ページ子ども（年齢別）'!R5</f>
        <v>0</v>
      </c>
      <c r="AG6" s="360">
        <f>'★２１ページ子ども（年齢別）'!S5</f>
        <v>0</v>
      </c>
      <c r="AH6" s="360">
        <f>'★２１ページ子ども（年齢別）'!T5</f>
        <v>0</v>
      </c>
      <c r="AI6" s="360">
        <f>'★２１ページ子ども（年齢別）'!U5</f>
        <v>0</v>
      </c>
      <c r="AJ6" s="360">
        <f>'★２１ページ子ども（年齢別）'!V5</f>
        <v>0</v>
      </c>
      <c r="AK6" s="360">
        <f>'★２１ページ子ども（年齢別）'!W5</f>
        <v>0</v>
      </c>
      <c r="AL6" s="360">
        <f>'★２１ページ子ども（年齢別）'!X5</f>
        <v>0</v>
      </c>
      <c r="AM6" s="360">
        <f>'★２１ページ子ども（年齢別）'!Y5</f>
        <v>0</v>
      </c>
      <c r="AN6" s="360">
        <f>'★２１ページ子ども（年齢別）'!Z5</f>
        <v>0</v>
      </c>
      <c r="AO6" s="360">
        <f>'★２１ページ子ども（年齢別）'!AA5</f>
        <v>0</v>
      </c>
      <c r="AP6" s="360">
        <f>'★２１ページ子ども（年齢別）'!AB5</f>
        <v>0</v>
      </c>
      <c r="AQ6" s="740">
        <f t="shared" ref="AQ6:AQ20" si="1">SUM(AE6:AP6)</f>
        <v>0</v>
      </c>
    </row>
    <row r="7" spans="1:43">
      <c r="A7" s="739" t="s">
        <v>593</v>
      </c>
      <c r="B7" s="738">
        <v>3913</v>
      </c>
      <c r="C7" s="90">
        <v>952</v>
      </c>
      <c r="D7" s="737">
        <v>987</v>
      </c>
      <c r="E7" s="736">
        <v>872</v>
      </c>
      <c r="F7" s="733">
        <v>818</v>
      </c>
      <c r="G7" s="733">
        <v>705</v>
      </c>
      <c r="H7" s="733">
        <v>634</v>
      </c>
      <c r="I7" s="733">
        <v>661</v>
      </c>
      <c r="J7" s="735">
        <v>615</v>
      </c>
      <c r="K7" s="734">
        <v>588</v>
      </c>
      <c r="L7" s="733">
        <v>547</v>
      </c>
      <c r="M7" s="732">
        <v>399</v>
      </c>
      <c r="O7" s="726" t="s">
        <v>667</v>
      </c>
      <c r="P7" s="48" t="s">
        <v>652</v>
      </c>
      <c r="Q7" s="725">
        <f>'★２１ページ子ども（年齢別）'!C7</f>
        <v>0</v>
      </c>
      <c r="R7" s="725">
        <f>'★２１ページ子ども（年齢別）'!D7</f>
        <v>0</v>
      </c>
      <c r="S7" s="725">
        <f>'★２１ページ子ども（年齢別）'!E7</f>
        <v>0</v>
      </c>
      <c r="T7" s="725">
        <f>'★２１ページ子ども（年齢別）'!F7</f>
        <v>0</v>
      </c>
      <c r="U7" s="725">
        <f>'★２１ページ子ども（年齢別）'!G7</f>
        <v>0</v>
      </c>
      <c r="V7" s="725">
        <f>'★２１ページ子ども（年齢別）'!H7</f>
        <v>0</v>
      </c>
      <c r="W7" s="725">
        <f>'★２１ページ子ども（年齢別）'!I7</f>
        <v>0</v>
      </c>
      <c r="X7" s="725">
        <f>'★２１ページ子ども（年齢別）'!J7</f>
        <v>0</v>
      </c>
      <c r="Y7" s="725">
        <f>'★２１ページ子ども（年齢別）'!K7</f>
        <v>0</v>
      </c>
      <c r="Z7" s="725">
        <f>'★２１ページ子ども（年齢別）'!L7</f>
        <v>0</v>
      </c>
      <c r="AA7" s="725">
        <f>'★２１ページ子ども（年齢別）'!M7</f>
        <v>0</v>
      </c>
      <c r="AB7" s="725">
        <f>'★２１ページ子ども（年齢別）'!N7</f>
        <v>0</v>
      </c>
      <c r="AC7" s="724">
        <f t="shared" si="0"/>
        <v>0</v>
      </c>
      <c r="AE7" s="725">
        <f>'★２１ページ子ども（年齢別）'!Q7</f>
        <v>0</v>
      </c>
      <c r="AF7" s="725">
        <f>'★２１ページ子ども（年齢別）'!R7</f>
        <v>0</v>
      </c>
      <c r="AG7" s="725">
        <f>'★２１ページ子ども（年齢別）'!S7</f>
        <v>0</v>
      </c>
      <c r="AH7" s="725">
        <f>'★２１ページ子ども（年齢別）'!T7</f>
        <v>0</v>
      </c>
      <c r="AI7" s="725">
        <f>'★２１ページ子ども（年齢別）'!U7</f>
        <v>0</v>
      </c>
      <c r="AJ7" s="725">
        <f>'★２１ページ子ども（年齢別）'!V7</f>
        <v>0</v>
      </c>
      <c r="AK7" s="725">
        <f>'★２１ページ子ども（年齢別）'!W7</f>
        <v>0</v>
      </c>
      <c r="AL7" s="725">
        <f>'★２１ページ子ども（年齢別）'!X7</f>
        <v>0</v>
      </c>
      <c r="AM7" s="725">
        <f>'★２１ページ子ども（年齢別）'!Y7</f>
        <v>0</v>
      </c>
      <c r="AN7" s="725">
        <f>'★２１ページ子ども（年齢別）'!Z7</f>
        <v>0</v>
      </c>
      <c r="AO7" s="725">
        <f>'★２１ページ子ども（年齢別）'!AA7</f>
        <v>0</v>
      </c>
      <c r="AP7" s="725">
        <f>'★２１ページ子ども（年齢別）'!AB7</f>
        <v>0</v>
      </c>
      <c r="AQ7" s="724">
        <f t="shared" si="1"/>
        <v>0</v>
      </c>
    </row>
    <row r="8" spans="1:43">
      <c r="A8" s="327" t="s">
        <v>591</v>
      </c>
      <c r="B8" s="85">
        <v>280</v>
      </c>
      <c r="C8" s="73">
        <v>62</v>
      </c>
      <c r="D8" s="668">
        <v>65</v>
      </c>
      <c r="E8" s="667">
        <v>51</v>
      </c>
      <c r="F8" s="729">
        <v>49</v>
      </c>
      <c r="G8" s="729">
        <v>51</v>
      </c>
      <c r="H8" s="729">
        <v>51</v>
      </c>
      <c r="I8" s="729">
        <v>49</v>
      </c>
      <c r="J8" s="731">
        <v>44</v>
      </c>
      <c r="K8" s="730">
        <v>44</v>
      </c>
      <c r="L8" s="729">
        <v>34</v>
      </c>
      <c r="M8" s="728">
        <v>37</v>
      </c>
      <c r="O8" s="726" t="s">
        <v>666</v>
      </c>
      <c r="P8" s="48" t="s">
        <v>652</v>
      </c>
      <c r="Q8" s="725">
        <f>'★２１ページ子ども（年齢別）'!C9</f>
        <v>0</v>
      </c>
      <c r="R8" s="725">
        <f>'★２１ページ子ども（年齢別）'!D9</f>
        <v>0</v>
      </c>
      <c r="S8" s="725">
        <f>'★２１ページ子ども（年齢別）'!E9</f>
        <v>0</v>
      </c>
      <c r="T8" s="725">
        <f>'★２１ページ子ども（年齢別）'!F9</f>
        <v>0</v>
      </c>
      <c r="U8" s="725">
        <f>'★２１ページ子ども（年齢別）'!G9</f>
        <v>0</v>
      </c>
      <c r="V8" s="725">
        <f>'★２１ページ子ども（年齢別）'!H9</f>
        <v>0</v>
      </c>
      <c r="W8" s="725">
        <f>'★２１ページ子ども（年齢別）'!I9</f>
        <v>0</v>
      </c>
      <c r="X8" s="725">
        <f>'★２１ページ子ども（年齢別）'!J9</f>
        <v>0</v>
      </c>
      <c r="Y8" s="725">
        <f>'★２１ページ子ども（年齢別）'!K9</f>
        <v>0</v>
      </c>
      <c r="Z8" s="725">
        <f>'★２１ページ子ども（年齢別）'!L9</f>
        <v>0</v>
      </c>
      <c r="AA8" s="725">
        <f>'★２１ページ子ども（年齢別）'!M9</f>
        <v>0</v>
      </c>
      <c r="AB8" s="725">
        <f>'★２１ページ子ども（年齢別）'!N9</f>
        <v>0</v>
      </c>
      <c r="AC8" s="724">
        <f t="shared" si="0"/>
        <v>0</v>
      </c>
      <c r="AE8" s="725">
        <f>'★２１ページ子ども（年齢別）'!Q9</f>
        <v>0</v>
      </c>
      <c r="AF8" s="725">
        <f>'★２１ページ子ども（年齢別）'!R9</f>
        <v>0</v>
      </c>
      <c r="AG8" s="725">
        <f>'★２１ページ子ども（年齢別）'!S9</f>
        <v>0</v>
      </c>
      <c r="AH8" s="725">
        <f>'★２１ページ子ども（年齢別）'!T9</f>
        <v>0</v>
      </c>
      <c r="AI8" s="725">
        <f>'★２１ページ子ども（年齢別）'!U9</f>
        <v>0</v>
      </c>
      <c r="AJ8" s="725">
        <f>'★２１ページ子ども（年齢別）'!V9</f>
        <v>0</v>
      </c>
      <c r="AK8" s="725">
        <f>'★２１ページ子ども（年齢別）'!W9</f>
        <v>0</v>
      </c>
      <c r="AL8" s="725">
        <f>'★２１ページ子ども（年齢別）'!X9</f>
        <v>0</v>
      </c>
      <c r="AM8" s="725">
        <f>'★２１ページ子ども（年齢別）'!Y9</f>
        <v>0</v>
      </c>
      <c r="AN8" s="725">
        <f>'★２１ページ子ども（年齢別）'!Z9</f>
        <v>0</v>
      </c>
      <c r="AO8" s="725">
        <f>'★２１ページ子ども（年齢別）'!AA9</f>
        <v>0</v>
      </c>
      <c r="AP8" s="725">
        <f>'★２１ページ子ども（年齢別）'!AB9</f>
        <v>0</v>
      </c>
      <c r="AQ8" s="724">
        <f t="shared" si="1"/>
        <v>0</v>
      </c>
    </row>
    <row r="9" spans="1:43" ht="15" thickBot="1">
      <c r="A9" s="727" t="s">
        <v>590</v>
      </c>
      <c r="B9" s="1148">
        <f>B6/B8*100</f>
        <v>15</v>
      </c>
      <c r="C9" s="1149">
        <v>1.6129032258064515</v>
      </c>
      <c r="D9" s="1149">
        <v>1.5384615384615385</v>
      </c>
      <c r="E9" s="1149">
        <v>1.9607843137254901</v>
      </c>
      <c r="F9" s="1150">
        <v>2.0408163265306123</v>
      </c>
      <c r="G9" s="1150">
        <v>3.9215686274509802</v>
      </c>
      <c r="H9" s="1150">
        <v>0</v>
      </c>
      <c r="I9" s="1151">
        <v>4.0816326530612246</v>
      </c>
      <c r="J9" s="1152">
        <v>0</v>
      </c>
      <c r="K9" s="1149">
        <v>6.8181818181818175</v>
      </c>
      <c r="L9" s="1151">
        <f>L6/L8*100</f>
        <v>0</v>
      </c>
      <c r="M9" s="1153">
        <f>M6/M8*100</f>
        <v>2.7027027027027026</v>
      </c>
      <c r="O9" s="726" t="s">
        <v>665</v>
      </c>
      <c r="P9" s="48" t="s">
        <v>652</v>
      </c>
      <c r="Q9" s="725">
        <f>'★２１ページ子ども（年齢別）'!C11</f>
        <v>0</v>
      </c>
      <c r="R9" s="725">
        <f>'★２１ページ子ども（年齢別）'!D11</f>
        <v>0</v>
      </c>
      <c r="S9" s="725">
        <f>'★２１ページ子ども（年齢別）'!E11</f>
        <v>0</v>
      </c>
      <c r="T9" s="725">
        <f>'★２１ページ子ども（年齢別）'!F11</f>
        <v>0</v>
      </c>
      <c r="U9" s="725">
        <f>'★２１ページ子ども（年齢別）'!G11</f>
        <v>0</v>
      </c>
      <c r="V9" s="725">
        <f>'★２１ページ子ども（年齢別）'!H11</f>
        <v>0</v>
      </c>
      <c r="W9" s="725">
        <f>'★２１ページ子ども（年齢別）'!I11</f>
        <v>0</v>
      </c>
      <c r="X9" s="725">
        <f>'★２１ページ子ども（年齢別）'!J11</f>
        <v>0</v>
      </c>
      <c r="Y9" s="725">
        <f>'★２１ページ子ども（年齢別）'!K11</f>
        <v>0</v>
      </c>
      <c r="Z9" s="725">
        <f>'★２１ページ子ども（年齢別）'!L11</f>
        <v>0</v>
      </c>
      <c r="AA9" s="725">
        <f>'★２１ページ子ども（年齢別）'!M11</f>
        <v>0</v>
      </c>
      <c r="AB9" s="725">
        <f>'★２１ページ子ども（年齢別）'!N11</f>
        <v>0</v>
      </c>
      <c r="AC9" s="724">
        <f t="shared" si="0"/>
        <v>0</v>
      </c>
      <c r="AE9" s="725">
        <f>'★２１ページ子ども（年齢別）'!Q11</f>
        <v>0</v>
      </c>
      <c r="AF9" s="725">
        <f>'★２１ページ子ども（年齢別）'!R11</f>
        <v>0</v>
      </c>
      <c r="AG9" s="725">
        <f>'★２１ページ子ども（年齢別）'!S11</f>
        <v>0</v>
      </c>
      <c r="AH9" s="725">
        <f>'★２１ページ子ども（年齢別）'!T11</f>
        <v>0</v>
      </c>
      <c r="AI9" s="725">
        <f>'★２１ページ子ども（年齢別）'!U11</f>
        <v>0</v>
      </c>
      <c r="AJ9" s="725">
        <f>'★２１ページ子ども（年齢別）'!V11</f>
        <v>0</v>
      </c>
      <c r="AK9" s="725">
        <f>'★２１ページ子ども（年齢別）'!W11</f>
        <v>0</v>
      </c>
      <c r="AL9" s="725">
        <f>'★２１ページ子ども（年齢別）'!X11</f>
        <v>0</v>
      </c>
      <c r="AM9" s="725">
        <f>'★２１ページ子ども（年齢別）'!Y11</f>
        <v>0</v>
      </c>
      <c r="AN9" s="725">
        <f>'★２１ページ子ども（年齢別）'!Z11</f>
        <v>0</v>
      </c>
      <c r="AO9" s="725">
        <f>'★２１ページ子ども（年齢別）'!AA11</f>
        <v>0</v>
      </c>
      <c r="AP9" s="725">
        <f>'★２１ページ子ども（年齢別）'!AB11</f>
        <v>0</v>
      </c>
      <c r="AQ9" s="724">
        <f t="shared" si="1"/>
        <v>0</v>
      </c>
    </row>
    <row r="10" spans="1:43" ht="28.5" customHeight="1">
      <c r="A10" s="1471" t="s">
        <v>664</v>
      </c>
      <c r="B10" s="1472"/>
      <c r="C10" s="1472"/>
      <c r="D10" s="1472"/>
      <c r="E10" s="1472"/>
      <c r="F10" s="1472"/>
      <c r="G10" s="662"/>
      <c r="H10" s="662"/>
      <c r="I10" s="662"/>
      <c r="J10" s="662"/>
      <c r="K10" s="44"/>
      <c r="O10" s="726" t="s">
        <v>663</v>
      </c>
      <c r="P10" s="48" t="s">
        <v>652</v>
      </c>
      <c r="Q10" s="725">
        <f>'★２１ページ子ども（年齢別）'!C13</f>
        <v>0</v>
      </c>
      <c r="R10" s="725">
        <f>'★２１ページ子ども（年齢別）'!D13</f>
        <v>0</v>
      </c>
      <c r="S10" s="725">
        <f>'★２１ページ子ども（年齢別）'!E13</f>
        <v>0</v>
      </c>
      <c r="T10" s="725">
        <f>'★２１ページ子ども（年齢別）'!F13</f>
        <v>0</v>
      </c>
      <c r="U10" s="725">
        <f>'★２１ページ子ども（年齢別）'!G13</f>
        <v>0</v>
      </c>
      <c r="V10" s="725">
        <f>'★２１ページ子ども（年齢別）'!H13</f>
        <v>0</v>
      </c>
      <c r="W10" s="725">
        <f>'★２１ページ子ども（年齢別）'!I13</f>
        <v>0</v>
      </c>
      <c r="X10" s="725">
        <f>'★２１ページ子ども（年齢別）'!J13</f>
        <v>0</v>
      </c>
      <c r="Y10" s="725">
        <f>'★２１ページ子ども（年齢別）'!K13</f>
        <v>0</v>
      </c>
      <c r="Z10" s="725">
        <f>'★２１ページ子ども（年齢別）'!L13</f>
        <v>0</v>
      </c>
      <c r="AA10" s="725">
        <f>'★２１ページ子ども（年齢別）'!M13</f>
        <v>0</v>
      </c>
      <c r="AB10" s="725">
        <f>'★２１ページ子ども（年齢別）'!N13</f>
        <v>0</v>
      </c>
      <c r="AC10" s="724">
        <f t="shared" si="0"/>
        <v>0</v>
      </c>
      <c r="AE10" s="725">
        <f>'★２１ページ子ども（年齢別）'!Q13</f>
        <v>0</v>
      </c>
      <c r="AF10" s="725">
        <f>'★２１ページ子ども（年齢別）'!R13</f>
        <v>0</v>
      </c>
      <c r="AG10" s="725">
        <f>'★２１ページ子ども（年齢別）'!S13</f>
        <v>0</v>
      </c>
      <c r="AH10" s="725">
        <f>'★２１ページ子ども（年齢別）'!T13</f>
        <v>0</v>
      </c>
      <c r="AI10" s="725">
        <f>'★２１ページ子ども（年齢別）'!U13</f>
        <v>0</v>
      </c>
      <c r="AJ10" s="725">
        <f>'★２１ページ子ども（年齢別）'!V13</f>
        <v>0</v>
      </c>
      <c r="AK10" s="725">
        <f>'★２１ページ子ども（年齢別）'!W13</f>
        <v>0</v>
      </c>
      <c r="AL10" s="725">
        <f>'★２１ページ子ども（年齢別）'!X13</f>
        <v>0</v>
      </c>
      <c r="AM10" s="725">
        <f>'★２１ページ子ども（年齢別）'!Y13</f>
        <v>0</v>
      </c>
      <c r="AN10" s="725">
        <f>'★２１ページ子ども（年齢別）'!Z13</f>
        <v>0</v>
      </c>
      <c r="AO10" s="725">
        <f>'★２１ページ子ども（年齢別）'!AA13</f>
        <v>0</v>
      </c>
      <c r="AP10" s="725">
        <f>'★２１ページ子ども（年齢別）'!AB13</f>
        <v>0</v>
      </c>
      <c r="AQ10" s="724">
        <f t="shared" si="1"/>
        <v>0</v>
      </c>
    </row>
    <row r="11" spans="1:43" ht="23.25" customHeight="1">
      <c r="A11" s="662"/>
      <c r="B11" s="662"/>
      <c r="C11" s="662"/>
      <c r="D11" s="662"/>
      <c r="E11" s="662"/>
      <c r="F11" s="662"/>
      <c r="G11" s="662"/>
      <c r="H11" s="662"/>
      <c r="I11" s="662"/>
      <c r="J11" s="662"/>
      <c r="K11" s="44"/>
      <c r="O11" s="726" t="s">
        <v>662</v>
      </c>
      <c r="P11" s="48" t="s">
        <v>652</v>
      </c>
      <c r="Q11" s="725">
        <f>'★２１ページ子ども（年齢別）'!C15</f>
        <v>0</v>
      </c>
      <c r="R11" s="725">
        <f>'★２１ページ子ども（年齢別）'!D15</f>
        <v>0</v>
      </c>
      <c r="S11" s="725">
        <f>'★２１ページ子ども（年齢別）'!E15</f>
        <v>0</v>
      </c>
      <c r="T11" s="725">
        <f>'★２１ページ子ども（年齢別）'!F15</f>
        <v>0</v>
      </c>
      <c r="U11" s="725">
        <f>'★２１ページ子ども（年齢別）'!G15</f>
        <v>0</v>
      </c>
      <c r="V11" s="725">
        <f>'★２１ページ子ども（年齢別）'!H15</f>
        <v>0</v>
      </c>
      <c r="W11" s="725">
        <f>'★２１ページ子ども（年齢別）'!I15</f>
        <v>0</v>
      </c>
      <c r="X11" s="725">
        <f>'★２１ページ子ども（年齢別）'!J15</f>
        <v>0</v>
      </c>
      <c r="Y11" s="725">
        <f>'★２１ページ子ども（年齢別）'!K15</f>
        <v>0</v>
      </c>
      <c r="Z11" s="725">
        <f>'★２１ページ子ども（年齢別）'!L15</f>
        <v>0</v>
      </c>
      <c r="AA11" s="725">
        <f>'★２１ページ子ども（年齢別）'!M15</f>
        <v>0</v>
      </c>
      <c r="AB11" s="725">
        <f>'★２１ページ子ども（年齢別）'!N15</f>
        <v>0</v>
      </c>
      <c r="AC11" s="724">
        <f t="shared" si="0"/>
        <v>0</v>
      </c>
      <c r="AE11" s="725">
        <f>'★２１ページ子ども（年齢別）'!Q15</f>
        <v>0</v>
      </c>
      <c r="AF11" s="725">
        <f>'★２１ページ子ども（年齢別）'!R15</f>
        <v>0</v>
      </c>
      <c r="AG11" s="725">
        <f>'★２１ページ子ども（年齢別）'!S15</f>
        <v>0</v>
      </c>
      <c r="AH11" s="725">
        <f>'★２１ページ子ども（年齢別）'!T15</f>
        <v>0</v>
      </c>
      <c r="AI11" s="725">
        <f>'★２１ページ子ども（年齢別）'!U15</f>
        <v>0</v>
      </c>
      <c r="AJ11" s="725">
        <f>'★２１ページ子ども（年齢別）'!V15</f>
        <v>0</v>
      </c>
      <c r="AK11" s="725">
        <f>'★２１ページ子ども（年齢別）'!W15</f>
        <v>0</v>
      </c>
      <c r="AL11" s="725">
        <f>'★２１ページ子ども（年齢別）'!X15</f>
        <v>0</v>
      </c>
      <c r="AM11" s="725">
        <f>'★２１ページ子ども（年齢別）'!Y15</f>
        <v>0</v>
      </c>
      <c r="AN11" s="725">
        <f>'★２１ページ子ども（年齢別）'!Z15</f>
        <v>0</v>
      </c>
      <c r="AO11" s="725">
        <f>'★２１ページ子ども（年齢別）'!AA15</f>
        <v>0</v>
      </c>
      <c r="AP11" s="725">
        <f>'★２１ページ子ども（年齢別）'!AB15</f>
        <v>0</v>
      </c>
      <c r="AQ11" s="724">
        <f t="shared" si="1"/>
        <v>0</v>
      </c>
    </row>
    <row r="12" spans="1:43" ht="28.5" customHeight="1">
      <c r="A12" s="662"/>
      <c r="B12" s="662"/>
      <c r="C12" s="662"/>
      <c r="D12" s="662"/>
      <c r="E12" s="662"/>
      <c r="F12" s="662"/>
      <c r="G12" s="662"/>
      <c r="H12" s="662"/>
      <c r="I12" s="662"/>
      <c r="J12" s="662"/>
      <c r="K12" s="44"/>
      <c r="O12" s="726" t="s">
        <v>661</v>
      </c>
      <c r="P12" s="48" t="s">
        <v>652</v>
      </c>
      <c r="Q12" s="725">
        <f>'★２１ページ子ども（年齢別）'!C17</f>
        <v>0</v>
      </c>
      <c r="R12" s="725">
        <f>'★２１ページ子ども（年齢別）'!D17</f>
        <v>0</v>
      </c>
      <c r="S12" s="725">
        <f>'★２１ページ子ども（年齢別）'!E17</f>
        <v>0</v>
      </c>
      <c r="T12" s="725">
        <f>'★２１ページ子ども（年齢別）'!F17</f>
        <v>0</v>
      </c>
      <c r="U12" s="725">
        <f>'★２１ページ子ども（年齢別）'!G17</f>
        <v>0</v>
      </c>
      <c r="V12" s="725">
        <f>'★２１ページ子ども（年齢別）'!H17</f>
        <v>0</v>
      </c>
      <c r="W12" s="725">
        <f>'★２１ページ子ども（年齢別）'!I17</f>
        <v>0</v>
      </c>
      <c r="X12" s="725">
        <f>'★２１ページ子ども（年齢別）'!J17</f>
        <v>0</v>
      </c>
      <c r="Y12" s="725">
        <f>'★２１ページ子ども（年齢別）'!K17</f>
        <v>0</v>
      </c>
      <c r="Z12" s="725">
        <f>'★２１ページ子ども（年齢別）'!L17</f>
        <v>0</v>
      </c>
      <c r="AA12" s="725">
        <f>'★２１ページ子ども（年齢別）'!M17</f>
        <v>0</v>
      </c>
      <c r="AB12" s="725">
        <f>'★２１ページ子ども（年齢別）'!N17</f>
        <v>0</v>
      </c>
      <c r="AC12" s="724">
        <f t="shared" si="0"/>
        <v>0</v>
      </c>
      <c r="AE12" s="725">
        <f>'★２１ページ子ども（年齢別）'!Q17</f>
        <v>0</v>
      </c>
      <c r="AF12" s="725">
        <f>'★２１ページ子ども（年齢別）'!R17</f>
        <v>0</v>
      </c>
      <c r="AG12" s="725">
        <f>'★２１ページ子ども（年齢別）'!S17</f>
        <v>0</v>
      </c>
      <c r="AH12" s="725">
        <f>'★２１ページ子ども（年齢別）'!T17</f>
        <v>0</v>
      </c>
      <c r="AI12" s="725">
        <f>'★２１ページ子ども（年齢別）'!U17</f>
        <v>0</v>
      </c>
      <c r="AJ12" s="725">
        <f>'★２１ページ子ども（年齢別）'!V17</f>
        <v>0</v>
      </c>
      <c r="AK12" s="725">
        <f>'★２１ページ子ども（年齢別）'!W17</f>
        <v>0</v>
      </c>
      <c r="AL12" s="725">
        <f>'★２１ページ子ども（年齢別）'!X17</f>
        <v>0</v>
      </c>
      <c r="AM12" s="725">
        <f>'★２１ページ子ども（年齢別）'!Y17</f>
        <v>0</v>
      </c>
      <c r="AN12" s="725">
        <f>'★２１ページ子ども（年齢別）'!Z17</f>
        <v>0</v>
      </c>
      <c r="AO12" s="725">
        <f>'★２１ページ子ども（年齢別）'!AA17</f>
        <v>0</v>
      </c>
      <c r="AP12" s="725">
        <f>'★２１ページ子ども（年齢別）'!AB17</f>
        <v>0</v>
      </c>
      <c r="AQ12" s="724">
        <f t="shared" si="1"/>
        <v>0</v>
      </c>
    </row>
    <row r="13" spans="1:43" ht="30" customHeight="1">
      <c r="A13" s="662"/>
      <c r="B13" s="662"/>
      <c r="C13" s="662"/>
      <c r="D13" s="662"/>
      <c r="E13" s="662"/>
      <c r="F13" s="662"/>
      <c r="G13" s="662"/>
      <c r="H13" s="662"/>
      <c r="I13" s="662"/>
      <c r="J13" s="662"/>
      <c r="K13" s="44"/>
      <c r="O13" s="726" t="s">
        <v>660</v>
      </c>
      <c r="P13" s="48" t="s">
        <v>652</v>
      </c>
      <c r="Q13" s="725">
        <f>'★２１ページ子ども（年齢別）'!C19</f>
        <v>0</v>
      </c>
      <c r="R13" s="725">
        <f>'★２１ページ子ども（年齢別）'!D19</f>
        <v>0</v>
      </c>
      <c r="S13" s="725">
        <f>'★２１ページ子ども（年齢別）'!E19</f>
        <v>0</v>
      </c>
      <c r="T13" s="725">
        <f>'★２１ページ子ども（年齢別）'!F19</f>
        <v>0</v>
      </c>
      <c r="U13" s="725">
        <f>'★２１ページ子ども（年齢別）'!G19</f>
        <v>0</v>
      </c>
      <c r="V13" s="725">
        <f>'★２１ページ子ども（年齢別）'!H19</f>
        <v>0</v>
      </c>
      <c r="W13" s="725">
        <f>'★２１ページ子ども（年齢別）'!I19</f>
        <v>0</v>
      </c>
      <c r="X13" s="725">
        <f>'★２１ページ子ども（年齢別）'!J19</f>
        <v>0</v>
      </c>
      <c r="Y13" s="725">
        <f>'★２１ページ子ども（年齢別）'!K19</f>
        <v>0</v>
      </c>
      <c r="Z13" s="725">
        <f>'★２１ページ子ども（年齢別）'!L19</f>
        <v>0</v>
      </c>
      <c r="AA13" s="725">
        <f>'★２１ページ子ども（年齢別）'!M19</f>
        <v>0</v>
      </c>
      <c r="AB13" s="725">
        <f>'★２１ページ子ども（年齢別）'!N19</f>
        <v>0</v>
      </c>
      <c r="AC13" s="724">
        <f t="shared" si="0"/>
        <v>0</v>
      </c>
      <c r="AE13" s="725">
        <f>'★２１ページ子ども（年齢別）'!Q19</f>
        <v>0</v>
      </c>
      <c r="AF13" s="725">
        <f>'★２１ページ子ども（年齢別）'!R19</f>
        <v>0</v>
      </c>
      <c r="AG13" s="725">
        <f>'★２１ページ子ども（年齢別）'!S19</f>
        <v>0</v>
      </c>
      <c r="AH13" s="725">
        <f>'★２１ページ子ども（年齢別）'!T19</f>
        <v>0</v>
      </c>
      <c r="AI13" s="725">
        <f>'★２１ページ子ども（年齢別）'!U19</f>
        <v>0</v>
      </c>
      <c r="AJ13" s="725">
        <f>'★２１ページ子ども（年齢別）'!V19</f>
        <v>0</v>
      </c>
      <c r="AK13" s="725">
        <f>'★２１ページ子ども（年齢別）'!W19</f>
        <v>0</v>
      </c>
      <c r="AL13" s="725">
        <f>'★２１ページ子ども（年齢別）'!X19</f>
        <v>0</v>
      </c>
      <c r="AM13" s="725">
        <f>'★２１ページ子ども（年齢別）'!Y19</f>
        <v>0</v>
      </c>
      <c r="AN13" s="725">
        <f>'★２１ページ子ども（年齢別）'!Z19</f>
        <v>0</v>
      </c>
      <c r="AO13" s="725">
        <f>'★２１ページ子ども（年齢別）'!AA19</f>
        <v>0</v>
      </c>
      <c r="AP13" s="725">
        <f>'★２１ページ子ども（年齢別）'!AB19</f>
        <v>0</v>
      </c>
      <c r="AQ13" s="724">
        <f t="shared" si="1"/>
        <v>0</v>
      </c>
    </row>
    <row r="14" spans="1:43" ht="30" customHeight="1">
      <c r="A14" s="662"/>
      <c r="B14" s="662"/>
      <c r="C14" s="662"/>
      <c r="D14" s="662"/>
      <c r="E14" s="662"/>
      <c r="F14" s="662"/>
      <c r="G14" s="662"/>
      <c r="H14" s="662"/>
      <c r="I14" s="662"/>
      <c r="J14" s="662"/>
      <c r="K14" s="44"/>
      <c r="O14" s="726" t="s">
        <v>659</v>
      </c>
      <c r="P14" s="48" t="s">
        <v>652</v>
      </c>
      <c r="Q14" s="725">
        <f>'★２１ページ子ども（年齢別）'!C21</f>
        <v>0</v>
      </c>
      <c r="R14" s="725">
        <f>'★２１ページ子ども（年齢別）'!D21</f>
        <v>0</v>
      </c>
      <c r="S14" s="725">
        <f>'★２１ページ子ども（年齢別）'!E21</f>
        <v>0</v>
      </c>
      <c r="T14" s="725">
        <f>'★２１ページ子ども（年齢別）'!F21</f>
        <v>0</v>
      </c>
      <c r="U14" s="725">
        <f>'★２１ページ子ども（年齢別）'!G21</f>
        <v>0</v>
      </c>
      <c r="V14" s="725">
        <f>'★２１ページ子ども（年齢別）'!H21</f>
        <v>0</v>
      </c>
      <c r="W14" s="725">
        <f>'★２１ページ子ども（年齢別）'!I21</f>
        <v>0</v>
      </c>
      <c r="X14" s="725">
        <f>'★２１ページ子ども（年齢別）'!J21</f>
        <v>0</v>
      </c>
      <c r="Y14" s="725">
        <f>'★２１ページ子ども（年齢別）'!K21</f>
        <v>0</v>
      </c>
      <c r="Z14" s="725">
        <f>'★２１ページ子ども（年齢別）'!L21</f>
        <v>0</v>
      </c>
      <c r="AA14" s="725">
        <f>'★２１ページ子ども（年齢別）'!M21</f>
        <v>0</v>
      </c>
      <c r="AB14" s="725">
        <f>'★２１ページ子ども（年齢別）'!N21</f>
        <v>0</v>
      </c>
      <c r="AC14" s="724">
        <f t="shared" si="0"/>
        <v>0</v>
      </c>
      <c r="AE14" s="725">
        <f>'★２１ページ子ども（年齢別）'!Q21</f>
        <v>0</v>
      </c>
      <c r="AF14" s="725">
        <f>'★２１ページ子ども（年齢別）'!R21</f>
        <v>0</v>
      </c>
      <c r="AG14" s="725">
        <f>'★２１ページ子ども（年齢別）'!S21</f>
        <v>0</v>
      </c>
      <c r="AH14" s="725">
        <f>'★２１ページ子ども（年齢別）'!T21</f>
        <v>0</v>
      </c>
      <c r="AI14" s="725">
        <f>'★２１ページ子ども（年齢別）'!U21</f>
        <v>0</v>
      </c>
      <c r="AJ14" s="725">
        <f>'★２１ページ子ども（年齢別）'!V21</f>
        <v>0</v>
      </c>
      <c r="AK14" s="725">
        <f>'★２１ページ子ども（年齢別）'!W21</f>
        <v>0</v>
      </c>
      <c r="AL14" s="725">
        <f>'★２１ページ子ども（年齢別）'!X21</f>
        <v>0</v>
      </c>
      <c r="AM14" s="725">
        <f>'★２１ページ子ども（年齢別）'!Y21</f>
        <v>0</v>
      </c>
      <c r="AN14" s="725">
        <f>'★２１ページ子ども（年齢別）'!Z21</f>
        <v>0</v>
      </c>
      <c r="AO14" s="725">
        <f>'★２１ページ子ども（年齢別）'!AA21</f>
        <v>0</v>
      </c>
      <c r="AP14" s="725">
        <f>'★２１ページ子ども（年齢別）'!AB21</f>
        <v>0</v>
      </c>
      <c r="AQ14" s="724">
        <f t="shared" si="1"/>
        <v>0</v>
      </c>
    </row>
    <row r="15" spans="1:43" ht="45" customHeight="1">
      <c r="A15" s="662"/>
      <c r="B15" s="662"/>
      <c r="C15" s="662"/>
      <c r="D15" s="662"/>
      <c r="E15" s="662"/>
      <c r="F15" s="662"/>
      <c r="G15" s="662"/>
      <c r="H15" s="662"/>
      <c r="I15" s="662"/>
      <c r="J15" s="662"/>
      <c r="K15" s="44"/>
      <c r="O15" s="726" t="s">
        <v>658</v>
      </c>
      <c r="P15" s="48" t="s">
        <v>652</v>
      </c>
      <c r="Q15" s="725">
        <f>'★２１ページ子ども（年齢別）'!C23</f>
        <v>0</v>
      </c>
      <c r="R15" s="725">
        <f>'★２１ページ子ども（年齢別）'!D23</f>
        <v>0</v>
      </c>
      <c r="S15" s="725">
        <f>'★２１ページ子ども（年齢別）'!E23</f>
        <v>0</v>
      </c>
      <c r="T15" s="725">
        <f>'★２１ページ子ども（年齢別）'!F23</f>
        <v>0</v>
      </c>
      <c r="U15" s="725">
        <f>'★２１ページ子ども（年齢別）'!G23</f>
        <v>0</v>
      </c>
      <c r="V15" s="725">
        <f>'★２１ページ子ども（年齢別）'!H23</f>
        <v>0</v>
      </c>
      <c r="W15" s="725">
        <f>'★２１ページ子ども（年齢別）'!I23</f>
        <v>0</v>
      </c>
      <c r="X15" s="725">
        <f>'★２１ページ子ども（年齢別）'!J23</f>
        <v>0</v>
      </c>
      <c r="Y15" s="725">
        <f>'★２１ページ子ども（年齢別）'!K23</f>
        <v>0</v>
      </c>
      <c r="Z15" s="725">
        <f>'★２１ページ子ども（年齢別）'!L23</f>
        <v>0</v>
      </c>
      <c r="AA15" s="725">
        <f>'★２１ページ子ども（年齢別）'!M23</f>
        <v>0</v>
      </c>
      <c r="AB15" s="725">
        <f>'★２１ページ子ども（年齢別）'!N23</f>
        <v>0</v>
      </c>
      <c r="AC15" s="724">
        <f t="shared" si="0"/>
        <v>0</v>
      </c>
      <c r="AE15" s="725">
        <f>'★２１ページ子ども（年齢別）'!Q23</f>
        <v>0</v>
      </c>
      <c r="AF15" s="725">
        <f>'★２１ページ子ども（年齢別）'!R23</f>
        <v>0</v>
      </c>
      <c r="AG15" s="725">
        <f>'★２１ページ子ども（年齢別）'!S23</f>
        <v>0</v>
      </c>
      <c r="AH15" s="725">
        <f>'★２１ページ子ども（年齢別）'!T23</f>
        <v>0</v>
      </c>
      <c r="AI15" s="725">
        <f>'★２１ページ子ども（年齢別）'!U23</f>
        <v>0</v>
      </c>
      <c r="AJ15" s="725">
        <f>'★２１ページ子ども（年齢別）'!V23</f>
        <v>0</v>
      </c>
      <c r="AK15" s="725">
        <f>'★２１ページ子ども（年齢別）'!W23</f>
        <v>0</v>
      </c>
      <c r="AL15" s="725">
        <f>'★２１ページ子ども（年齢別）'!X23</f>
        <v>0</v>
      </c>
      <c r="AM15" s="725">
        <f>'★２１ページ子ども（年齢別）'!Y23</f>
        <v>0</v>
      </c>
      <c r="AN15" s="725">
        <f>'★２１ページ子ども（年齢別）'!Z23</f>
        <v>0</v>
      </c>
      <c r="AO15" s="725">
        <f>'★２１ページ子ども（年齢別）'!AA23</f>
        <v>0</v>
      </c>
      <c r="AP15" s="725">
        <f>'★２１ページ子ども（年齢別）'!AB23</f>
        <v>0</v>
      </c>
      <c r="AQ15" s="724">
        <f t="shared" si="1"/>
        <v>0</v>
      </c>
    </row>
    <row r="16" spans="1:43">
      <c r="A16" s="662"/>
      <c r="B16" s="662"/>
      <c r="C16" s="662"/>
      <c r="D16" s="662"/>
      <c r="E16" s="662"/>
      <c r="F16" s="662"/>
      <c r="G16" s="662"/>
      <c r="H16" s="662"/>
      <c r="I16" s="662"/>
      <c r="J16" s="662"/>
      <c r="K16" s="44"/>
      <c r="O16" s="726" t="s">
        <v>657</v>
      </c>
      <c r="P16" s="48" t="s">
        <v>652</v>
      </c>
      <c r="Q16" s="725">
        <f>'★２１ページ子ども（年齢別）'!C25</f>
        <v>0</v>
      </c>
      <c r="R16" s="725">
        <f>'★２１ページ子ども（年齢別）'!D25</f>
        <v>0</v>
      </c>
      <c r="S16" s="725">
        <f>'★２１ページ子ども（年齢別）'!E25</f>
        <v>0</v>
      </c>
      <c r="T16" s="725">
        <f>'★２１ページ子ども（年齢別）'!F25</f>
        <v>0</v>
      </c>
      <c r="U16" s="725">
        <f>'★２１ページ子ども（年齢別）'!G25</f>
        <v>0</v>
      </c>
      <c r="V16" s="725">
        <f>'★２１ページ子ども（年齢別）'!H25</f>
        <v>0</v>
      </c>
      <c r="W16" s="725">
        <f>'★２１ページ子ども（年齢別）'!I25</f>
        <v>0</v>
      </c>
      <c r="X16" s="725">
        <f>'★２１ページ子ども（年齢別）'!J25</f>
        <v>0</v>
      </c>
      <c r="Y16" s="725">
        <f>'★２１ページ子ども（年齢別）'!K25</f>
        <v>0</v>
      </c>
      <c r="Z16" s="725">
        <f>'★２１ページ子ども（年齢別）'!L25</f>
        <v>0</v>
      </c>
      <c r="AA16" s="725">
        <f>'★２１ページ子ども（年齢別）'!M25</f>
        <v>0</v>
      </c>
      <c r="AB16" s="725">
        <f>'★２１ページ子ども（年齢別）'!N25</f>
        <v>0</v>
      </c>
      <c r="AC16" s="724">
        <f t="shared" si="0"/>
        <v>0</v>
      </c>
      <c r="AE16" s="725">
        <f>'★２１ページ子ども（年齢別）'!Q25</f>
        <v>0</v>
      </c>
      <c r="AF16" s="725">
        <f>'★２１ページ子ども（年齢別）'!R25</f>
        <v>0</v>
      </c>
      <c r="AG16" s="725">
        <f>'★２１ページ子ども（年齢別）'!S25</f>
        <v>0</v>
      </c>
      <c r="AH16" s="725">
        <f>'★２１ページ子ども（年齢別）'!T25</f>
        <v>0</v>
      </c>
      <c r="AI16" s="725">
        <f>'★２１ページ子ども（年齢別）'!U25</f>
        <v>0</v>
      </c>
      <c r="AJ16" s="725">
        <f>'★２１ページ子ども（年齢別）'!V25</f>
        <v>0</v>
      </c>
      <c r="AK16" s="725">
        <f>'★２１ページ子ども（年齢別）'!W25</f>
        <v>0</v>
      </c>
      <c r="AL16" s="725">
        <f>'★２１ページ子ども（年齢別）'!X25</f>
        <v>0</v>
      </c>
      <c r="AM16" s="725">
        <f>'★２１ページ子ども（年齢別）'!Y25</f>
        <v>0</v>
      </c>
      <c r="AN16" s="725">
        <f>'★２１ページ子ども（年齢別）'!Z25</f>
        <v>0</v>
      </c>
      <c r="AO16" s="725">
        <f>'★２１ページ子ども（年齢別）'!AA25</f>
        <v>0</v>
      </c>
      <c r="AP16" s="725">
        <f>'★２１ページ子ども（年齢別）'!AB25</f>
        <v>0</v>
      </c>
      <c r="AQ16" s="724">
        <f t="shared" si="1"/>
        <v>0</v>
      </c>
    </row>
    <row r="17" spans="1:43">
      <c r="A17" s="662"/>
      <c r="B17" s="662"/>
      <c r="C17" s="662"/>
      <c r="D17" s="662"/>
      <c r="E17" s="662"/>
      <c r="F17" s="662"/>
      <c r="G17" s="662"/>
      <c r="H17" s="662"/>
      <c r="I17" s="662"/>
      <c r="K17" s="44"/>
      <c r="O17" s="726" t="s">
        <v>656</v>
      </c>
      <c r="P17" s="48" t="s">
        <v>652</v>
      </c>
      <c r="Q17" s="725">
        <f>'★２１ページ子ども（年齢別）'!C27</f>
        <v>0</v>
      </c>
      <c r="R17" s="725">
        <f>'★２１ページ子ども（年齢別）'!D27</f>
        <v>0</v>
      </c>
      <c r="S17" s="725">
        <f>'★２１ページ子ども（年齢別）'!E27</f>
        <v>0</v>
      </c>
      <c r="T17" s="725">
        <f>'★２１ページ子ども（年齢別）'!F27</f>
        <v>0</v>
      </c>
      <c r="U17" s="725">
        <f>'★２１ページ子ども（年齢別）'!G27</f>
        <v>0</v>
      </c>
      <c r="V17" s="725">
        <f>'★２１ページ子ども（年齢別）'!H27</f>
        <v>0</v>
      </c>
      <c r="W17" s="725">
        <f>'★２１ページ子ども（年齢別）'!I27</f>
        <v>0</v>
      </c>
      <c r="X17" s="725">
        <f>'★２１ページ子ども（年齢別）'!J27</f>
        <v>0</v>
      </c>
      <c r="Y17" s="725">
        <f>'★２１ページ子ども（年齢別）'!K27</f>
        <v>0</v>
      </c>
      <c r="Z17" s="725">
        <f>'★２１ページ子ども（年齢別）'!L27</f>
        <v>1</v>
      </c>
      <c r="AA17" s="725">
        <f>'★２１ページ子ども（年齢別）'!M27</f>
        <v>0</v>
      </c>
      <c r="AB17" s="725">
        <f>'★２１ページ子ども（年齢別）'!N27</f>
        <v>0</v>
      </c>
      <c r="AC17" s="724">
        <f t="shared" si="0"/>
        <v>1</v>
      </c>
      <c r="AE17" s="725">
        <f>'★２１ページ子ども（年齢別）'!Q27</f>
        <v>0</v>
      </c>
      <c r="AF17" s="725">
        <f>'★２１ページ子ども（年齢別）'!R27</f>
        <v>0</v>
      </c>
      <c r="AG17" s="725">
        <f>'★２１ページ子ども（年齢別）'!S27</f>
        <v>0</v>
      </c>
      <c r="AH17" s="725">
        <f>'★２１ページ子ども（年齢別）'!T27</f>
        <v>0</v>
      </c>
      <c r="AI17" s="725">
        <f>'★２１ページ子ども（年齢別）'!U27</f>
        <v>0</v>
      </c>
      <c r="AJ17" s="725">
        <f>'★２１ページ子ども（年齢別）'!V27</f>
        <v>0</v>
      </c>
      <c r="AK17" s="725">
        <f>'★２１ページ子ども（年齢別）'!W27</f>
        <v>0</v>
      </c>
      <c r="AL17" s="725">
        <f>'★２１ページ子ども（年齢別）'!X27</f>
        <v>0</v>
      </c>
      <c r="AM17" s="725">
        <f>'★２１ページ子ども（年齢別）'!Y27</f>
        <v>0</v>
      </c>
      <c r="AN17" s="725">
        <f>'★２１ページ子ども（年齢別）'!Z27</f>
        <v>0</v>
      </c>
      <c r="AO17" s="725">
        <f>'★２１ページ子ども（年齢別）'!AA27</f>
        <v>0</v>
      </c>
      <c r="AP17" s="725">
        <f>'★２１ページ子ども（年齢別）'!AB27</f>
        <v>0</v>
      </c>
      <c r="AQ17" s="724">
        <f t="shared" si="1"/>
        <v>0</v>
      </c>
    </row>
    <row r="18" spans="1:43">
      <c r="A18" s="662"/>
      <c r="B18" s="662"/>
      <c r="C18" s="662"/>
      <c r="D18" s="662"/>
      <c r="E18" s="662"/>
      <c r="F18" s="662"/>
      <c r="G18" s="662"/>
      <c r="H18" s="662"/>
      <c r="I18" s="662"/>
      <c r="J18" s="662"/>
      <c r="K18" s="44"/>
      <c r="O18" s="726" t="s">
        <v>655</v>
      </c>
      <c r="P18" s="48" t="s">
        <v>652</v>
      </c>
      <c r="Q18" s="725">
        <f>'★２１ページ子ども（年齢別）'!C29</f>
        <v>0</v>
      </c>
      <c r="R18" s="725">
        <f>'★２１ページ子ども（年齢別）'!D29</f>
        <v>0</v>
      </c>
      <c r="S18" s="725">
        <f>'★２１ページ子ども（年齢別）'!E29</f>
        <v>0</v>
      </c>
      <c r="T18" s="725">
        <f>'★２１ページ子ども（年齢別）'!F29</f>
        <v>0</v>
      </c>
      <c r="U18" s="725">
        <f>'★２１ページ子ども（年齢別）'!G29</f>
        <v>0</v>
      </c>
      <c r="V18" s="725">
        <f>'★２１ページ子ども（年齢別）'!H29</f>
        <v>0</v>
      </c>
      <c r="W18" s="725">
        <f>'★２１ページ子ども（年齢別）'!I29</f>
        <v>0</v>
      </c>
      <c r="X18" s="725">
        <f>'★２１ページ子ども（年齢別）'!J29</f>
        <v>0</v>
      </c>
      <c r="Y18" s="725">
        <f>'★２１ページ子ども（年齢別）'!K29</f>
        <v>0</v>
      </c>
      <c r="Z18" s="725">
        <f>'★２１ページ子ども（年齢別）'!L29</f>
        <v>0</v>
      </c>
      <c r="AA18" s="725">
        <f>'★２１ページ子ども（年齢別）'!M29</f>
        <v>0</v>
      </c>
      <c r="AB18" s="725">
        <f>'★２１ページ子ども（年齢別）'!N29</f>
        <v>0</v>
      </c>
      <c r="AC18" s="724">
        <f t="shared" si="0"/>
        <v>0</v>
      </c>
      <c r="AE18" s="725">
        <f>'★２１ページ子ども（年齢別）'!Q29</f>
        <v>0</v>
      </c>
      <c r="AF18" s="725">
        <f>'★２１ページ子ども（年齢別）'!R29</f>
        <v>0</v>
      </c>
      <c r="AG18" s="725">
        <f>'★２１ページ子ども（年齢別）'!S29</f>
        <v>0</v>
      </c>
      <c r="AH18" s="725">
        <f>'★２１ページ子ども（年齢別）'!T29</f>
        <v>0</v>
      </c>
      <c r="AI18" s="725">
        <f>'★２１ページ子ども（年齢別）'!U29</f>
        <v>0</v>
      </c>
      <c r="AJ18" s="725">
        <f>'★２１ページ子ども（年齢別）'!V29</f>
        <v>0</v>
      </c>
      <c r="AK18" s="725">
        <f>'★２１ページ子ども（年齢別）'!W29</f>
        <v>0</v>
      </c>
      <c r="AL18" s="725">
        <f>'★２１ページ子ども（年齢別）'!X29</f>
        <v>0</v>
      </c>
      <c r="AM18" s="725">
        <f>'★２１ページ子ども（年齢別）'!Y29</f>
        <v>0</v>
      </c>
      <c r="AN18" s="725">
        <f>'★２１ページ子ども（年齢別）'!Z29</f>
        <v>0</v>
      </c>
      <c r="AO18" s="725">
        <f>'★２１ページ子ども（年齢別）'!AA29</f>
        <v>0</v>
      </c>
      <c r="AP18" s="725">
        <f>'★２１ページ子ども（年齢別）'!AB29</f>
        <v>0</v>
      </c>
      <c r="AQ18" s="724">
        <f t="shared" si="1"/>
        <v>0</v>
      </c>
    </row>
    <row r="19" spans="1:43">
      <c r="A19" s="662"/>
      <c r="B19" s="662"/>
      <c r="C19" s="662"/>
      <c r="D19" s="662"/>
      <c r="E19" s="662"/>
      <c r="F19" s="662"/>
      <c r="G19" s="662"/>
      <c r="H19" s="662"/>
      <c r="I19" s="662"/>
      <c r="J19" s="662"/>
      <c r="K19" s="44"/>
      <c r="O19" s="726" t="s">
        <v>654</v>
      </c>
      <c r="P19" s="48" t="s">
        <v>652</v>
      </c>
      <c r="Q19" s="725">
        <f>'★２１ページ子ども（年齢別）'!C31</f>
        <v>0</v>
      </c>
      <c r="R19" s="725">
        <f>'★２１ページ子ども（年齢別）'!D31</f>
        <v>0</v>
      </c>
      <c r="S19" s="725">
        <f>'★２１ページ子ども（年齢別）'!E31</f>
        <v>0</v>
      </c>
      <c r="T19" s="725">
        <f>'★２１ページ子ども（年齢別）'!F31</f>
        <v>0</v>
      </c>
      <c r="U19" s="725">
        <f>'★２１ページ子ども（年齢別）'!G31</f>
        <v>0</v>
      </c>
      <c r="V19" s="725">
        <f>'★２１ページ子ども（年齢別）'!H31</f>
        <v>0</v>
      </c>
      <c r="W19" s="725">
        <f>'★２１ページ子ども（年齢別）'!I31</f>
        <v>0</v>
      </c>
      <c r="X19" s="725">
        <f>'★２１ページ子ども（年齢別）'!J31</f>
        <v>0</v>
      </c>
      <c r="Y19" s="725">
        <f>'★２１ページ子ども（年齢別）'!K31</f>
        <v>0</v>
      </c>
      <c r="Z19" s="725">
        <f>'★２１ページ子ども（年齢別）'!L31</f>
        <v>0</v>
      </c>
      <c r="AA19" s="725">
        <f>'★２１ページ子ども（年齢別）'!M31</f>
        <v>0</v>
      </c>
      <c r="AB19" s="725">
        <f>'★２１ページ子ども（年齢別）'!N31</f>
        <v>0</v>
      </c>
      <c r="AC19" s="724">
        <f t="shared" si="0"/>
        <v>0</v>
      </c>
      <c r="AE19" s="725">
        <f>'★２１ページ子ども（年齢別）'!Q31</f>
        <v>0</v>
      </c>
      <c r="AF19" s="725">
        <f>'★２１ページ子ども（年齢別）'!R31</f>
        <v>0</v>
      </c>
      <c r="AG19" s="725">
        <f>'★２１ページ子ども（年齢別）'!S31</f>
        <v>0</v>
      </c>
      <c r="AH19" s="725">
        <f>'★２１ページ子ども（年齢別）'!T31</f>
        <v>0</v>
      </c>
      <c r="AI19" s="725">
        <f>'★２１ページ子ども（年齢別）'!U31</f>
        <v>0</v>
      </c>
      <c r="AJ19" s="725">
        <f>'★２１ページ子ども（年齢別）'!V31</f>
        <v>0</v>
      </c>
      <c r="AK19" s="725">
        <f>'★２１ページ子ども（年齢別）'!W31</f>
        <v>0</v>
      </c>
      <c r="AL19" s="725">
        <f>'★２１ページ子ども（年齢別）'!X31</f>
        <v>0</v>
      </c>
      <c r="AM19" s="725">
        <f>'★２１ページ子ども（年齢別）'!Y31</f>
        <v>0</v>
      </c>
      <c r="AN19" s="725">
        <f>'★２１ページ子ども（年齢別）'!Z31</f>
        <v>0</v>
      </c>
      <c r="AO19" s="725">
        <f>'★２１ページ子ども（年齢別）'!AA31</f>
        <v>0</v>
      </c>
      <c r="AP19" s="725">
        <f>'★２１ページ子ども（年齢別）'!AB31</f>
        <v>0</v>
      </c>
      <c r="AQ19" s="724">
        <f t="shared" si="1"/>
        <v>0</v>
      </c>
    </row>
    <row r="20" spans="1:43" ht="15" thickBot="1">
      <c r="A20" s="662"/>
      <c r="B20" s="662"/>
      <c r="C20" s="662"/>
      <c r="D20" s="662"/>
      <c r="E20" s="662"/>
      <c r="F20" s="662"/>
      <c r="G20" s="662"/>
      <c r="H20" s="662"/>
      <c r="I20" s="662"/>
      <c r="J20" s="662"/>
      <c r="K20" s="44"/>
      <c r="O20" s="723" t="s">
        <v>653</v>
      </c>
      <c r="P20" s="465" t="s">
        <v>652</v>
      </c>
      <c r="Q20" s="723">
        <f>'★２１ページ子ども（年齢別）'!C33</f>
        <v>0</v>
      </c>
      <c r="R20" s="723">
        <f>'★２１ページ子ども（年齢別）'!D33</f>
        <v>0</v>
      </c>
      <c r="S20" s="723">
        <f>'★２１ページ子ども（年齢別）'!E33</f>
        <v>0</v>
      </c>
      <c r="T20" s="723">
        <f>'★２１ページ子ども（年齢別）'!F33</f>
        <v>0</v>
      </c>
      <c r="U20" s="723">
        <f>'★２１ページ子ども（年齢別）'!G33</f>
        <v>0</v>
      </c>
      <c r="V20" s="723">
        <f>'★２１ページ子ども（年齢別）'!H33</f>
        <v>0</v>
      </c>
      <c r="W20" s="723">
        <f>'★２１ページ子ども（年齢別）'!I33</f>
        <v>0</v>
      </c>
      <c r="X20" s="723">
        <f>'★２１ページ子ども（年齢別）'!J33</f>
        <v>0</v>
      </c>
      <c r="Y20" s="723">
        <f>'★２１ページ子ども（年齢別）'!K33</f>
        <v>0</v>
      </c>
      <c r="Z20" s="723">
        <f>'★２１ページ子ども（年齢別）'!L33</f>
        <v>0</v>
      </c>
      <c r="AA20" s="723">
        <f>'★２１ページ子ども（年齢別）'!M33</f>
        <v>0</v>
      </c>
      <c r="AB20" s="723">
        <f>'★２１ページ子ども（年齢別）'!N33</f>
        <v>0</v>
      </c>
      <c r="AC20" s="722">
        <f t="shared" si="0"/>
        <v>0</v>
      </c>
      <c r="AE20" s="723">
        <f>'★２１ページ子ども（年齢別）'!Q33</f>
        <v>0</v>
      </c>
      <c r="AF20" s="723">
        <f>'★２１ページ子ども（年齢別）'!R33</f>
        <v>0</v>
      </c>
      <c r="AG20" s="723">
        <f>'★２１ページ子ども（年齢別）'!S33</f>
        <v>0</v>
      </c>
      <c r="AH20" s="723">
        <f>'★２１ページ子ども（年齢別）'!T33</f>
        <v>0</v>
      </c>
      <c r="AI20" s="723">
        <f>'★２１ページ子ども（年齢別）'!U33</f>
        <v>0</v>
      </c>
      <c r="AJ20" s="723">
        <f>'★２１ページ子ども（年齢別）'!V33</f>
        <v>0</v>
      </c>
      <c r="AK20" s="723">
        <f>'★２１ページ子ども（年齢別）'!W33</f>
        <v>0</v>
      </c>
      <c r="AL20" s="723">
        <f>'★２１ページ子ども（年齢別）'!X33</f>
        <v>0</v>
      </c>
      <c r="AM20" s="723">
        <f>'★２１ページ子ども（年齢別）'!Y33</f>
        <v>0</v>
      </c>
      <c r="AN20" s="723">
        <f>'★２１ページ子ども（年齢別）'!Z33</f>
        <v>0</v>
      </c>
      <c r="AO20" s="723">
        <f>'★２１ページ子ども（年齢別）'!AA33</f>
        <v>0</v>
      </c>
      <c r="AP20" s="723">
        <f>'★２１ページ子ども（年齢別）'!AB33</f>
        <v>0</v>
      </c>
      <c r="AQ20" s="722">
        <f t="shared" si="1"/>
        <v>0</v>
      </c>
    </row>
    <row r="21" spans="1:43" ht="15" thickBot="1">
      <c r="A21" s="662"/>
      <c r="B21" s="662"/>
      <c r="C21" s="662"/>
      <c r="D21" s="662"/>
      <c r="E21" s="662"/>
      <c r="F21" s="662"/>
      <c r="G21" s="662"/>
      <c r="H21" s="662"/>
      <c r="I21" s="662"/>
      <c r="J21" s="662"/>
      <c r="K21" s="44"/>
      <c r="O21" s="717" t="s">
        <v>648</v>
      </c>
      <c r="P21" s="716" t="s">
        <v>652</v>
      </c>
      <c r="Q21" s="715">
        <f t="shared" ref="Q21:AC21" si="2">SUM(Q6:Q20)</f>
        <v>0</v>
      </c>
      <c r="R21" s="715">
        <f t="shared" si="2"/>
        <v>0</v>
      </c>
      <c r="S21" s="715">
        <f t="shared" si="2"/>
        <v>0</v>
      </c>
      <c r="T21" s="715">
        <f t="shared" si="2"/>
        <v>0</v>
      </c>
      <c r="U21" s="715">
        <f t="shared" si="2"/>
        <v>0</v>
      </c>
      <c r="V21" s="715">
        <f t="shared" si="2"/>
        <v>0</v>
      </c>
      <c r="W21" s="715">
        <f t="shared" si="2"/>
        <v>0</v>
      </c>
      <c r="X21" s="715">
        <f t="shared" si="2"/>
        <v>0</v>
      </c>
      <c r="Y21" s="715">
        <f t="shared" si="2"/>
        <v>0</v>
      </c>
      <c r="Z21" s="715">
        <f t="shared" si="2"/>
        <v>1</v>
      </c>
      <c r="AA21" s="715">
        <f t="shared" si="2"/>
        <v>0</v>
      </c>
      <c r="AB21" s="715">
        <f t="shared" si="2"/>
        <v>0</v>
      </c>
      <c r="AC21" s="715">
        <f t="shared" si="2"/>
        <v>1</v>
      </c>
      <c r="AE21" s="715">
        <f t="shared" ref="AE21:AQ21" si="3">SUM(AF6:AF20)</f>
        <v>0</v>
      </c>
      <c r="AF21" s="714">
        <f t="shared" si="3"/>
        <v>0</v>
      </c>
      <c r="AG21" s="714">
        <f t="shared" si="3"/>
        <v>0</v>
      </c>
      <c r="AH21" s="714">
        <f t="shared" si="3"/>
        <v>0</v>
      </c>
      <c r="AI21" s="714">
        <f t="shared" si="3"/>
        <v>0</v>
      </c>
      <c r="AJ21" s="714">
        <f t="shared" si="3"/>
        <v>0</v>
      </c>
      <c r="AK21" s="714">
        <f t="shared" si="3"/>
        <v>0</v>
      </c>
      <c r="AL21" s="714">
        <f t="shared" si="3"/>
        <v>0</v>
      </c>
      <c r="AM21" s="714">
        <f t="shared" si="3"/>
        <v>0</v>
      </c>
      <c r="AN21" s="714">
        <f t="shared" si="3"/>
        <v>0</v>
      </c>
      <c r="AO21" s="715">
        <f t="shared" si="3"/>
        <v>0</v>
      </c>
      <c r="AP21" s="714">
        <f t="shared" si="3"/>
        <v>0</v>
      </c>
      <c r="AQ21" s="713">
        <f t="shared" si="3"/>
        <v>0</v>
      </c>
    </row>
    <row r="22" spans="1:43" ht="15" thickBot="1">
      <c r="A22" s="662"/>
      <c r="B22" s="662"/>
      <c r="C22" s="662"/>
      <c r="D22" s="662"/>
      <c r="E22" s="662"/>
      <c r="F22" s="662"/>
      <c r="G22" s="662"/>
      <c r="H22" s="662"/>
      <c r="I22" s="662"/>
      <c r="J22" s="662"/>
      <c r="K22" s="44"/>
    </row>
    <row r="23" spans="1:43">
      <c r="A23" s="662"/>
      <c r="B23" s="662"/>
      <c r="C23" s="662"/>
      <c r="D23" s="662"/>
      <c r="E23" s="662"/>
      <c r="F23" s="662"/>
      <c r="G23" s="662"/>
      <c r="H23" s="662"/>
      <c r="I23" s="662"/>
      <c r="J23" s="662"/>
      <c r="K23" s="44"/>
      <c r="O23" s="256"/>
      <c r="P23" s="721" t="s">
        <v>651</v>
      </c>
      <c r="Q23" s="264">
        <v>1</v>
      </c>
      <c r="R23" s="492">
        <v>2</v>
      </c>
      <c r="S23" s="492">
        <v>3</v>
      </c>
      <c r="T23" s="492">
        <v>4</v>
      </c>
      <c r="U23" s="492">
        <v>5</v>
      </c>
      <c r="V23" s="492">
        <v>6</v>
      </c>
      <c r="W23" s="492">
        <v>7</v>
      </c>
      <c r="X23" s="492">
        <v>8</v>
      </c>
      <c r="Y23" s="492">
        <v>9</v>
      </c>
      <c r="Z23" s="492">
        <v>10</v>
      </c>
      <c r="AA23" s="492">
        <v>11</v>
      </c>
      <c r="AB23" s="491">
        <v>12</v>
      </c>
      <c r="AC23" s="720" t="s">
        <v>650</v>
      </c>
    </row>
    <row r="24" spans="1:43" ht="15" thickBot="1">
      <c r="A24" s="662"/>
      <c r="B24" s="662"/>
      <c r="C24" s="662"/>
      <c r="D24" s="662"/>
      <c r="E24" s="662"/>
      <c r="F24" s="662"/>
      <c r="G24" s="662"/>
      <c r="H24" s="662"/>
      <c r="I24" s="662"/>
      <c r="J24" s="662"/>
      <c r="K24" s="44"/>
      <c r="O24" s="719" t="s">
        <v>649</v>
      </c>
      <c r="P24" s="44"/>
      <c r="Q24" s="482"/>
      <c r="R24" s="117"/>
      <c r="S24" s="117"/>
      <c r="T24" s="117"/>
      <c r="U24" s="117"/>
      <c r="V24" s="117"/>
      <c r="W24" s="117"/>
      <c r="X24" s="117"/>
      <c r="Y24" s="117"/>
      <c r="Z24" s="117"/>
      <c r="AA24" s="117"/>
      <c r="AB24" s="718"/>
      <c r="AC24" s="43"/>
    </row>
    <row r="25" spans="1:43" ht="15" thickBot="1">
      <c r="A25" s="662"/>
      <c r="B25" s="662"/>
      <c r="C25" s="662"/>
      <c r="D25" s="662"/>
      <c r="E25" s="662"/>
      <c r="F25" s="662"/>
      <c r="G25" s="662"/>
      <c r="H25" s="662"/>
      <c r="I25" s="662"/>
      <c r="J25" s="662"/>
      <c r="K25" s="44"/>
      <c r="O25" s="717" t="s">
        <v>648</v>
      </c>
      <c r="P25" s="716" t="s">
        <v>647</v>
      </c>
      <c r="Q25" s="715">
        <f>'★２１ページ子ども（年齢別）'!C36</f>
        <v>43</v>
      </c>
      <c r="R25" s="714">
        <f>'★２１ページ子ども（年齢別）'!D36</f>
        <v>33</v>
      </c>
      <c r="S25" s="715">
        <f>'★２１ページ子ども（年齢別）'!E36</f>
        <v>33</v>
      </c>
      <c r="T25" s="714">
        <f>'★２１ページ子ども（年齢別）'!F36</f>
        <v>17</v>
      </c>
      <c r="U25" s="715">
        <f>'★２１ページ子ども（年齢別）'!G36</f>
        <v>17</v>
      </c>
      <c r="V25" s="714">
        <f>'★２１ページ子ども（年齢別）'!H36</f>
        <v>38</v>
      </c>
      <c r="W25" s="715">
        <f>'★２１ページ子ども（年齢別）'!I36</f>
        <v>27</v>
      </c>
      <c r="X25" s="714">
        <f>'★２１ページ子ども（年齢別）'!J36</f>
        <v>43</v>
      </c>
      <c r="Y25" s="715">
        <f>'★２１ページ子ども（年齢別）'!K36</f>
        <v>39</v>
      </c>
      <c r="Z25" s="714">
        <f>'★２１ページ子ども（年齢別）'!L36</f>
        <v>29</v>
      </c>
      <c r="AA25" s="715">
        <f>'★２１ページ子ども（年齢別）'!M36</f>
        <v>37</v>
      </c>
      <c r="AB25" s="714">
        <f>'★２１ページ子ども（年齢別）'!N36</f>
        <v>43</v>
      </c>
      <c r="AC25" s="713">
        <f>SUM(Q25:AB25)</f>
        <v>399</v>
      </c>
    </row>
    <row r="26" spans="1:43">
      <c r="A26" s="662"/>
      <c r="B26" s="662"/>
      <c r="C26" s="662"/>
      <c r="D26" s="662"/>
      <c r="E26" s="662"/>
      <c r="F26" s="662"/>
      <c r="G26" s="662"/>
      <c r="H26" s="662"/>
      <c r="I26" s="662"/>
      <c r="J26" s="662"/>
      <c r="K26" s="44"/>
      <c r="P26" s="44"/>
      <c r="Q26" s="44"/>
      <c r="R26" s="44"/>
      <c r="S26" s="44"/>
      <c r="T26" s="44"/>
      <c r="U26" s="44"/>
      <c r="V26" s="44"/>
      <c r="W26" s="44"/>
      <c r="X26" s="44"/>
      <c r="Y26" s="44"/>
      <c r="Z26" s="44"/>
      <c r="AA26" s="44"/>
      <c r="AB26" s="44"/>
      <c r="AC26" s="44"/>
      <c r="AD26" s="712"/>
    </row>
    <row r="27" spans="1:43">
      <c r="A27" s="662"/>
      <c r="B27" s="662"/>
      <c r="C27" s="662"/>
      <c r="D27" s="662"/>
      <c r="E27" s="662"/>
      <c r="F27" s="662"/>
      <c r="G27" s="662"/>
      <c r="H27" s="662"/>
      <c r="I27" s="662"/>
      <c r="J27" s="662"/>
      <c r="K27" s="44"/>
      <c r="P27" s="44"/>
      <c r="Q27" s="44"/>
      <c r="R27" s="44"/>
      <c r="S27" s="44"/>
      <c r="T27" s="44"/>
      <c r="U27" s="44"/>
      <c r="V27" s="44"/>
      <c r="W27" s="44"/>
      <c r="X27" s="44"/>
      <c r="Y27" s="44"/>
      <c r="Z27" s="44"/>
      <c r="AA27" s="44"/>
      <c r="AB27" s="44"/>
      <c r="AC27" s="44"/>
      <c r="AD27" s="712"/>
    </row>
    <row r="28" spans="1:43">
      <c r="A28" s="662"/>
      <c r="B28" s="662"/>
      <c r="C28" s="662"/>
      <c r="D28" s="662"/>
      <c r="E28" s="662"/>
      <c r="F28" s="662"/>
      <c r="G28" s="662"/>
      <c r="H28" s="662"/>
      <c r="I28" s="662"/>
      <c r="J28" s="662"/>
      <c r="K28" s="44"/>
      <c r="P28" s="44"/>
      <c r="Q28" s="44"/>
      <c r="R28" s="44"/>
      <c r="S28" s="44"/>
      <c r="T28" s="44"/>
      <c r="U28" s="44"/>
      <c r="V28" s="44"/>
      <c r="W28" s="44"/>
      <c r="X28" s="44"/>
      <c r="Y28" s="44"/>
      <c r="Z28" s="44"/>
      <c r="AA28" s="44"/>
      <c r="AB28" s="44"/>
      <c r="AC28" s="44"/>
      <c r="AD28" s="712"/>
    </row>
    <row r="29" spans="1:43">
      <c r="A29" s="647"/>
      <c r="B29" s="647"/>
      <c r="C29" s="647"/>
      <c r="D29" s="647"/>
      <c r="E29" s="647"/>
      <c r="F29" s="647"/>
      <c r="G29" s="647"/>
      <c r="H29" s="647"/>
      <c r="I29" s="647"/>
      <c r="J29" s="647"/>
      <c r="P29" s="44"/>
      <c r="Q29" s="44"/>
      <c r="R29" s="44"/>
      <c r="S29" s="44"/>
      <c r="T29" s="44"/>
      <c r="U29" s="44"/>
      <c r="V29" s="44"/>
      <c r="W29" s="44"/>
      <c r="X29" s="44"/>
      <c r="Y29" s="44"/>
      <c r="Z29" s="44"/>
      <c r="AA29" s="44"/>
      <c r="AB29" s="44"/>
      <c r="AC29" s="44"/>
      <c r="AD29" s="712"/>
    </row>
    <row r="30" spans="1:43">
      <c r="A30" s="647"/>
      <c r="B30" s="647"/>
      <c r="C30" s="647"/>
      <c r="D30" s="647"/>
      <c r="E30" s="647"/>
      <c r="F30" s="647"/>
      <c r="G30" s="647"/>
      <c r="H30" s="647"/>
      <c r="I30" s="647"/>
      <c r="J30" s="647"/>
      <c r="P30" s="44"/>
      <c r="Q30" s="44"/>
      <c r="R30" s="44"/>
      <c r="S30" s="44"/>
      <c r="T30" s="44"/>
      <c r="U30" s="44"/>
      <c r="V30" s="44"/>
      <c r="W30" s="44"/>
      <c r="X30" s="44"/>
      <c r="Y30" s="44"/>
      <c r="Z30" s="44"/>
      <c r="AA30" s="44"/>
      <c r="AB30" s="44"/>
      <c r="AC30" s="44"/>
      <c r="AD30" s="712"/>
    </row>
    <row r="31" spans="1:43">
      <c r="A31" s="647"/>
      <c r="B31" s="647"/>
      <c r="C31" s="647"/>
      <c r="D31" s="647"/>
      <c r="E31" s="647"/>
      <c r="F31" s="647"/>
      <c r="G31" s="647"/>
      <c r="H31" s="647"/>
      <c r="I31" s="647"/>
      <c r="J31" s="647"/>
      <c r="P31" s="44"/>
      <c r="Q31" s="44"/>
      <c r="R31" s="44"/>
      <c r="S31" s="44"/>
      <c r="T31" s="44"/>
      <c r="U31" s="44"/>
      <c r="V31" s="44"/>
      <c r="W31" s="44"/>
      <c r="X31" s="44"/>
      <c r="Y31" s="44"/>
      <c r="Z31" s="44"/>
      <c r="AA31" s="44"/>
      <c r="AB31" s="44"/>
      <c r="AC31" s="44"/>
      <c r="AD31" s="712"/>
    </row>
    <row r="32" spans="1:43">
      <c r="A32" s="647"/>
      <c r="B32" s="647"/>
      <c r="C32" s="647"/>
      <c r="D32" s="647"/>
      <c r="E32" s="647"/>
      <c r="F32" s="647"/>
      <c r="G32" s="647"/>
      <c r="H32" s="647"/>
      <c r="I32" s="647"/>
      <c r="J32" s="647"/>
      <c r="P32" s="44"/>
      <c r="Q32" s="44"/>
      <c r="R32" s="44"/>
      <c r="S32" s="44"/>
      <c r="T32" s="44"/>
      <c r="U32" s="44"/>
      <c r="V32" s="44"/>
      <c r="W32" s="44"/>
      <c r="X32" s="44"/>
      <c r="Y32" s="44"/>
      <c r="Z32" s="44"/>
      <c r="AA32" s="44"/>
      <c r="AB32" s="44"/>
      <c r="AC32" s="44"/>
      <c r="AD32" s="712"/>
    </row>
    <row r="33" spans="1:10">
      <c r="A33" s="647"/>
      <c r="B33" s="647"/>
      <c r="C33" s="647"/>
      <c r="D33" s="647"/>
      <c r="E33" s="647"/>
      <c r="F33" s="647"/>
      <c r="G33" s="647"/>
      <c r="H33" s="647"/>
      <c r="I33" s="647"/>
      <c r="J33" s="647"/>
    </row>
    <row r="34" spans="1:10">
      <c r="A34" s="647"/>
      <c r="B34" s="647"/>
      <c r="C34" s="647"/>
      <c r="D34" s="647"/>
      <c r="E34" s="647"/>
      <c r="F34" s="647"/>
      <c r="G34" s="647"/>
      <c r="H34" s="647"/>
      <c r="I34" s="647"/>
      <c r="J34" s="647"/>
    </row>
  </sheetData>
  <mergeCells count="13">
    <mergeCell ref="I4:I5"/>
    <mergeCell ref="M4:M5"/>
    <mergeCell ref="L4:L5"/>
    <mergeCell ref="J4:J5"/>
    <mergeCell ref="K4:K5"/>
    <mergeCell ref="A10:F10"/>
    <mergeCell ref="B4:B5"/>
    <mergeCell ref="C4:C5"/>
    <mergeCell ref="H4:H5"/>
    <mergeCell ref="D4:D5"/>
    <mergeCell ref="E4:E5"/>
    <mergeCell ref="F4:F5"/>
    <mergeCell ref="G4:G5"/>
  </mergeCells>
  <phoneticPr fontId="27"/>
  <pageMargins left="0.86" right="0.39370078740157483" top="0.98425196850393704" bottom="0.98425196850393704" header="0.51181102362204722" footer="0.51181102362204722"/>
  <pageSetup paperSize="9" orientation="portrait" r:id="rId1"/>
  <headerFooter alignWithMargins="0">
    <oddFooter>&amp;C－20－</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H65" sqref="H65"/>
    </sheetView>
  </sheetViews>
  <sheetFormatPr defaultRowHeight="14.25"/>
  <cols>
    <col min="1" max="1" width="6.5" style="10" customWidth="1"/>
    <col min="2" max="2" width="9" style="10"/>
    <col min="3" max="14" width="5.625" style="10" customWidth="1"/>
    <col min="15" max="15" width="5.75" style="10" customWidth="1"/>
    <col min="16" max="16384" width="9" style="10"/>
  </cols>
  <sheetData>
    <row r="1" spans="1:15" ht="15">
      <c r="A1" s="61" t="s">
        <v>689</v>
      </c>
    </row>
    <row r="2" spans="1:15" ht="15" thickBot="1">
      <c r="M2" s="1250" t="s">
        <v>587</v>
      </c>
      <c r="N2" s="1250"/>
      <c r="O2" s="1250"/>
    </row>
    <row r="3" spans="1:15">
      <c r="A3" s="256"/>
      <c r="B3" s="757" t="s">
        <v>586</v>
      </c>
      <c r="C3" s="1323">
        <v>1</v>
      </c>
      <c r="D3" s="1324">
        <v>2</v>
      </c>
      <c r="E3" s="1324">
        <v>3</v>
      </c>
      <c r="F3" s="1324">
        <v>4</v>
      </c>
      <c r="G3" s="1324">
        <v>5</v>
      </c>
      <c r="H3" s="1324">
        <v>6</v>
      </c>
      <c r="I3" s="1324">
        <v>7</v>
      </c>
      <c r="J3" s="1324">
        <v>8</v>
      </c>
      <c r="K3" s="1324">
        <v>9</v>
      </c>
      <c r="L3" s="1324">
        <v>10</v>
      </c>
      <c r="M3" s="1402">
        <v>11</v>
      </c>
      <c r="N3" s="1277">
        <v>12</v>
      </c>
      <c r="O3" s="1326" t="s">
        <v>378</v>
      </c>
    </row>
    <row r="4" spans="1:15" ht="15" thickBot="1">
      <c r="A4" s="719" t="s">
        <v>585</v>
      </c>
      <c r="B4" s="44"/>
      <c r="C4" s="1482"/>
      <c r="D4" s="1477"/>
      <c r="E4" s="1477"/>
      <c r="F4" s="1477"/>
      <c r="G4" s="1477"/>
      <c r="H4" s="1477"/>
      <c r="I4" s="1477"/>
      <c r="J4" s="1477"/>
      <c r="K4" s="1477"/>
      <c r="L4" s="1477"/>
      <c r="M4" s="1479"/>
      <c r="N4" s="1480"/>
      <c r="O4" s="1478"/>
    </row>
    <row r="5" spans="1:15" ht="18" customHeight="1">
      <c r="A5" s="447" t="s">
        <v>688</v>
      </c>
      <c r="B5" s="436" t="s">
        <v>687</v>
      </c>
      <c r="C5" s="660">
        <v>0</v>
      </c>
      <c r="D5" s="361">
        <v>0</v>
      </c>
      <c r="E5" s="361">
        <v>0</v>
      </c>
      <c r="F5" s="361">
        <v>0</v>
      </c>
      <c r="G5" s="361">
        <v>0</v>
      </c>
      <c r="H5" s="361">
        <v>0</v>
      </c>
      <c r="I5" s="361">
        <v>0</v>
      </c>
      <c r="J5" s="361">
        <v>0</v>
      </c>
      <c r="K5" s="361">
        <v>0</v>
      </c>
      <c r="L5" s="361">
        <v>0</v>
      </c>
      <c r="M5" s="361">
        <v>0</v>
      </c>
      <c r="N5" s="659">
        <v>0</v>
      </c>
      <c r="O5" s="751">
        <f t="shared" ref="O5:O38" si="0">SUM(C5:N5)</f>
        <v>0</v>
      </c>
    </row>
    <row r="6" spans="1:15" ht="18" customHeight="1">
      <c r="A6" s="445" t="s">
        <v>686</v>
      </c>
      <c r="B6" s="449" t="s">
        <v>685</v>
      </c>
      <c r="C6" s="85">
        <v>9</v>
      </c>
      <c r="D6" s="73">
        <v>1</v>
      </c>
      <c r="E6" s="73">
        <v>1</v>
      </c>
      <c r="F6" s="73">
        <v>1</v>
      </c>
      <c r="G6" s="73">
        <v>3</v>
      </c>
      <c r="H6" s="73">
        <v>3</v>
      </c>
      <c r="I6" s="73">
        <v>1</v>
      </c>
      <c r="J6" s="73">
        <v>1</v>
      </c>
      <c r="K6" s="73">
        <v>2</v>
      </c>
      <c r="L6" s="73">
        <v>0</v>
      </c>
      <c r="M6" s="73">
        <v>6</v>
      </c>
      <c r="N6" s="86">
        <v>3</v>
      </c>
      <c r="O6" s="755">
        <f t="shared" si="0"/>
        <v>31</v>
      </c>
    </row>
    <row r="7" spans="1:15" ht="18" customHeight="1">
      <c r="A7" s="444" t="s">
        <v>684</v>
      </c>
      <c r="B7" s="437" t="s">
        <v>508</v>
      </c>
      <c r="C7" s="85">
        <v>0</v>
      </c>
      <c r="D7" s="73">
        <v>0</v>
      </c>
      <c r="E7" s="73">
        <v>0</v>
      </c>
      <c r="F7" s="73">
        <v>0</v>
      </c>
      <c r="G7" s="73">
        <v>0</v>
      </c>
      <c r="H7" s="73">
        <v>0</v>
      </c>
      <c r="I7" s="73">
        <v>0</v>
      </c>
      <c r="J7" s="73">
        <v>0</v>
      </c>
      <c r="K7" s="73">
        <v>0</v>
      </c>
      <c r="L7" s="73">
        <v>0</v>
      </c>
      <c r="M7" s="73">
        <v>0</v>
      </c>
      <c r="N7" s="86">
        <v>0</v>
      </c>
      <c r="O7" s="755">
        <f t="shared" si="0"/>
        <v>0</v>
      </c>
    </row>
    <row r="8" spans="1:15" ht="18" customHeight="1">
      <c r="A8" s="445"/>
      <c r="B8" s="437" t="s">
        <v>507</v>
      </c>
      <c r="C8" s="85">
        <v>2</v>
      </c>
      <c r="D8" s="73">
        <v>1</v>
      </c>
      <c r="E8" s="73">
        <v>1</v>
      </c>
      <c r="F8" s="73">
        <v>0</v>
      </c>
      <c r="G8" s="73">
        <v>0</v>
      </c>
      <c r="H8" s="73">
        <v>3</v>
      </c>
      <c r="I8" s="73">
        <v>0</v>
      </c>
      <c r="J8" s="73">
        <v>2</v>
      </c>
      <c r="K8" s="73">
        <v>2</v>
      </c>
      <c r="L8" s="73">
        <v>1</v>
      </c>
      <c r="M8" s="73">
        <v>2</v>
      </c>
      <c r="N8" s="86">
        <v>3</v>
      </c>
      <c r="O8" s="755">
        <f t="shared" si="0"/>
        <v>17</v>
      </c>
    </row>
    <row r="9" spans="1:15" ht="18" customHeight="1">
      <c r="A9" s="444" t="s">
        <v>683</v>
      </c>
      <c r="B9" s="437" t="s">
        <v>508</v>
      </c>
      <c r="C9" s="85">
        <v>0</v>
      </c>
      <c r="D9" s="73">
        <v>0</v>
      </c>
      <c r="E9" s="73">
        <v>0</v>
      </c>
      <c r="F9" s="73">
        <v>0</v>
      </c>
      <c r="G9" s="73">
        <v>0</v>
      </c>
      <c r="H9" s="73">
        <v>0</v>
      </c>
      <c r="I9" s="73">
        <v>0</v>
      </c>
      <c r="J9" s="73">
        <v>0</v>
      </c>
      <c r="K9" s="73">
        <v>0</v>
      </c>
      <c r="L9" s="73">
        <v>0</v>
      </c>
      <c r="M9" s="73">
        <v>0</v>
      </c>
      <c r="N9" s="86">
        <v>0</v>
      </c>
      <c r="O9" s="755">
        <f t="shared" si="0"/>
        <v>0</v>
      </c>
    </row>
    <row r="10" spans="1:15" ht="18" customHeight="1">
      <c r="A10" s="445"/>
      <c r="B10" s="437" t="s">
        <v>507</v>
      </c>
      <c r="C10" s="85">
        <v>3</v>
      </c>
      <c r="D10" s="73">
        <v>2</v>
      </c>
      <c r="E10" s="73">
        <v>2</v>
      </c>
      <c r="F10" s="73">
        <v>4</v>
      </c>
      <c r="G10" s="73">
        <v>2</v>
      </c>
      <c r="H10" s="73">
        <v>3</v>
      </c>
      <c r="I10" s="73">
        <v>1</v>
      </c>
      <c r="J10" s="73">
        <v>3</v>
      </c>
      <c r="K10" s="73">
        <v>1</v>
      </c>
      <c r="L10" s="73">
        <v>1</v>
      </c>
      <c r="M10" s="73">
        <v>2</v>
      </c>
      <c r="N10" s="86">
        <v>3</v>
      </c>
      <c r="O10" s="755">
        <f t="shared" si="0"/>
        <v>27</v>
      </c>
    </row>
    <row r="11" spans="1:15" ht="18" customHeight="1">
      <c r="A11" s="444" t="s">
        <v>682</v>
      </c>
      <c r="B11" s="437" t="s">
        <v>508</v>
      </c>
      <c r="C11" s="85">
        <v>0</v>
      </c>
      <c r="D11" s="73">
        <v>0</v>
      </c>
      <c r="E11" s="73">
        <v>0</v>
      </c>
      <c r="F11" s="73">
        <v>0</v>
      </c>
      <c r="G11" s="73">
        <v>0</v>
      </c>
      <c r="H11" s="73">
        <v>0</v>
      </c>
      <c r="I11" s="73">
        <v>0</v>
      </c>
      <c r="J11" s="73">
        <v>0</v>
      </c>
      <c r="K11" s="73">
        <v>0</v>
      </c>
      <c r="L11" s="73">
        <v>0</v>
      </c>
      <c r="M11" s="73">
        <v>0</v>
      </c>
      <c r="N11" s="86">
        <v>0</v>
      </c>
      <c r="O11" s="755">
        <f t="shared" si="0"/>
        <v>0</v>
      </c>
    </row>
    <row r="12" spans="1:15" ht="18" customHeight="1">
      <c r="A12" s="445"/>
      <c r="B12" s="437" t="s">
        <v>507</v>
      </c>
      <c r="C12" s="85">
        <v>2</v>
      </c>
      <c r="D12" s="73">
        <v>3</v>
      </c>
      <c r="E12" s="73">
        <v>3</v>
      </c>
      <c r="F12" s="73">
        <v>1</v>
      </c>
      <c r="G12" s="73">
        <v>1</v>
      </c>
      <c r="H12" s="73">
        <v>6</v>
      </c>
      <c r="I12" s="73">
        <v>2</v>
      </c>
      <c r="J12" s="73">
        <v>1</v>
      </c>
      <c r="K12" s="73">
        <v>2</v>
      </c>
      <c r="L12" s="73">
        <v>3</v>
      </c>
      <c r="M12" s="73">
        <v>3</v>
      </c>
      <c r="N12" s="86">
        <v>2</v>
      </c>
      <c r="O12" s="755">
        <f t="shared" si="0"/>
        <v>29</v>
      </c>
    </row>
    <row r="13" spans="1:15" ht="18" customHeight="1">
      <c r="A13" s="444" t="s">
        <v>681</v>
      </c>
      <c r="B13" s="756" t="s">
        <v>508</v>
      </c>
      <c r="C13" s="85">
        <v>0</v>
      </c>
      <c r="D13" s="73">
        <v>0</v>
      </c>
      <c r="E13" s="73">
        <v>0</v>
      </c>
      <c r="F13" s="73">
        <v>0</v>
      </c>
      <c r="G13" s="73">
        <v>0</v>
      </c>
      <c r="H13" s="73">
        <v>0</v>
      </c>
      <c r="I13" s="73">
        <v>0</v>
      </c>
      <c r="J13" s="73">
        <v>0</v>
      </c>
      <c r="K13" s="73">
        <v>0</v>
      </c>
      <c r="L13" s="73">
        <v>0</v>
      </c>
      <c r="M13" s="73">
        <v>0</v>
      </c>
      <c r="N13" s="86">
        <v>0</v>
      </c>
      <c r="O13" s="755">
        <f t="shared" si="0"/>
        <v>0</v>
      </c>
    </row>
    <row r="14" spans="1:15" ht="18" customHeight="1">
      <c r="A14" s="445"/>
      <c r="B14" s="449" t="s">
        <v>507</v>
      </c>
      <c r="C14" s="85">
        <v>3</v>
      </c>
      <c r="D14" s="73">
        <v>1</v>
      </c>
      <c r="E14" s="73">
        <v>3</v>
      </c>
      <c r="F14" s="73">
        <v>0</v>
      </c>
      <c r="G14" s="73">
        <v>1</v>
      </c>
      <c r="H14" s="73">
        <v>0</v>
      </c>
      <c r="I14" s="73">
        <v>3</v>
      </c>
      <c r="J14" s="73">
        <v>2</v>
      </c>
      <c r="K14" s="73">
        <v>3</v>
      </c>
      <c r="L14" s="73">
        <v>1</v>
      </c>
      <c r="M14" s="73">
        <v>0</v>
      </c>
      <c r="N14" s="86">
        <v>4</v>
      </c>
      <c r="O14" s="755">
        <f t="shared" si="0"/>
        <v>21</v>
      </c>
    </row>
    <row r="15" spans="1:15" ht="18" customHeight="1">
      <c r="A15" s="444" t="s">
        <v>680</v>
      </c>
      <c r="B15" s="437" t="s">
        <v>508</v>
      </c>
      <c r="C15" s="85">
        <v>0</v>
      </c>
      <c r="D15" s="73">
        <v>0</v>
      </c>
      <c r="E15" s="73">
        <v>0</v>
      </c>
      <c r="F15" s="73">
        <v>0</v>
      </c>
      <c r="G15" s="73">
        <v>0</v>
      </c>
      <c r="H15" s="73">
        <v>0</v>
      </c>
      <c r="I15" s="73">
        <v>0</v>
      </c>
      <c r="J15" s="73">
        <v>0</v>
      </c>
      <c r="K15" s="73">
        <v>0</v>
      </c>
      <c r="L15" s="73">
        <v>0</v>
      </c>
      <c r="M15" s="73">
        <v>0</v>
      </c>
      <c r="N15" s="86">
        <v>0</v>
      </c>
      <c r="O15" s="755">
        <f t="shared" si="0"/>
        <v>0</v>
      </c>
    </row>
    <row r="16" spans="1:15" ht="18" customHeight="1">
      <c r="A16" s="445"/>
      <c r="B16" s="437" t="s">
        <v>507</v>
      </c>
      <c r="C16" s="85">
        <v>1</v>
      </c>
      <c r="D16" s="73">
        <v>3</v>
      </c>
      <c r="E16" s="73">
        <v>3</v>
      </c>
      <c r="F16" s="73">
        <v>2</v>
      </c>
      <c r="G16" s="73">
        <v>2</v>
      </c>
      <c r="H16" s="73">
        <v>3</v>
      </c>
      <c r="I16" s="73">
        <v>1</v>
      </c>
      <c r="J16" s="73">
        <v>1</v>
      </c>
      <c r="K16" s="73">
        <v>1</v>
      </c>
      <c r="L16" s="73">
        <v>4</v>
      </c>
      <c r="M16" s="73">
        <v>2</v>
      </c>
      <c r="N16" s="86">
        <v>2</v>
      </c>
      <c r="O16" s="755">
        <f t="shared" si="0"/>
        <v>25</v>
      </c>
    </row>
    <row r="17" spans="1:15" ht="18" customHeight="1">
      <c r="A17" s="444" t="s">
        <v>679</v>
      </c>
      <c r="B17" s="756" t="s">
        <v>508</v>
      </c>
      <c r="C17" s="85">
        <v>0</v>
      </c>
      <c r="D17" s="73">
        <v>0</v>
      </c>
      <c r="E17" s="73">
        <v>0</v>
      </c>
      <c r="F17" s="73">
        <v>0</v>
      </c>
      <c r="G17" s="73">
        <v>0</v>
      </c>
      <c r="H17" s="73">
        <v>0</v>
      </c>
      <c r="I17" s="73">
        <v>0</v>
      </c>
      <c r="J17" s="73">
        <v>0</v>
      </c>
      <c r="K17" s="73">
        <v>0</v>
      </c>
      <c r="L17" s="73">
        <v>0</v>
      </c>
      <c r="M17" s="73">
        <v>0</v>
      </c>
      <c r="N17" s="86">
        <v>0</v>
      </c>
      <c r="O17" s="755">
        <f t="shared" si="0"/>
        <v>0</v>
      </c>
    </row>
    <row r="18" spans="1:15" ht="18" customHeight="1">
      <c r="A18" s="445"/>
      <c r="B18" s="449" t="s">
        <v>507</v>
      </c>
      <c r="C18" s="85">
        <v>3</v>
      </c>
      <c r="D18" s="73">
        <v>1</v>
      </c>
      <c r="E18" s="73">
        <v>1</v>
      </c>
      <c r="F18" s="73">
        <v>0</v>
      </c>
      <c r="G18" s="73">
        <v>1</v>
      </c>
      <c r="H18" s="73">
        <v>6</v>
      </c>
      <c r="I18" s="73">
        <v>5</v>
      </c>
      <c r="J18" s="73">
        <v>13</v>
      </c>
      <c r="K18" s="73">
        <v>6</v>
      </c>
      <c r="L18" s="73">
        <v>5</v>
      </c>
      <c r="M18" s="73">
        <v>2</v>
      </c>
      <c r="N18" s="86">
        <v>3</v>
      </c>
      <c r="O18" s="755">
        <f t="shared" si="0"/>
        <v>46</v>
      </c>
    </row>
    <row r="19" spans="1:15" ht="18" customHeight="1">
      <c r="A19" s="444" t="s">
        <v>678</v>
      </c>
      <c r="B19" s="437" t="s">
        <v>508</v>
      </c>
      <c r="C19" s="85">
        <v>0</v>
      </c>
      <c r="D19" s="73">
        <v>0</v>
      </c>
      <c r="E19" s="73">
        <v>0</v>
      </c>
      <c r="F19" s="73">
        <v>0</v>
      </c>
      <c r="G19" s="73">
        <v>0</v>
      </c>
      <c r="H19" s="73">
        <v>0</v>
      </c>
      <c r="I19" s="73">
        <v>0</v>
      </c>
      <c r="J19" s="73">
        <v>0</v>
      </c>
      <c r="K19" s="73">
        <v>0</v>
      </c>
      <c r="L19" s="73">
        <v>0</v>
      </c>
      <c r="M19" s="73">
        <v>0</v>
      </c>
      <c r="N19" s="86">
        <v>0</v>
      </c>
      <c r="O19" s="755">
        <f t="shared" si="0"/>
        <v>0</v>
      </c>
    </row>
    <row r="20" spans="1:15" ht="18" customHeight="1">
      <c r="A20" s="445"/>
      <c r="B20" s="437" t="s">
        <v>507</v>
      </c>
      <c r="C20" s="85">
        <v>2</v>
      </c>
      <c r="D20" s="73">
        <v>0</v>
      </c>
      <c r="E20" s="73">
        <v>2</v>
      </c>
      <c r="F20" s="73">
        <v>1</v>
      </c>
      <c r="G20" s="73">
        <v>1</v>
      </c>
      <c r="H20" s="73">
        <v>4</v>
      </c>
      <c r="I20" s="73">
        <v>4</v>
      </c>
      <c r="J20" s="73">
        <v>6</v>
      </c>
      <c r="K20" s="73">
        <v>3</v>
      </c>
      <c r="L20" s="73">
        <v>5</v>
      </c>
      <c r="M20" s="73">
        <v>2</v>
      </c>
      <c r="N20" s="86">
        <v>5</v>
      </c>
      <c r="O20" s="755">
        <f t="shared" si="0"/>
        <v>35</v>
      </c>
    </row>
    <row r="21" spans="1:15" ht="18" customHeight="1">
      <c r="A21" s="444" t="s">
        <v>677</v>
      </c>
      <c r="B21" s="756" t="s">
        <v>508</v>
      </c>
      <c r="C21" s="85">
        <v>0</v>
      </c>
      <c r="D21" s="73">
        <v>0</v>
      </c>
      <c r="E21" s="73">
        <v>0</v>
      </c>
      <c r="F21" s="73">
        <v>0</v>
      </c>
      <c r="G21" s="73">
        <v>0</v>
      </c>
      <c r="H21" s="73">
        <v>0</v>
      </c>
      <c r="I21" s="73">
        <v>0</v>
      </c>
      <c r="J21" s="73">
        <v>0</v>
      </c>
      <c r="K21" s="73">
        <v>0</v>
      </c>
      <c r="L21" s="73">
        <v>0</v>
      </c>
      <c r="M21" s="73">
        <v>0</v>
      </c>
      <c r="N21" s="86">
        <v>0</v>
      </c>
      <c r="O21" s="755">
        <f t="shared" si="0"/>
        <v>0</v>
      </c>
    </row>
    <row r="22" spans="1:15" ht="18" customHeight="1">
      <c r="A22" s="445"/>
      <c r="B22" s="449" t="s">
        <v>507</v>
      </c>
      <c r="C22" s="85">
        <v>3</v>
      </c>
      <c r="D22" s="73">
        <v>5</v>
      </c>
      <c r="E22" s="73">
        <v>3</v>
      </c>
      <c r="F22" s="73">
        <v>0</v>
      </c>
      <c r="G22" s="73">
        <v>3</v>
      </c>
      <c r="H22" s="73">
        <v>4</v>
      </c>
      <c r="I22" s="73">
        <v>3</v>
      </c>
      <c r="J22" s="73">
        <v>5</v>
      </c>
      <c r="K22" s="73">
        <v>4</v>
      </c>
      <c r="L22" s="73">
        <v>2</v>
      </c>
      <c r="M22" s="73">
        <v>2</v>
      </c>
      <c r="N22" s="86">
        <v>6</v>
      </c>
      <c r="O22" s="755">
        <f t="shared" si="0"/>
        <v>40</v>
      </c>
    </row>
    <row r="23" spans="1:15" ht="18" customHeight="1">
      <c r="A23" s="444" t="s">
        <v>676</v>
      </c>
      <c r="B23" s="437" t="s">
        <v>508</v>
      </c>
      <c r="C23" s="85">
        <v>0</v>
      </c>
      <c r="D23" s="73">
        <v>0</v>
      </c>
      <c r="E23" s="73">
        <v>0</v>
      </c>
      <c r="F23" s="73">
        <v>0</v>
      </c>
      <c r="G23" s="73">
        <v>0</v>
      </c>
      <c r="H23" s="73">
        <v>0</v>
      </c>
      <c r="I23" s="73">
        <v>0</v>
      </c>
      <c r="J23" s="73">
        <v>0</v>
      </c>
      <c r="K23" s="73">
        <v>0</v>
      </c>
      <c r="L23" s="73">
        <v>0</v>
      </c>
      <c r="M23" s="73">
        <v>0</v>
      </c>
      <c r="N23" s="86">
        <v>0</v>
      </c>
      <c r="O23" s="755">
        <f t="shared" si="0"/>
        <v>0</v>
      </c>
    </row>
    <row r="24" spans="1:15" ht="18" customHeight="1">
      <c r="A24" s="445"/>
      <c r="B24" s="437" t="s">
        <v>507</v>
      </c>
      <c r="C24" s="85">
        <v>2</v>
      </c>
      <c r="D24" s="73">
        <v>1</v>
      </c>
      <c r="E24" s="73">
        <v>2</v>
      </c>
      <c r="F24" s="73">
        <v>0</v>
      </c>
      <c r="G24" s="73">
        <v>0</v>
      </c>
      <c r="H24" s="73">
        <v>1</v>
      </c>
      <c r="I24" s="73">
        <v>2</v>
      </c>
      <c r="J24" s="73">
        <v>3</v>
      </c>
      <c r="K24" s="73">
        <v>3</v>
      </c>
      <c r="L24" s="73">
        <v>2</v>
      </c>
      <c r="M24" s="73">
        <v>1</v>
      </c>
      <c r="N24" s="667">
        <v>3</v>
      </c>
      <c r="O24" s="755">
        <f t="shared" si="0"/>
        <v>20</v>
      </c>
    </row>
    <row r="25" spans="1:15" ht="18" customHeight="1">
      <c r="A25" s="444" t="s">
        <v>675</v>
      </c>
      <c r="B25" s="756" t="s">
        <v>508</v>
      </c>
      <c r="C25" s="85">
        <v>0</v>
      </c>
      <c r="D25" s="73">
        <v>0</v>
      </c>
      <c r="E25" s="73">
        <v>0</v>
      </c>
      <c r="F25" s="73">
        <v>0</v>
      </c>
      <c r="G25" s="73">
        <v>0</v>
      </c>
      <c r="H25" s="73">
        <v>0</v>
      </c>
      <c r="I25" s="73">
        <v>0</v>
      </c>
      <c r="J25" s="73">
        <v>0</v>
      </c>
      <c r="K25" s="73">
        <v>0</v>
      </c>
      <c r="L25" s="73">
        <v>0</v>
      </c>
      <c r="M25" s="73">
        <v>0</v>
      </c>
      <c r="N25" s="667">
        <v>0</v>
      </c>
      <c r="O25" s="755">
        <f t="shared" si="0"/>
        <v>0</v>
      </c>
    </row>
    <row r="26" spans="1:15" ht="18" customHeight="1">
      <c r="A26" s="445"/>
      <c r="B26" s="449" t="s">
        <v>507</v>
      </c>
      <c r="C26" s="85">
        <v>1</v>
      </c>
      <c r="D26" s="73">
        <v>4</v>
      </c>
      <c r="E26" s="73">
        <v>2</v>
      </c>
      <c r="F26" s="73">
        <v>4</v>
      </c>
      <c r="G26" s="73">
        <v>1</v>
      </c>
      <c r="H26" s="73">
        <v>1</v>
      </c>
      <c r="I26" s="73">
        <v>1</v>
      </c>
      <c r="J26" s="73">
        <v>1</v>
      </c>
      <c r="K26" s="73">
        <v>5</v>
      </c>
      <c r="L26" s="73">
        <v>2</v>
      </c>
      <c r="M26" s="73">
        <v>2</v>
      </c>
      <c r="N26" s="667">
        <v>1</v>
      </c>
      <c r="O26" s="755">
        <f t="shared" si="0"/>
        <v>25</v>
      </c>
    </row>
    <row r="27" spans="1:15" ht="18" customHeight="1">
      <c r="A27" s="444" t="s">
        <v>674</v>
      </c>
      <c r="B27" s="437" t="s">
        <v>508</v>
      </c>
      <c r="C27" s="85">
        <v>0</v>
      </c>
      <c r="D27" s="73">
        <v>0</v>
      </c>
      <c r="E27" s="73">
        <v>0</v>
      </c>
      <c r="F27" s="73">
        <v>0</v>
      </c>
      <c r="G27" s="73">
        <v>0</v>
      </c>
      <c r="H27" s="73">
        <v>0</v>
      </c>
      <c r="I27" s="73">
        <v>0</v>
      </c>
      <c r="J27" s="73">
        <v>0</v>
      </c>
      <c r="K27" s="73">
        <v>0</v>
      </c>
      <c r="L27" s="73">
        <v>1</v>
      </c>
      <c r="M27" s="73">
        <v>0</v>
      </c>
      <c r="N27" s="667">
        <v>0</v>
      </c>
      <c r="O27" s="755">
        <f t="shared" si="0"/>
        <v>1</v>
      </c>
    </row>
    <row r="28" spans="1:15" ht="18" customHeight="1">
      <c r="A28" s="445"/>
      <c r="B28" s="437" t="s">
        <v>507</v>
      </c>
      <c r="C28" s="85">
        <v>3</v>
      </c>
      <c r="D28" s="73">
        <v>2</v>
      </c>
      <c r="E28" s="73">
        <v>3</v>
      </c>
      <c r="F28" s="73">
        <v>0</v>
      </c>
      <c r="G28" s="73">
        <v>1</v>
      </c>
      <c r="H28" s="73">
        <v>1</v>
      </c>
      <c r="I28" s="73">
        <v>1</v>
      </c>
      <c r="J28" s="73">
        <v>1</v>
      </c>
      <c r="K28" s="73">
        <v>2</v>
      </c>
      <c r="L28" s="73">
        <v>2</v>
      </c>
      <c r="M28" s="73">
        <v>5</v>
      </c>
      <c r="N28" s="667">
        <v>3</v>
      </c>
      <c r="O28" s="755">
        <f t="shared" si="0"/>
        <v>24</v>
      </c>
    </row>
    <row r="29" spans="1:15" ht="18" customHeight="1">
      <c r="A29" s="444" t="s">
        <v>673</v>
      </c>
      <c r="B29" s="756" t="s">
        <v>508</v>
      </c>
      <c r="C29" s="85">
        <v>0</v>
      </c>
      <c r="D29" s="73">
        <v>0</v>
      </c>
      <c r="E29" s="73">
        <v>0</v>
      </c>
      <c r="F29" s="73">
        <v>0</v>
      </c>
      <c r="G29" s="73">
        <v>0</v>
      </c>
      <c r="H29" s="73">
        <v>0</v>
      </c>
      <c r="I29" s="73">
        <v>0</v>
      </c>
      <c r="J29" s="73">
        <v>0</v>
      </c>
      <c r="K29" s="73">
        <v>0</v>
      </c>
      <c r="L29" s="73">
        <v>0</v>
      </c>
      <c r="M29" s="73">
        <v>0</v>
      </c>
      <c r="N29" s="667">
        <v>0</v>
      </c>
      <c r="O29" s="755">
        <f t="shared" si="0"/>
        <v>0</v>
      </c>
    </row>
    <row r="30" spans="1:15" ht="18" customHeight="1">
      <c r="A30" s="445"/>
      <c r="B30" s="449" t="s">
        <v>507</v>
      </c>
      <c r="C30" s="85">
        <v>2</v>
      </c>
      <c r="D30" s="73">
        <v>2</v>
      </c>
      <c r="E30" s="73">
        <v>4</v>
      </c>
      <c r="F30" s="73">
        <v>3</v>
      </c>
      <c r="G30" s="73">
        <v>0</v>
      </c>
      <c r="H30" s="73">
        <v>3</v>
      </c>
      <c r="I30" s="73">
        <v>2</v>
      </c>
      <c r="J30" s="73">
        <v>2</v>
      </c>
      <c r="K30" s="73">
        <v>3</v>
      </c>
      <c r="L30" s="73">
        <v>1</v>
      </c>
      <c r="M30" s="73">
        <v>2</v>
      </c>
      <c r="N30" s="667">
        <v>2</v>
      </c>
      <c r="O30" s="755">
        <f t="shared" si="0"/>
        <v>26</v>
      </c>
    </row>
    <row r="31" spans="1:15" ht="18" customHeight="1">
      <c r="A31" s="444" t="s">
        <v>672</v>
      </c>
      <c r="B31" s="437" t="s">
        <v>508</v>
      </c>
      <c r="C31" s="85">
        <v>0</v>
      </c>
      <c r="D31" s="73">
        <v>0</v>
      </c>
      <c r="E31" s="73">
        <v>0</v>
      </c>
      <c r="F31" s="73">
        <v>0</v>
      </c>
      <c r="G31" s="73">
        <v>0</v>
      </c>
      <c r="H31" s="73">
        <v>0</v>
      </c>
      <c r="I31" s="73">
        <v>0</v>
      </c>
      <c r="J31" s="73">
        <v>0</v>
      </c>
      <c r="K31" s="73">
        <v>0</v>
      </c>
      <c r="L31" s="73">
        <v>0</v>
      </c>
      <c r="M31" s="73">
        <v>0</v>
      </c>
      <c r="N31" s="667">
        <v>0</v>
      </c>
      <c r="O31" s="755">
        <f t="shared" si="0"/>
        <v>0</v>
      </c>
    </row>
    <row r="32" spans="1:15" ht="18" customHeight="1">
      <c r="A32" s="445"/>
      <c r="B32" s="437" t="s">
        <v>507</v>
      </c>
      <c r="C32" s="85">
        <v>5</v>
      </c>
      <c r="D32" s="73">
        <v>2</v>
      </c>
      <c r="E32" s="73">
        <v>1</v>
      </c>
      <c r="F32" s="73">
        <v>1</v>
      </c>
      <c r="G32" s="73">
        <v>1</v>
      </c>
      <c r="H32" s="73">
        <v>0</v>
      </c>
      <c r="I32" s="73">
        <v>1</v>
      </c>
      <c r="J32" s="73">
        <v>1</v>
      </c>
      <c r="K32" s="73">
        <v>0</v>
      </c>
      <c r="L32" s="73">
        <v>0</v>
      </c>
      <c r="M32" s="73">
        <v>3</v>
      </c>
      <c r="N32" s="667">
        <v>3</v>
      </c>
      <c r="O32" s="755">
        <f t="shared" si="0"/>
        <v>18</v>
      </c>
    </row>
    <row r="33" spans="1:15" ht="18" customHeight="1">
      <c r="A33" s="444" t="s">
        <v>671</v>
      </c>
      <c r="B33" s="756" t="s">
        <v>508</v>
      </c>
      <c r="C33" s="85">
        <v>0</v>
      </c>
      <c r="D33" s="73">
        <v>0</v>
      </c>
      <c r="E33" s="73">
        <v>0</v>
      </c>
      <c r="F33" s="73">
        <v>0</v>
      </c>
      <c r="G33" s="73">
        <v>0</v>
      </c>
      <c r="H33" s="73">
        <v>0</v>
      </c>
      <c r="I33" s="73">
        <v>0</v>
      </c>
      <c r="J33" s="73">
        <v>0</v>
      </c>
      <c r="K33" s="73">
        <v>0</v>
      </c>
      <c r="L33" s="73">
        <v>0</v>
      </c>
      <c r="M33" s="73">
        <v>0</v>
      </c>
      <c r="N33" s="667">
        <v>0</v>
      </c>
      <c r="O33" s="755">
        <f t="shared" si="0"/>
        <v>0</v>
      </c>
    </row>
    <row r="34" spans="1:15" ht="18" customHeight="1" thickBot="1">
      <c r="A34" s="434"/>
      <c r="B34" s="449" t="s">
        <v>507</v>
      </c>
      <c r="C34" s="738">
        <v>2</v>
      </c>
      <c r="D34" s="69">
        <v>5</v>
      </c>
      <c r="E34" s="69">
        <v>2</v>
      </c>
      <c r="F34" s="69">
        <v>0</v>
      </c>
      <c r="G34" s="69">
        <v>0</v>
      </c>
      <c r="H34" s="69">
        <v>0</v>
      </c>
      <c r="I34" s="69">
        <v>0</v>
      </c>
      <c r="J34" s="69">
        <v>1</v>
      </c>
      <c r="K34" s="69">
        <v>2</v>
      </c>
      <c r="L34" s="69">
        <v>0</v>
      </c>
      <c r="M34" s="69">
        <v>3</v>
      </c>
      <c r="N34" s="754">
        <v>0</v>
      </c>
      <c r="O34" s="753">
        <f t="shared" si="0"/>
        <v>15</v>
      </c>
    </row>
    <row r="35" spans="1:15" ht="18" customHeight="1">
      <c r="A35" s="1323" t="s">
        <v>378</v>
      </c>
      <c r="B35" s="436" t="s">
        <v>508</v>
      </c>
      <c r="C35" s="656">
        <f t="shared" ref="C35:N35" si="1">C5+C7+C9+C11+C13+C15+C17+C19+C21+C23+C25+C27+C29+C31+C33</f>
        <v>0</v>
      </c>
      <c r="D35" s="655">
        <f t="shared" si="1"/>
        <v>0</v>
      </c>
      <c r="E35" s="655">
        <f t="shared" si="1"/>
        <v>0</v>
      </c>
      <c r="F35" s="655">
        <f t="shared" si="1"/>
        <v>0</v>
      </c>
      <c r="G35" s="655">
        <f t="shared" si="1"/>
        <v>0</v>
      </c>
      <c r="H35" s="655">
        <f t="shared" si="1"/>
        <v>0</v>
      </c>
      <c r="I35" s="655">
        <f t="shared" si="1"/>
        <v>0</v>
      </c>
      <c r="J35" s="655">
        <f t="shared" si="1"/>
        <v>0</v>
      </c>
      <c r="K35" s="655">
        <f t="shared" si="1"/>
        <v>0</v>
      </c>
      <c r="L35" s="655">
        <f t="shared" si="1"/>
        <v>1</v>
      </c>
      <c r="M35" s="655">
        <f t="shared" si="1"/>
        <v>0</v>
      </c>
      <c r="N35" s="752">
        <f t="shared" si="1"/>
        <v>0</v>
      </c>
      <c r="O35" s="751">
        <f t="shared" si="0"/>
        <v>1</v>
      </c>
    </row>
    <row r="36" spans="1:15" ht="18" customHeight="1" thickBot="1">
      <c r="A36" s="1266"/>
      <c r="B36" s="438" t="s">
        <v>507</v>
      </c>
      <c r="C36" s="652">
        <f t="shared" ref="C36:N36" si="2">C6+C8+C10+C12+C14+C16+C18+C20+C22+C24+C26+C28+C30+C32+C34</f>
        <v>43</v>
      </c>
      <c r="D36" s="651">
        <f t="shared" si="2"/>
        <v>33</v>
      </c>
      <c r="E36" s="651">
        <f t="shared" si="2"/>
        <v>33</v>
      </c>
      <c r="F36" s="651">
        <f t="shared" si="2"/>
        <v>17</v>
      </c>
      <c r="G36" s="651">
        <f t="shared" si="2"/>
        <v>17</v>
      </c>
      <c r="H36" s="651">
        <f t="shared" si="2"/>
        <v>38</v>
      </c>
      <c r="I36" s="651">
        <f t="shared" si="2"/>
        <v>27</v>
      </c>
      <c r="J36" s="651">
        <f t="shared" si="2"/>
        <v>43</v>
      </c>
      <c r="K36" s="651">
        <f t="shared" si="2"/>
        <v>39</v>
      </c>
      <c r="L36" s="651">
        <f t="shared" si="2"/>
        <v>29</v>
      </c>
      <c r="M36" s="651">
        <f t="shared" si="2"/>
        <v>37</v>
      </c>
      <c r="N36" s="750">
        <f t="shared" si="2"/>
        <v>43</v>
      </c>
      <c r="O36" s="749">
        <f t="shared" si="0"/>
        <v>399</v>
      </c>
    </row>
    <row r="37" spans="1:15" ht="18" customHeight="1">
      <c r="A37" s="432" t="s">
        <v>572</v>
      </c>
      <c r="B37" s="436" t="s">
        <v>508</v>
      </c>
      <c r="C37" s="660">
        <v>0</v>
      </c>
      <c r="D37" s="82">
        <v>0</v>
      </c>
      <c r="E37" s="82">
        <v>0</v>
      </c>
      <c r="F37" s="82">
        <v>0</v>
      </c>
      <c r="G37" s="82">
        <v>0</v>
      </c>
      <c r="H37" s="82">
        <v>0</v>
      </c>
      <c r="I37" s="82">
        <v>0</v>
      </c>
      <c r="J37" s="82">
        <v>0</v>
      </c>
      <c r="K37" s="82">
        <v>0</v>
      </c>
      <c r="L37" s="82">
        <v>1</v>
      </c>
      <c r="M37" s="82">
        <v>0</v>
      </c>
      <c r="N37" s="82">
        <v>0</v>
      </c>
      <c r="O37" s="748">
        <f t="shared" si="0"/>
        <v>1</v>
      </c>
    </row>
    <row r="38" spans="1:15" ht="18" customHeight="1" thickBot="1">
      <c r="A38" s="440" t="s">
        <v>570</v>
      </c>
      <c r="B38" s="438" t="s">
        <v>507</v>
      </c>
      <c r="C38" s="376">
        <v>128</v>
      </c>
      <c r="D38" s="379">
        <v>121</v>
      </c>
      <c r="E38" s="379">
        <v>140</v>
      </c>
      <c r="F38" s="379">
        <v>93</v>
      </c>
      <c r="G38" s="379">
        <v>84</v>
      </c>
      <c r="H38" s="379">
        <v>122</v>
      </c>
      <c r="I38" s="379">
        <v>107</v>
      </c>
      <c r="J38" s="379">
        <v>145</v>
      </c>
      <c r="K38" s="379">
        <v>139</v>
      </c>
      <c r="L38" s="379">
        <v>138</v>
      </c>
      <c r="M38" s="379">
        <v>152</v>
      </c>
      <c r="N38" s="380">
        <v>129</v>
      </c>
      <c r="O38" s="747">
        <f t="shared" si="0"/>
        <v>1498</v>
      </c>
    </row>
    <row r="39" spans="1:15" ht="18" customHeight="1">
      <c r="A39" s="1481" t="s">
        <v>664</v>
      </c>
      <c r="B39" s="1472"/>
      <c r="C39" s="1472"/>
      <c r="D39" s="1472"/>
      <c r="E39" s="1472"/>
      <c r="F39" s="1472"/>
    </row>
    <row r="40" spans="1:15" ht="18" customHeight="1"/>
    <row r="41" spans="1:15" ht="18" customHeight="1"/>
    <row r="42" spans="1:15" ht="18" customHeight="1"/>
  </sheetData>
  <mergeCells count="16">
    <mergeCell ref="A39:F39"/>
    <mergeCell ref="F3:F4"/>
    <mergeCell ref="G3:G4"/>
    <mergeCell ref="H3:H4"/>
    <mergeCell ref="I3:I4"/>
    <mergeCell ref="A35:A36"/>
    <mergeCell ref="C3:C4"/>
    <mergeCell ref="D3:D4"/>
    <mergeCell ref="E3:E4"/>
    <mergeCell ref="J3:J4"/>
    <mergeCell ref="M2:O2"/>
    <mergeCell ref="O3:O4"/>
    <mergeCell ref="K3:K4"/>
    <mergeCell ref="L3:L4"/>
    <mergeCell ref="M3:M4"/>
    <mergeCell ref="N3:N4"/>
  </mergeCells>
  <phoneticPr fontId="27"/>
  <pageMargins left="0.98425196850393704" right="0.39370078740157483" top="0.98425196850393704" bottom="0.98425196850393704" header="0.51181102362204722" footer="0.51181102362204722"/>
  <pageSetup paperSize="9" orientation="portrait" r:id="rId1"/>
  <headerFooter alignWithMargins="0">
    <oddFooter>&amp;C－21－</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WhiteSpace="0" view="pageBreakPreview" zoomScaleNormal="100" zoomScaleSheetLayoutView="100" workbookViewId="0">
      <selection activeCell="H65" sqref="H65"/>
    </sheetView>
  </sheetViews>
  <sheetFormatPr defaultRowHeight="14.25"/>
  <cols>
    <col min="1" max="1" width="8.25" style="10" customWidth="1"/>
    <col min="2" max="2" width="6" style="10" customWidth="1"/>
    <col min="3" max="3" width="7.5" style="10" customWidth="1"/>
    <col min="4" max="4" width="6" style="10" customWidth="1"/>
    <col min="5" max="5" width="7.5" style="10" customWidth="1"/>
    <col min="6" max="6" width="6" style="10" customWidth="1"/>
    <col min="7" max="7" width="7.5" style="10" customWidth="1"/>
    <col min="8" max="8" width="6" style="10" customWidth="1"/>
    <col min="9" max="9" width="7.5" style="10" customWidth="1"/>
    <col min="10" max="10" width="6" style="10" customWidth="1"/>
    <col min="11" max="11" width="7.5" style="10" customWidth="1"/>
    <col min="12" max="12" width="6" style="10" customWidth="1"/>
    <col min="13" max="13" width="7.5" style="10" customWidth="1"/>
    <col min="14" max="16384" width="9" style="10"/>
  </cols>
  <sheetData>
    <row r="1" spans="1:13" ht="15">
      <c r="A1" s="61" t="s">
        <v>694</v>
      </c>
    </row>
    <row r="2" spans="1:13" ht="15" thickBot="1">
      <c r="L2" s="1250" t="s">
        <v>587</v>
      </c>
      <c r="M2" s="1250"/>
    </row>
    <row r="3" spans="1:13">
      <c r="A3" s="775" t="s">
        <v>372</v>
      </c>
      <c r="B3" s="1459" t="s">
        <v>619</v>
      </c>
      <c r="C3" s="1460"/>
      <c r="D3" s="1463" t="s">
        <v>618</v>
      </c>
      <c r="E3" s="1464"/>
      <c r="F3" s="1464"/>
      <c r="G3" s="1464"/>
      <c r="H3" s="1464"/>
      <c r="I3" s="1464"/>
      <c r="J3" s="1464"/>
      <c r="K3" s="1464"/>
      <c r="L3" s="1464"/>
      <c r="M3" s="1316"/>
    </row>
    <row r="4" spans="1:13">
      <c r="A4" s="700"/>
      <c r="B4" s="1461"/>
      <c r="C4" s="1462"/>
      <c r="D4" s="1394" t="s">
        <v>617</v>
      </c>
      <c r="E4" s="1272"/>
      <c r="F4" s="1394" t="s">
        <v>616</v>
      </c>
      <c r="G4" s="1272"/>
      <c r="H4" s="1483" t="s">
        <v>693</v>
      </c>
      <c r="I4" s="1484"/>
      <c r="J4" s="1483" t="s">
        <v>614</v>
      </c>
      <c r="K4" s="1484"/>
      <c r="L4" s="1394" t="s">
        <v>112</v>
      </c>
      <c r="M4" s="1272"/>
    </row>
    <row r="5" spans="1:13" ht="15" thickBot="1">
      <c r="A5" s="774" t="s">
        <v>692</v>
      </c>
      <c r="B5" s="772" t="s">
        <v>612</v>
      </c>
      <c r="C5" s="773" t="s">
        <v>691</v>
      </c>
      <c r="D5" s="772" t="s">
        <v>266</v>
      </c>
      <c r="E5" s="773" t="s">
        <v>267</v>
      </c>
      <c r="F5" s="772" t="s">
        <v>266</v>
      </c>
      <c r="G5" s="773" t="s">
        <v>267</v>
      </c>
      <c r="H5" s="772" t="s">
        <v>266</v>
      </c>
      <c r="I5" s="773" t="s">
        <v>267</v>
      </c>
      <c r="J5" s="772" t="s">
        <v>266</v>
      </c>
      <c r="K5" s="773" t="s">
        <v>267</v>
      </c>
      <c r="L5" s="772" t="s">
        <v>266</v>
      </c>
      <c r="M5" s="268" t="s">
        <v>267</v>
      </c>
    </row>
    <row r="6" spans="1:13" ht="20.100000000000001" customHeight="1">
      <c r="A6" s="694" t="s">
        <v>205</v>
      </c>
      <c r="B6" s="765">
        <v>0</v>
      </c>
      <c r="C6" s="771">
        <v>18</v>
      </c>
      <c r="D6" s="765">
        <v>0</v>
      </c>
      <c r="E6" s="771">
        <v>8</v>
      </c>
      <c r="F6" s="765">
        <v>0</v>
      </c>
      <c r="G6" s="762">
        <v>3</v>
      </c>
      <c r="H6" s="763">
        <v>0</v>
      </c>
      <c r="I6" s="771">
        <v>0</v>
      </c>
      <c r="J6" s="765">
        <v>0</v>
      </c>
      <c r="K6" s="762">
        <v>7</v>
      </c>
      <c r="L6" s="763">
        <v>0</v>
      </c>
      <c r="M6" s="762">
        <v>0</v>
      </c>
    </row>
    <row r="7" spans="1:13" ht="20.100000000000001" customHeight="1">
      <c r="A7" s="457" t="s">
        <v>207</v>
      </c>
      <c r="B7" s="765">
        <v>0</v>
      </c>
      <c r="C7" s="771">
        <v>11</v>
      </c>
      <c r="D7" s="765">
        <v>0</v>
      </c>
      <c r="E7" s="770">
        <v>1</v>
      </c>
      <c r="F7" s="765">
        <v>0</v>
      </c>
      <c r="G7" s="769">
        <v>8</v>
      </c>
      <c r="H7" s="763">
        <v>0</v>
      </c>
      <c r="I7" s="770">
        <v>0</v>
      </c>
      <c r="J7" s="765">
        <v>0</v>
      </c>
      <c r="K7" s="769">
        <v>2</v>
      </c>
      <c r="L7" s="763">
        <v>0</v>
      </c>
      <c r="M7" s="762">
        <v>0</v>
      </c>
    </row>
    <row r="8" spans="1:13" ht="20.100000000000001" customHeight="1">
      <c r="A8" s="457" t="s">
        <v>209</v>
      </c>
      <c r="B8" s="765">
        <v>0</v>
      </c>
      <c r="C8" s="771">
        <v>2</v>
      </c>
      <c r="D8" s="765">
        <v>0</v>
      </c>
      <c r="E8" s="770">
        <v>0</v>
      </c>
      <c r="F8" s="765">
        <v>0</v>
      </c>
      <c r="G8" s="769">
        <v>1</v>
      </c>
      <c r="H8" s="763">
        <v>0</v>
      </c>
      <c r="I8" s="770">
        <v>0</v>
      </c>
      <c r="J8" s="765">
        <v>0</v>
      </c>
      <c r="K8" s="769">
        <v>1</v>
      </c>
      <c r="L8" s="763">
        <v>0</v>
      </c>
      <c r="M8" s="762">
        <v>0</v>
      </c>
    </row>
    <row r="9" spans="1:13" ht="20.100000000000001" customHeight="1">
      <c r="A9" s="457" t="s">
        <v>211</v>
      </c>
      <c r="B9" s="765">
        <v>0</v>
      </c>
      <c r="C9" s="771">
        <v>10</v>
      </c>
      <c r="D9" s="765">
        <v>0</v>
      </c>
      <c r="E9" s="770">
        <v>0</v>
      </c>
      <c r="F9" s="765">
        <v>0</v>
      </c>
      <c r="G9" s="769">
        <v>10</v>
      </c>
      <c r="H9" s="763">
        <v>0</v>
      </c>
      <c r="I9" s="770">
        <v>0</v>
      </c>
      <c r="J9" s="765">
        <v>0</v>
      </c>
      <c r="K9" s="769">
        <v>0</v>
      </c>
      <c r="L9" s="763">
        <v>0</v>
      </c>
      <c r="M9" s="762">
        <v>0</v>
      </c>
    </row>
    <row r="10" spans="1:13" ht="20.100000000000001" customHeight="1">
      <c r="A10" s="457" t="s">
        <v>212</v>
      </c>
      <c r="B10" s="765">
        <v>0</v>
      </c>
      <c r="C10" s="771">
        <v>13</v>
      </c>
      <c r="D10" s="765">
        <v>0</v>
      </c>
      <c r="E10" s="770">
        <v>6</v>
      </c>
      <c r="F10" s="765">
        <v>0</v>
      </c>
      <c r="G10" s="769">
        <v>2</v>
      </c>
      <c r="H10" s="763">
        <v>0</v>
      </c>
      <c r="I10" s="770">
        <v>0</v>
      </c>
      <c r="J10" s="765">
        <v>0</v>
      </c>
      <c r="K10" s="769">
        <v>5</v>
      </c>
      <c r="L10" s="763">
        <v>0</v>
      </c>
      <c r="M10" s="762">
        <v>0</v>
      </c>
    </row>
    <row r="11" spans="1:13" ht="20.100000000000001" customHeight="1">
      <c r="A11" s="457" t="s">
        <v>225</v>
      </c>
      <c r="B11" s="765">
        <v>0</v>
      </c>
      <c r="C11" s="771">
        <v>17</v>
      </c>
      <c r="D11" s="765">
        <v>0</v>
      </c>
      <c r="E11" s="770">
        <v>1</v>
      </c>
      <c r="F11" s="765">
        <v>0</v>
      </c>
      <c r="G11" s="769">
        <v>9</v>
      </c>
      <c r="H11" s="763">
        <v>0</v>
      </c>
      <c r="I11" s="770">
        <v>0</v>
      </c>
      <c r="J11" s="765">
        <v>0</v>
      </c>
      <c r="K11" s="769">
        <v>7</v>
      </c>
      <c r="L11" s="763">
        <v>0</v>
      </c>
      <c r="M11" s="762">
        <v>0</v>
      </c>
    </row>
    <row r="12" spans="1:13" ht="20.100000000000001" customHeight="1">
      <c r="A12" s="457" t="s">
        <v>226</v>
      </c>
      <c r="B12" s="765">
        <v>0</v>
      </c>
      <c r="C12" s="771">
        <v>7</v>
      </c>
      <c r="D12" s="765">
        <v>0</v>
      </c>
      <c r="E12" s="770">
        <v>0</v>
      </c>
      <c r="F12" s="765">
        <v>0</v>
      </c>
      <c r="G12" s="769">
        <v>5</v>
      </c>
      <c r="H12" s="763">
        <v>0</v>
      </c>
      <c r="I12" s="770">
        <v>0</v>
      </c>
      <c r="J12" s="765">
        <v>0</v>
      </c>
      <c r="K12" s="769">
        <v>2</v>
      </c>
      <c r="L12" s="763">
        <v>0</v>
      </c>
      <c r="M12" s="762">
        <v>0</v>
      </c>
    </row>
    <row r="13" spans="1:13" ht="20.100000000000001" customHeight="1">
      <c r="A13" s="457" t="s">
        <v>610</v>
      </c>
      <c r="B13" s="765">
        <v>0</v>
      </c>
      <c r="C13" s="771">
        <v>10</v>
      </c>
      <c r="D13" s="765">
        <v>0</v>
      </c>
      <c r="E13" s="770">
        <v>1</v>
      </c>
      <c r="F13" s="765">
        <v>0</v>
      </c>
      <c r="G13" s="769">
        <v>4</v>
      </c>
      <c r="H13" s="763">
        <v>0</v>
      </c>
      <c r="I13" s="770">
        <v>0</v>
      </c>
      <c r="J13" s="765">
        <v>0</v>
      </c>
      <c r="K13" s="769">
        <v>5</v>
      </c>
      <c r="L13" s="763">
        <v>0</v>
      </c>
      <c r="M13" s="762">
        <v>0</v>
      </c>
    </row>
    <row r="14" spans="1:13" ht="20.100000000000001" customHeight="1">
      <c r="A14" s="457" t="s">
        <v>228</v>
      </c>
      <c r="B14" s="765">
        <v>0</v>
      </c>
      <c r="C14" s="771">
        <v>9</v>
      </c>
      <c r="D14" s="765">
        <v>0</v>
      </c>
      <c r="E14" s="770">
        <v>1</v>
      </c>
      <c r="F14" s="765">
        <v>0</v>
      </c>
      <c r="G14" s="769">
        <v>5</v>
      </c>
      <c r="H14" s="763">
        <v>0</v>
      </c>
      <c r="I14" s="770">
        <v>0</v>
      </c>
      <c r="J14" s="765">
        <v>0</v>
      </c>
      <c r="K14" s="769">
        <v>3</v>
      </c>
      <c r="L14" s="763">
        <v>0</v>
      </c>
      <c r="M14" s="762">
        <v>0</v>
      </c>
    </row>
    <row r="15" spans="1:13" ht="20.100000000000001" customHeight="1">
      <c r="A15" s="457" t="s">
        <v>229</v>
      </c>
      <c r="B15" s="765">
        <v>0</v>
      </c>
      <c r="C15" s="771">
        <v>6</v>
      </c>
      <c r="D15" s="765">
        <v>0</v>
      </c>
      <c r="E15" s="770">
        <v>2</v>
      </c>
      <c r="F15" s="765">
        <v>0</v>
      </c>
      <c r="G15" s="769">
        <v>3</v>
      </c>
      <c r="H15" s="763">
        <v>0</v>
      </c>
      <c r="I15" s="770">
        <v>0</v>
      </c>
      <c r="J15" s="765">
        <v>0</v>
      </c>
      <c r="K15" s="769">
        <v>1</v>
      </c>
      <c r="L15" s="763">
        <v>0</v>
      </c>
      <c r="M15" s="762">
        <v>0</v>
      </c>
    </row>
    <row r="16" spans="1:13" ht="20.100000000000001" customHeight="1">
      <c r="A16" s="457" t="s">
        <v>609</v>
      </c>
      <c r="B16" s="765">
        <v>0</v>
      </c>
      <c r="C16" s="771">
        <v>7</v>
      </c>
      <c r="D16" s="765">
        <v>0</v>
      </c>
      <c r="E16" s="770">
        <v>1</v>
      </c>
      <c r="F16" s="765">
        <v>0</v>
      </c>
      <c r="G16" s="769">
        <v>4</v>
      </c>
      <c r="H16" s="763">
        <v>0</v>
      </c>
      <c r="I16" s="770">
        <v>0</v>
      </c>
      <c r="J16" s="765">
        <v>0</v>
      </c>
      <c r="K16" s="769">
        <v>2</v>
      </c>
      <c r="L16" s="763">
        <v>0</v>
      </c>
      <c r="M16" s="762">
        <v>0</v>
      </c>
    </row>
    <row r="17" spans="1:13" ht="20.100000000000001" customHeight="1">
      <c r="A17" s="457" t="s">
        <v>232</v>
      </c>
      <c r="B17" s="765">
        <v>0</v>
      </c>
      <c r="C17" s="771">
        <v>31</v>
      </c>
      <c r="D17" s="765">
        <v>0</v>
      </c>
      <c r="E17" s="770">
        <v>13</v>
      </c>
      <c r="F17" s="765">
        <v>0</v>
      </c>
      <c r="G17" s="769">
        <v>12</v>
      </c>
      <c r="H17" s="763">
        <v>0</v>
      </c>
      <c r="I17" s="770">
        <v>1</v>
      </c>
      <c r="J17" s="765">
        <v>0</v>
      </c>
      <c r="K17" s="769">
        <v>5</v>
      </c>
      <c r="L17" s="763">
        <v>0</v>
      </c>
      <c r="M17" s="762">
        <v>0</v>
      </c>
    </row>
    <row r="18" spans="1:13" ht="20.100000000000001" customHeight="1">
      <c r="A18" s="457" t="s">
        <v>608</v>
      </c>
      <c r="B18" s="765">
        <v>0</v>
      </c>
      <c r="C18" s="771">
        <v>22</v>
      </c>
      <c r="D18" s="765">
        <v>0</v>
      </c>
      <c r="E18" s="770">
        <v>5</v>
      </c>
      <c r="F18" s="765">
        <v>0</v>
      </c>
      <c r="G18" s="769">
        <v>13</v>
      </c>
      <c r="H18" s="763">
        <v>0</v>
      </c>
      <c r="I18" s="770">
        <v>1</v>
      </c>
      <c r="J18" s="765">
        <v>0</v>
      </c>
      <c r="K18" s="769">
        <v>3</v>
      </c>
      <c r="L18" s="763">
        <v>0</v>
      </c>
      <c r="M18" s="762">
        <v>0</v>
      </c>
    </row>
    <row r="19" spans="1:13" ht="20.100000000000001" customHeight="1">
      <c r="A19" s="457" t="s">
        <v>234</v>
      </c>
      <c r="B19" s="765">
        <v>0</v>
      </c>
      <c r="C19" s="771">
        <v>11</v>
      </c>
      <c r="D19" s="765">
        <v>0</v>
      </c>
      <c r="E19" s="770">
        <v>2</v>
      </c>
      <c r="F19" s="765">
        <v>0</v>
      </c>
      <c r="G19" s="769">
        <v>9</v>
      </c>
      <c r="H19" s="763">
        <v>0</v>
      </c>
      <c r="I19" s="770">
        <v>0</v>
      </c>
      <c r="J19" s="765">
        <v>0</v>
      </c>
      <c r="K19" s="769">
        <v>0</v>
      </c>
      <c r="L19" s="763">
        <v>0</v>
      </c>
      <c r="M19" s="762">
        <v>0</v>
      </c>
    </row>
    <row r="20" spans="1:13" ht="20.100000000000001" customHeight="1">
      <c r="A20" s="457" t="s">
        <v>235</v>
      </c>
      <c r="B20" s="765">
        <v>0</v>
      </c>
      <c r="C20" s="771">
        <v>24</v>
      </c>
      <c r="D20" s="765">
        <v>0</v>
      </c>
      <c r="E20" s="770">
        <v>2</v>
      </c>
      <c r="F20" s="765">
        <v>0</v>
      </c>
      <c r="G20" s="769">
        <v>15</v>
      </c>
      <c r="H20" s="763">
        <v>0</v>
      </c>
      <c r="I20" s="770">
        <v>0</v>
      </c>
      <c r="J20" s="765">
        <v>0</v>
      </c>
      <c r="K20" s="769">
        <v>7</v>
      </c>
      <c r="L20" s="763">
        <v>0</v>
      </c>
      <c r="M20" s="762">
        <v>0</v>
      </c>
    </row>
    <row r="21" spans="1:13" ht="20.100000000000001" customHeight="1">
      <c r="A21" s="457" t="s">
        <v>236</v>
      </c>
      <c r="B21" s="765">
        <v>0</v>
      </c>
      <c r="C21" s="771">
        <v>11</v>
      </c>
      <c r="D21" s="765">
        <v>0</v>
      </c>
      <c r="E21" s="770">
        <v>2</v>
      </c>
      <c r="F21" s="765">
        <v>0</v>
      </c>
      <c r="G21" s="769">
        <v>8</v>
      </c>
      <c r="H21" s="763">
        <v>0</v>
      </c>
      <c r="I21" s="770">
        <v>0</v>
      </c>
      <c r="J21" s="765">
        <v>0</v>
      </c>
      <c r="K21" s="769">
        <v>1</v>
      </c>
      <c r="L21" s="763">
        <v>0</v>
      </c>
      <c r="M21" s="762">
        <v>0</v>
      </c>
    </row>
    <row r="22" spans="1:13" ht="20.100000000000001" customHeight="1">
      <c r="A22" s="457" t="s">
        <v>237</v>
      </c>
      <c r="B22" s="765">
        <v>1</v>
      </c>
      <c r="C22" s="771">
        <v>15</v>
      </c>
      <c r="D22" s="765">
        <v>0</v>
      </c>
      <c r="E22" s="770">
        <v>3</v>
      </c>
      <c r="F22" s="765">
        <v>1</v>
      </c>
      <c r="G22" s="769">
        <v>8</v>
      </c>
      <c r="H22" s="763">
        <v>0</v>
      </c>
      <c r="I22" s="770">
        <v>0</v>
      </c>
      <c r="J22" s="765">
        <v>0</v>
      </c>
      <c r="K22" s="769">
        <v>4</v>
      </c>
      <c r="L22" s="763">
        <v>0</v>
      </c>
      <c r="M22" s="762">
        <v>0</v>
      </c>
    </row>
    <row r="23" spans="1:13" ht="20.100000000000001" customHeight="1">
      <c r="A23" s="457" t="s">
        <v>238</v>
      </c>
      <c r="B23" s="765">
        <v>0</v>
      </c>
      <c r="C23" s="771">
        <v>24</v>
      </c>
      <c r="D23" s="765">
        <v>0</v>
      </c>
      <c r="E23" s="770">
        <v>5</v>
      </c>
      <c r="F23" s="765">
        <v>0</v>
      </c>
      <c r="G23" s="769">
        <v>12</v>
      </c>
      <c r="H23" s="763">
        <v>0</v>
      </c>
      <c r="I23" s="770">
        <v>0</v>
      </c>
      <c r="J23" s="765">
        <v>0</v>
      </c>
      <c r="K23" s="769">
        <v>5</v>
      </c>
      <c r="L23" s="763">
        <v>0</v>
      </c>
      <c r="M23" s="762">
        <v>2</v>
      </c>
    </row>
    <row r="24" spans="1:13" ht="20.100000000000001" customHeight="1">
      <c r="A24" s="457" t="s">
        <v>239</v>
      </c>
      <c r="B24" s="765">
        <v>0</v>
      </c>
      <c r="C24" s="771">
        <v>18</v>
      </c>
      <c r="D24" s="765">
        <v>0</v>
      </c>
      <c r="E24" s="770">
        <v>7</v>
      </c>
      <c r="F24" s="765">
        <v>0</v>
      </c>
      <c r="G24" s="769">
        <v>8</v>
      </c>
      <c r="H24" s="763">
        <v>0</v>
      </c>
      <c r="I24" s="770">
        <v>0</v>
      </c>
      <c r="J24" s="765">
        <v>0</v>
      </c>
      <c r="K24" s="769">
        <v>3</v>
      </c>
      <c r="L24" s="763">
        <v>0</v>
      </c>
      <c r="M24" s="762">
        <v>0</v>
      </c>
    </row>
    <row r="25" spans="1:13" ht="20.100000000000001" customHeight="1">
      <c r="A25" s="457" t="s">
        <v>240</v>
      </c>
      <c r="B25" s="765">
        <v>0</v>
      </c>
      <c r="C25" s="771">
        <v>17</v>
      </c>
      <c r="D25" s="765">
        <v>0</v>
      </c>
      <c r="E25" s="770">
        <v>2</v>
      </c>
      <c r="F25" s="765">
        <v>0</v>
      </c>
      <c r="G25" s="769">
        <v>9</v>
      </c>
      <c r="H25" s="763">
        <v>0</v>
      </c>
      <c r="I25" s="770">
        <v>0</v>
      </c>
      <c r="J25" s="765">
        <v>0</v>
      </c>
      <c r="K25" s="769">
        <v>6</v>
      </c>
      <c r="L25" s="763">
        <v>0</v>
      </c>
      <c r="M25" s="762">
        <v>0</v>
      </c>
    </row>
    <row r="26" spans="1:13" ht="20.100000000000001" customHeight="1">
      <c r="A26" s="457" t="s">
        <v>241</v>
      </c>
      <c r="B26" s="765">
        <v>0</v>
      </c>
      <c r="C26" s="771">
        <v>26</v>
      </c>
      <c r="D26" s="765">
        <v>0</v>
      </c>
      <c r="E26" s="770">
        <v>7</v>
      </c>
      <c r="F26" s="765">
        <v>0</v>
      </c>
      <c r="G26" s="769">
        <v>13</v>
      </c>
      <c r="H26" s="763">
        <v>0</v>
      </c>
      <c r="I26" s="770">
        <v>1</v>
      </c>
      <c r="J26" s="765">
        <v>0</v>
      </c>
      <c r="K26" s="769">
        <v>5</v>
      </c>
      <c r="L26" s="763">
        <v>0</v>
      </c>
      <c r="M26" s="762">
        <v>0</v>
      </c>
    </row>
    <row r="27" spans="1:13" ht="20.100000000000001" customHeight="1">
      <c r="A27" s="457" t="s">
        <v>607</v>
      </c>
      <c r="B27" s="765">
        <v>0</v>
      </c>
      <c r="C27" s="771">
        <v>25</v>
      </c>
      <c r="D27" s="765">
        <v>0</v>
      </c>
      <c r="E27" s="770">
        <v>0</v>
      </c>
      <c r="F27" s="765">
        <v>0</v>
      </c>
      <c r="G27" s="769">
        <v>19</v>
      </c>
      <c r="H27" s="763">
        <v>0</v>
      </c>
      <c r="I27" s="770">
        <v>0</v>
      </c>
      <c r="J27" s="765">
        <v>0</v>
      </c>
      <c r="K27" s="769">
        <v>6</v>
      </c>
      <c r="L27" s="763">
        <v>0</v>
      </c>
      <c r="M27" s="762">
        <v>0</v>
      </c>
    </row>
    <row r="28" spans="1:13" ht="20.100000000000001" customHeight="1">
      <c r="A28" s="457" t="s">
        <v>243</v>
      </c>
      <c r="B28" s="765">
        <v>0</v>
      </c>
      <c r="C28" s="771">
        <v>47</v>
      </c>
      <c r="D28" s="765">
        <v>0</v>
      </c>
      <c r="E28" s="770">
        <v>15</v>
      </c>
      <c r="F28" s="765">
        <v>0</v>
      </c>
      <c r="G28" s="769">
        <v>19</v>
      </c>
      <c r="H28" s="763">
        <v>0</v>
      </c>
      <c r="I28" s="770">
        <v>1</v>
      </c>
      <c r="J28" s="765">
        <v>0</v>
      </c>
      <c r="K28" s="769">
        <v>12</v>
      </c>
      <c r="L28" s="763">
        <v>0</v>
      </c>
      <c r="M28" s="762">
        <v>0</v>
      </c>
    </row>
    <row r="29" spans="1:13" ht="20.100000000000001" customHeight="1" thickBot="1">
      <c r="A29" s="685" t="s">
        <v>244</v>
      </c>
      <c r="B29" s="768">
        <v>0</v>
      </c>
      <c r="C29" s="767">
        <v>18</v>
      </c>
      <c r="D29" s="765">
        <v>0</v>
      </c>
      <c r="E29" s="766">
        <v>3</v>
      </c>
      <c r="F29" s="765">
        <v>0</v>
      </c>
      <c r="G29" s="764">
        <v>7</v>
      </c>
      <c r="H29" s="763">
        <v>0</v>
      </c>
      <c r="I29" s="766">
        <v>0</v>
      </c>
      <c r="J29" s="765">
        <v>0</v>
      </c>
      <c r="K29" s="764">
        <v>8</v>
      </c>
      <c r="L29" s="763">
        <v>0</v>
      </c>
      <c r="M29" s="762">
        <v>0</v>
      </c>
    </row>
    <row r="30" spans="1:13" ht="20.100000000000001" customHeight="1" thickBot="1">
      <c r="A30" s="452" t="s">
        <v>419</v>
      </c>
      <c r="B30" s="759">
        <f>SUM(B6:B29)</f>
        <v>1</v>
      </c>
      <c r="C30" s="760">
        <v>399</v>
      </c>
      <c r="D30" s="759">
        <f t="shared" ref="D30:M30" si="0">SUM(D6:D29)</f>
        <v>0</v>
      </c>
      <c r="E30" s="758">
        <f t="shared" si="0"/>
        <v>87</v>
      </c>
      <c r="F30" s="761">
        <f t="shared" si="0"/>
        <v>1</v>
      </c>
      <c r="G30" s="760">
        <f t="shared" si="0"/>
        <v>206</v>
      </c>
      <c r="H30" s="759">
        <f t="shared" si="0"/>
        <v>0</v>
      </c>
      <c r="I30" s="758">
        <f t="shared" si="0"/>
        <v>4</v>
      </c>
      <c r="J30" s="761">
        <f t="shared" si="0"/>
        <v>0</v>
      </c>
      <c r="K30" s="760">
        <f t="shared" si="0"/>
        <v>100</v>
      </c>
      <c r="L30" s="759">
        <f t="shared" si="0"/>
        <v>0</v>
      </c>
      <c r="M30" s="758">
        <f t="shared" si="0"/>
        <v>2</v>
      </c>
    </row>
    <row r="31" spans="1:13">
      <c r="A31" s="1472" t="s">
        <v>690</v>
      </c>
      <c r="B31" s="1472"/>
      <c r="C31" s="1472"/>
      <c r="D31" s="1472"/>
      <c r="E31" s="1472"/>
    </row>
  </sheetData>
  <mergeCells count="9">
    <mergeCell ref="A31:E31"/>
    <mergeCell ref="B3:C4"/>
    <mergeCell ref="L2:M2"/>
    <mergeCell ref="L4:M4"/>
    <mergeCell ref="D3:M3"/>
    <mergeCell ref="D4:E4"/>
    <mergeCell ref="F4:G4"/>
    <mergeCell ref="H4:I4"/>
    <mergeCell ref="J4:K4"/>
  </mergeCells>
  <phoneticPr fontId="27"/>
  <pageMargins left="0.69" right="0.69" top="0.98425196850393704" bottom="0.98425196850393704" header="0.51181102362204722" footer="0.51181102362204722"/>
  <pageSetup paperSize="9" orientation="portrait" r:id="rId1"/>
  <headerFooter alignWithMargins="0">
    <oddFooter xml:space="preserve">&amp;C－22－
</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Normal="100" zoomScaleSheetLayoutView="100" workbookViewId="0">
      <selection activeCell="H65" sqref="H65"/>
    </sheetView>
  </sheetViews>
  <sheetFormatPr defaultRowHeight="14.25"/>
  <cols>
    <col min="1" max="1" width="2.625" style="10" customWidth="1"/>
    <col min="2" max="2" width="3" style="10" customWidth="1"/>
    <col min="3" max="3" width="30.5" style="10" customWidth="1"/>
    <col min="4" max="6" width="13.125" style="10" customWidth="1"/>
    <col min="7" max="16384" width="9" style="10"/>
  </cols>
  <sheetData>
    <row r="1" spans="1:6" ht="15">
      <c r="A1" s="61" t="s">
        <v>700</v>
      </c>
    </row>
    <row r="2" spans="1:6" ht="15" thickBot="1"/>
    <row r="3" spans="1:6">
      <c r="A3" s="1457" t="s">
        <v>111</v>
      </c>
      <c r="B3" s="1470"/>
      <c r="C3" s="1458"/>
      <c r="D3" s="1326" t="s">
        <v>645</v>
      </c>
      <c r="E3" s="1467" t="s">
        <v>644</v>
      </c>
      <c r="F3" s="1467" t="s">
        <v>643</v>
      </c>
    </row>
    <row r="4" spans="1:6" ht="15" thickBot="1">
      <c r="A4" s="1427" t="s">
        <v>642</v>
      </c>
      <c r="B4" s="1469"/>
      <c r="C4" s="1426"/>
      <c r="D4" s="1468"/>
      <c r="E4" s="1468"/>
      <c r="F4" s="1468"/>
    </row>
    <row r="5" spans="1:6" ht="20.100000000000001" customHeight="1">
      <c r="A5" s="493"/>
      <c r="B5" s="564" t="s">
        <v>529</v>
      </c>
      <c r="C5" s="538"/>
      <c r="D5" s="778">
        <v>0</v>
      </c>
      <c r="E5" s="778">
        <v>0</v>
      </c>
      <c r="F5" s="778">
        <v>0</v>
      </c>
    </row>
    <row r="6" spans="1:6" ht="20.100000000000001" customHeight="1">
      <c r="A6" s="469"/>
      <c r="B6" s="536" t="s">
        <v>528</v>
      </c>
      <c r="C6" s="562"/>
      <c r="D6" s="780">
        <v>0</v>
      </c>
      <c r="E6" s="780">
        <v>0</v>
      </c>
      <c r="F6" s="780">
        <v>0</v>
      </c>
    </row>
    <row r="7" spans="1:6" ht="20.100000000000001" customHeight="1">
      <c r="A7" s="469"/>
      <c r="B7" s="1267" t="s">
        <v>641</v>
      </c>
      <c r="C7" s="562" t="s">
        <v>640</v>
      </c>
      <c r="D7" s="780">
        <v>0</v>
      </c>
      <c r="E7" s="780">
        <v>0</v>
      </c>
      <c r="F7" s="780">
        <v>0</v>
      </c>
    </row>
    <row r="8" spans="1:6" ht="20.100000000000001" customHeight="1">
      <c r="A8" s="265" t="s">
        <v>527</v>
      </c>
      <c r="B8" s="1267"/>
      <c r="C8" s="562" t="s">
        <v>639</v>
      </c>
      <c r="D8" s="780">
        <v>0</v>
      </c>
      <c r="E8" s="780">
        <v>0</v>
      </c>
      <c r="F8" s="780">
        <v>0</v>
      </c>
    </row>
    <row r="9" spans="1:6" ht="20.100000000000001" customHeight="1">
      <c r="A9" s="265"/>
      <c r="B9" s="1267"/>
      <c r="C9" s="562" t="s">
        <v>699</v>
      </c>
      <c r="D9" s="780">
        <v>0</v>
      </c>
      <c r="E9" s="780">
        <v>0</v>
      </c>
      <c r="F9" s="780">
        <v>0</v>
      </c>
    </row>
    <row r="10" spans="1:6" ht="20.100000000000001" customHeight="1">
      <c r="A10" s="265" t="s">
        <v>523</v>
      </c>
      <c r="B10" s="1267"/>
      <c r="C10" s="562" t="s">
        <v>637</v>
      </c>
      <c r="D10" s="780">
        <v>0</v>
      </c>
      <c r="E10" s="780">
        <v>0</v>
      </c>
      <c r="F10" s="780">
        <v>0</v>
      </c>
    </row>
    <row r="11" spans="1:6" ht="20.100000000000001" customHeight="1">
      <c r="A11" s="265"/>
      <c r="B11" s="1267"/>
      <c r="C11" s="562" t="s">
        <v>636</v>
      </c>
      <c r="D11" s="780">
        <v>0</v>
      </c>
      <c r="E11" s="780">
        <v>0</v>
      </c>
      <c r="F11" s="780">
        <v>0</v>
      </c>
    </row>
    <row r="12" spans="1:6" ht="20.100000000000001" customHeight="1">
      <c r="A12" s="265" t="s">
        <v>626</v>
      </c>
      <c r="B12" s="536" t="s">
        <v>698</v>
      </c>
      <c r="C12" s="562"/>
      <c r="D12" s="780">
        <v>0</v>
      </c>
      <c r="E12" s="780">
        <v>0</v>
      </c>
      <c r="F12" s="780">
        <v>0</v>
      </c>
    </row>
    <row r="13" spans="1:6" ht="20.100000000000001" customHeight="1">
      <c r="A13" s="469"/>
      <c r="B13" s="536" t="s">
        <v>635</v>
      </c>
      <c r="C13" s="562"/>
      <c r="D13" s="780">
        <v>0</v>
      </c>
      <c r="E13" s="780">
        <v>0</v>
      </c>
      <c r="F13" s="780">
        <v>0</v>
      </c>
    </row>
    <row r="14" spans="1:6" ht="20.100000000000001" customHeight="1">
      <c r="A14" s="469"/>
      <c r="B14" s="536" t="s">
        <v>519</v>
      </c>
      <c r="C14" s="562"/>
      <c r="D14" s="780">
        <v>0</v>
      </c>
      <c r="E14" s="780">
        <v>0</v>
      </c>
      <c r="F14" s="780">
        <v>0</v>
      </c>
    </row>
    <row r="15" spans="1:6" ht="20.100000000000001" customHeight="1">
      <c r="A15" s="469"/>
      <c r="B15" s="536" t="s">
        <v>518</v>
      </c>
      <c r="C15" s="562"/>
      <c r="D15" s="780">
        <v>0</v>
      </c>
      <c r="E15" s="780">
        <v>0</v>
      </c>
      <c r="F15" s="780">
        <v>0</v>
      </c>
    </row>
    <row r="16" spans="1:6" ht="20.100000000000001" customHeight="1" thickBot="1">
      <c r="A16" s="469"/>
      <c r="B16" s="536" t="s">
        <v>112</v>
      </c>
      <c r="C16" s="562"/>
      <c r="D16" s="780">
        <v>0</v>
      </c>
      <c r="E16" s="281">
        <v>0</v>
      </c>
      <c r="F16" s="780">
        <v>0</v>
      </c>
    </row>
    <row r="17" spans="1:6" ht="20.100000000000001" customHeight="1">
      <c r="A17" s="264"/>
      <c r="B17" s="564" t="s">
        <v>529</v>
      </c>
      <c r="C17" s="538"/>
      <c r="D17" s="778">
        <v>2</v>
      </c>
      <c r="E17" s="778">
        <v>0</v>
      </c>
      <c r="F17" s="778">
        <v>2</v>
      </c>
    </row>
    <row r="18" spans="1:6" ht="20.100000000000001" customHeight="1">
      <c r="A18" s="265" t="s">
        <v>634</v>
      </c>
      <c r="B18" s="536" t="s">
        <v>528</v>
      </c>
      <c r="C18" s="562"/>
      <c r="D18" s="780">
        <v>0</v>
      </c>
      <c r="E18" s="780">
        <v>0</v>
      </c>
      <c r="F18" s="780">
        <v>0</v>
      </c>
    </row>
    <row r="19" spans="1:6" ht="20.100000000000001" customHeight="1">
      <c r="A19" s="265" t="s">
        <v>633</v>
      </c>
      <c r="B19" s="536" t="s">
        <v>632</v>
      </c>
      <c r="C19" s="562"/>
      <c r="D19" s="780">
        <v>0</v>
      </c>
      <c r="E19" s="780">
        <v>0</v>
      </c>
      <c r="F19" s="780">
        <v>0</v>
      </c>
    </row>
    <row r="20" spans="1:6" ht="20.100000000000001" customHeight="1">
      <c r="A20" s="265" t="s">
        <v>449</v>
      </c>
      <c r="B20" s="536" t="s">
        <v>631</v>
      </c>
      <c r="C20" s="562"/>
      <c r="D20" s="780">
        <v>0</v>
      </c>
      <c r="E20" s="780">
        <v>0</v>
      </c>
      <c r="F20" s="780">
        <v>0</v>
      </c>
    </row>
    <row r="21" spans="1:6" ht="20.100000000000001" customHeight="1">
      <c r="A21" s="265" t="s">
        <v>630</v>
      </c>
      <c r="B21" s="536" t="s">
        <v>629</v>
      </c>
      <c r="C21" s="562"/>
      <c r="D21" s="780">
        <v>0</v>
      </c>
      <c r="E21" s="780">
        <v>0</v>
      </c>
      <c r="F21" s="780">
        <v>0</v>
      </c>
    </row>
    <row r="22" spans="1:6" ht="20.100000000000001" customHeight="1">
      <c r="A22" s="265" t="s">
        <v>628</v>
      </c>
      <c r="B22" s="536" t="s">
        <v>627</v>
      </c>
      <c r="C22" s="562"/>
      <c r="D22" s="780">
        <v>0</v>
      </c>
      <c r="E22" s="780">
        <v>0</v>
      </c>
      <c r="F22" s="780">
        <v>0</v>
      </c>
    </row>
    <row r="23" spans="1:6" ht="20.100000000000001" customHeight="1">
      <c r="A23" s="265" t="s">
        <v>626</v>
      </c>
      <c r="B23" s="536" t="s">
        <v>539</v>
      </c>
      <c r="C23" s="562"/>
      <c r="D23" s="780">
        <v>1</v>
      </c>
      <c r="E23" s="780">
        <v>0</v>
      </c>
      <c r="F23" s="780">
        <v>1</v>
      </c>
    </row>
    <row r="24" spans="1:6" ht="20.100000000000001" customHeight="1">
      <c r="A24" s="265"/>
      <c r="B24" s="536" t="s">
        <v>625</v>
      </c>
      <c r="C24" s="562"/>
      <c r="D24" s="780">
        <v>1</v>
      </c>
      <c r="E24" s="780">
        <v>0</v>
      </c>
      <c r="F24" s="780">
        <v>1</v>
      </c>
    </row>
    <row r="25" spans="1:6" ht="20.100000000000001" customHeight="1">
      <c r="A25" s="265"/>
      <c r="B25" s="536" t="s">
        <v>530</v>
      </c>
      <c r="C25" s="562"/>
      <c r="D25" s="780">
        <v>4</v>
      </c>
      <c r="E25" s="780">
        <v>0</v>
      </c>
      <c r="F25" s="780">
        <v>4</v>
      </c>
    </row>
    <row r="26" spans="1:6" ht="20.100000000000001" customHeight="1" thickBot="1">
      <c r="A26" s="265"/>
      <c r="B26" s="560" t="s">
        <v>112</v>
      </c>
      <c r="C26" s="559"/>
      <c r="D26" s="779">
        <v>3</v>
      </c>
      <c r="E26" s="281">
        <v>0</v>
      </c>
      <c r="F26" s="779">
        <v>3</v>
      </c>
    </row>
    <row r="27" spans="1:6" ht="20.100000000000001" customHeight="1" thickBot="1">
      <c r="A27" s="539" t="s">
        <v>697</v>
      </c>
      <c r="B27" s="705"/>
      <c r="C27" s="546"/>
      <c r="D27" s="777">
        <v>0</v>
      </c>
      <c r="E27" s="778">
        <v>0</v>
      </c>
      <c r="F27" s="777">
        <v>0</v>
      </c>
    </row>
    <row r="28" spans="1:6" ht="20.100000000000001" customHeight="1" thickBot="1">
      <c r="A28" s="528" t="s">
        <v>696</v>
      </c>
      <c r="B28" s="527"/>
      <c r="C28" s="527"/>
      <c r="D28" s="776">
        <f>SUM(D5:D27)</f>
        <v>11</v>
      </c>
      <c r="E28" s="776">
        <f>SUM(E5:E27)</f>
        <v>0</v>
      </c>
      <c r="F28" s="776">
        <f>SUM(F5:F27)</f>
        <v>11</v>
      </c>
    </row>
    <row r="29" spans="1:6">
      <c r="A29" s="1321" t="s">
        <v>395</v>
      </c>
      <c r="B29" s="1321"/>
      <c r="C29" s="451" t="s">
        <v>695</v>
      </c>
    </row>
  </sheetData>
  <mergeCells count="7">
    <mergeCell ref="A29:B29"/>
    <mergeCell ref="F3:F4"/>
    <mergeCell ref="A4:C4"/>
    <mergeCell ref="B7:B11"/>
    <mergeCell ref="A3:C3"/>
    <mergeCell ref="D3:D4"/>
    <mergeCell ref="E3:E4"/>
  </mergeCells>
  <phoneticPr fontId="27"/>
  <pageMargins left="1.33" right="0.39370078740157483" top="0.98425196850393704" bottom="0.98425196850393704" header="0.51181102362204722" footer="0.51181102362204722"/>
  <pageSetup paperSize="9" orientation="portrait" r:id="rId1"/>
  <headerFooter alignWithMargins="0">
    <oddFooter>&amp;C－23－</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1"/>
  <sheetViews>
    <sheetView view="pageBreakPreview" zoomScaleNormal="100" zoomScaleSheetLayoutView="100" workbookViewId="0">
      <selection activeCell="H65" sqref="H65"/>
    </sheetView>
  </sheetViews>
  <sheetFormatPr defaultRowHeight="14.25"/>
  <cols>
    <col min="1" max="1" width="12.625" style="10" customWidth="1"/>
    <col min="2" max="11" width="7.75" style="10" customWidth="1"/>
    <col min="12" max="12" width="9" style="10"/>
    <col min="13" max="13" width="6.125" style="10" customWidth="1"/>
    <col min="14" max="14" width="7" style="10" customWidth="1"/>
    <col min="15" max="15" width="5.75" style="10" customWidth="1"/>
    <col min="16" max="16" width="5.375" style="10" customWidth="1"/>
    <col min="17" max="17" width="5.625" style="10" customWidth="1"/>
    <col min="18" max="18" width="5.5" style="10" customWidth="1"/>
    <col min="19" max="19" width="5.25" style="10" customWidth="1"/>
    <col min="20" max="20" width="5.375" style="10" customWidth="1"/>
    <col min="21" max="21" width="5.625" style="10" customWidth="1"/>
    <col min="22" max="22" width="5.375" style="10" customWidth="1"/>
    <col min="23" max="23" width="5.5" style="10" customWidth="1"/>
    <col min="24" max="24" width="5.375" style="10" customWidth="1"/>
    <col min="25" max="25" width="5.625" style="10" customWidth="1"/>
    <col min="26" max="16384" width="9" style="10"/>
  </cols>
  <sheetData>
    <row r="1" spans="1:26" ht="15">
      <c r="A1" s="61" t="s">
        <v>708</v>
      </c>
    </row>
    <row r="2" spans="1:26">
      <c r="A2" s="454"/>
      <c r="B2" s="454"/>
      <c r="C2" s="454"/>
      <c r="D2" s="454"/>
      <c r="E2" s="454"/>
      <c r="F2" s="454"/>
      <c r="G2" s="454"/>
      <c r="H2" s="454"/>
      <c r="I2" s="454"/>
      <c r="J2" s="454"/>
      <c r="K2" s="454"/>
    </row>
    <row r="3" spans="1:26" ht="13.5" customHeight="1" thickBot="1">
      <c r="A3" s="575" t="s">
        <v>707</v>
      </c>
    </row>
    <row r="4" spans="1:26">
      <c r="A4" s="275" t="s">
        <v>110</v>
      </c>
      <c r="B4" s="1428" t="s">
        <v>598</v>
      </c>
      <c r="C4" s="1430" t="s">
        <v>597</v>
      </c>
      <c r="D4" s="1430" t="s">
        <v>390</v>
      </c>
      <c r="E4" s="1430" t="s">
        <v>391</v>
      </c>
      <c r="F4" s="1430" t="s">
        <v>392</v>
      </c>
      <c r="G4" s="1430" t="s">
        <v>393</v>
      </c>
      <c r="H4" s="1430" t="s">
        <v>394</v>
      </c>
      <c r="I4" s="1442" t="s">
        <v>596</v>
      </c>
      <c r="J4" s="1448" t="s">
        <v>1011</v>
      </c>
      <c r="K4" s="571"/>
      <c r="L4" s="256"/>
      <c r="M4" s="790" t="s">
        <v>651</v>
      </c>
      <c r="N4" s="264">
        <v>1</v>
      </c>
      <c r="O4" s="492">
        <v>2</v>
      </c>
      <c r="P4" s="492">
        <v>3</v>
      </c>
      <c r="Q4" s="492">
        <v>4</v>
      </c>
      <c r="R4" s="492">
        <v>5</v>
      </c>
      <c r="S4" s="492">
        <v>6</v>
      </c>
      <c r="T4" s="492">
        <v>7</v>
      </c>
      <c r="U4" s="492">
        <v>8</v>
      </c>
      <c r="V4" s="492">
        <v>9</v>
      </c>
      <c r="W4" s="492">
        <v>10</v>
      </c>
      <c r="X4" s="492">
        <v>11</v>
      </c>
      <c r="Y4" s="491">
        <v>12</v>
      </c>
      <c r="Z4" s="720" t="s">
        <v>650</v>
      </c>
    </row>
    <row r="5" spans="1:26" ht="15" thickBot="1">
      <c r="A5" s="276" t="s">
        <v>111</v>
      </c>
      <c r="B5" s="1429"/>
      <c r="C5" s="1431"/>
      <c r="D5" s="1431"/>
      <c r="E5" s="1431"/>
      <c r="F5" s="1431"/>
      <c r="G5" s="1431"/>
      <c r="H5" s="1431"/>
      <c r="I5" s="1501"/>
      <c r="J5" s="1490"/>
      <c r="K5" s="571"/>
      <c r="L5" s="719" t="s">
        <v>649</v>
      </c>
      <c r="M5" s="43"/>
      <c r="N5" s="482"/>
      <c r="O5" s="117"/>
      <c r="P5" s="117"/>
      <c r="Q5" s="117"/>
      <c r="R5" s="117"/>
      <c r="S5" s="117"/>
      <c r="T5" s="117"/>
      <c r="U5" s="117"/>
      <c r="V5" s="117"/>
      <c r="W5" s="117"/>
      <c r="X5" s="117"/>
      <c r="Y5" s="718"/>
      <c r="Z5" s="43"/>
    </row>
    <row r="6" spans="1:26" ht="15" thickBot="1">
      <c r="A6" s="785" t="s">
        <v>703</v>
      </c>
      <c r="B6" s="1187">
        <v>3431</v>
      </c>
      <c r="C6" s="1217">
        <v>3242</v>
      </c>
      <c r="D6" s="1187">
        <v>2901</v>
      </c>
      <c r="E6" s="1218">
        <v>2874</v>
      </c>
      <c r="F6" s="1217">
        <v>2694</v>
      </c>
      <c r="G6" s="1187">
        <v>2552</v>
      </c>
      <c r="H6" s="1217">
        <v>2489</v>
      </c>
      <c r="I6" s="1219">
        <v>2256</v>
      </c>
      <c r="J6" s="152">
        <v>1914</v>
      </c>
      <c r="K6" s="789"/>
      <c r="L6" s="788" t="s">
        <v>245</v>
      </c>
      <c r="M6" s="787" t="s">
        <v>202</v>
      </c>
      <c r="N6" s="788">
        <f>'★２５ページ若年者（年齢別）'!C23</f>
        <v>0</v>
      </c>
      <c r="O6" s="714">
        <f>'★２５ページ若年者（年齢別）'!D23</f>
        <v>1</v>
      </c>
      <c r="P6" s="714">
        <f>'★２５ページ若年者（年齢別）'!E23</f>
        <v>2</v>
      </c>
      <c r="Q6" s="781">
        <f>'★２５ページ若年者（年齢別）'!F23</f>
        <v>0</v>
      </c>
      <c r="R6" s="714">
        <f>'★２５ページ若年者（年齢別）'!G23</f>
        <v>1</v>
      </c>
      <c r="S6" s="714">
        <f>'★２５ページ若年者（年齢別）'!H23</f>
        <v>1</v>
      </c>
      <c r="T6" s="714">
        <f>'★２５ページ若年者（年齢別）'!I23</f>
        <v>0</v>
      </c>
      <c r="U6" s="714">
        <f>'★２５ページ若年者（年齢別）'!J23</f>
        <v>0</v>
      </c>
      <c r="V6" s="714">
        <f>'★２５ページ若年者（年齢別）'!K23</f>
        <v>1</v>
      </c>
      <c r="W6" s="714">
        <f>'★２５ページ若年者（年齢別）'!L23</f>
        <v>0</v>
      </c>
      <c r="X6" s="714">
        <f>'★２５ページ若年者（年齢別）'!M23</f>
        <v>0</v>
      </c>
      <c r="Y6" s="716">
        <f>'★２５ページ若年者（年齢別）'!N23</f>
        <v>0</v>
      </c>
      <c r="Z6" s="787">
        <f>SUM(N6:Y6)</f>
        <v>6</v>
      </c>
    </row>
    <row r="7" spans="1:26" ht="15" thickBot="1">
      <c r="A7" s="784" t="s">
        <v>594</v>
      </c>
      <c r="B7" s="1190">
        <v>2</v>
      </c>
      <c r="C7" s="406">
        <v>3</v>
      </c>
      <c r="D7" s="1190">
        <v>1</v>
      </c>
      <c r="E7" s="1220">
        <v>8</v>
      </c>
      <c r="F7" s="406">
        <v>4</v>
      </c>
      <c r="G7" s="1190">
        <v>4</v>
      </c>
      <c r="H7" s="406">
        <v>8</v>
      </c>
      <c r="I7" s="1221">
        <v>1</v>
      </c>
      <c r="J7" s="156">
        <v>6</v>
      </c>
      <c r="K7" s="789"/>
      <c r="L7" s="788" t="s">
        <v>245</v>
      </c>
      <c r="M7" s="715" t="s">
        <v>706</v>
      </c>
      <c r="N7" s="788">
        <f>'★２５ページ若年者（年齢別）'!C24</f>
        <v>86</v>
      </c>
      <c r="O7" s="714">
        <f>'★２５ページ若年者（年齢別）'!D24</f>
        <v>111</v>
      </c>
      <c r="P7" s="714">
        <f>'★２５ページ若年者（年齢別）'!E24</f>
        <v>126</v>
      </c>
      <c r="Q7" s="781">
        <f>'★２５ページ若年者（年齢別）'!F24</f>
        <v>94</v>
      </c>
      <c r="R7" s="714">
        <f>'★２５ページ若年者（年齢別）'!G24</f>
        <v>75</v>
      </c>
      <c r="S7" s="714">
        <f>'★２５ページ若年者（年齢別）'!H24</f>
        <v>78</v>
      </c>
      <c r="T7" s="714">
        <f>'★２５ページ若年者（年齢別）'!I24</f>
        <v>112</v>
      </c>
      <c r="U7" s="714">
        <f>'★２５ページ若年者（年齢別）'!J24</f>
        <v>110</v>
      </c>
      <c r="V7" s="714">
        <f>'★２５ページ若年者（年齢別）'!K24</f>
        <v>101</v>
      </c>
      <c r="W7" s="714">
        <f>'★２５ページ若年者（年齢別）'!L24</f>
        <v>109</v>
      </c>
      <c r="X7" s="714">
        <f>'★２５ページ若年者（年齢別）'!M24</f>
        <v>111</v>
      </c>
      <c r="Y7" s="716">
        <f>'★２５ページ若年者（年齢別）'!N24</f>
        <v>139</v>
      </c>
      <c r="Z7" s="787">
        <f>SUM(N7:Y7)</f>
        <v>1252</v>
      </c>
    </row>
    <row r="8" spans="1:26" ht="15" thickBot="1">
      <c r="A8" s="783" t="s">
        <v>593</v>
      </c>
      <c r="B8" s="1192">
        <v>2568</v>
      </c>
      <c r="C8" s="1222">
        <v>2459</v>
      </c>
      <c r="D8" s="1192">
        <v>2154</v>
      </c>
      <c r="E8" s="1223">
        <v>2108</v>
      </c>
      <c r="F8" s="1222">
        <v>1888</v>
      </c>
      <c r="G8" s="1192">
        <v>1801</v>
      </c>
      <c r="H8" s="1222">
        <v>1669</v>
      </c>
      <c r="I8" s="1224">
        <v>1513</v>
      </c>
      <c r="J8" s="154">
        <v>1252</v>
      </c>
      <c r="K8" s="44"/>
    </row>
    <row r="9" spans="1:26" ht="15" thickBot="1">
      <c r="A9" s="782" t="s">
        <v>591</v>
      </c>
      <c r="B9" s="1225">
        <v>51</v>
      </c>
      <c r="C9" s="1226">
        <v>49</v>
      </c>
      <c r="D9" s="1225">
        <v>51</v>
      </c>
      <c r="E9" s="1227">
        <v>51</v>
      </c>
      <c r="F9" s="1226">
        <v>49</v>
      </c>
      <c r="G9" s="1225">
        <v>44</v>
      </c>
      <c r="H9" s="1226">
        <v>44</v>
      </c>
      <c r="I9" s="1228">
        <v>34</v>
      </c>
      <c r="J9" s="1229">
        <v>37</v>
      </c>
      <c r="K9" s="44"/>
    </row>
    <row r="10" spans="1:26">
      <c r="A10" s="1354" t="s">
        <v>590</v>
      </c>
      <c r="B10" s="1495">
        <f t="shared" ref="B10:J10" si="0">B7/B9*100</f>
        <v>3.9215686274509802</v>
      </c>
      <c r="C10" s="1497">
        <f t="shared" si="0"/>
        <v>6.1224489795918364</v>
      </c>
      <c r="D10" s="1497">
        <f t="shared" si="0"/>
        <v>1.9607843137254901</v>
      </c>
      <c r="E10" s="1497">
        <f t="shared" si="0"/>
        <v>15.686274509803921</v>
      </c>
      <c r="F10" s="1497">
        <f t="shared" si="0"/>
        <v>8.1632653061224492</v>
      </c>
      <c r="G10" s="1497">
        <f t="shared" si="0"/>
        <v>9.0909090909090917</v>
      </c>
      <c r="H10" s="1497">
        <f t="shared" si="0"/>
        <v>18.181818181818183</v>
      </c>
      <c r="I10" s="1493">
        <f t="shared" si="0"/>
        <v>2.9411764705882351</v>
      </c>
      <c r="J10" s="1491">
        <f t="shared" si="0"/>
        <v>16.216216216216218</v>
      </c>
      <c r="K10" s="44"/>
    </row>
    <row r="11" spans="1:26" ht="15" thickBot="1">
      <c r="A11" s="1355"/>
      <c r="B11" s="1496"/>
      <c r="C11" s="1498"/>
      <c r="D11" s="1498"/>
      <c r="E11" s="1498"/>
      <c r="F11" s="1498"/>
      <c r="G11" s="1498"/>
      <c r="H11" s="1498"/>
      <c r="I11" s="1494"/>
      <c r="J11" s="1492"/>
      <c r="K11" s="786"/>
    </row>
    <row r="12" spans="1:26">
      <c r="A12" s="44" t="s">
        <v>705</v>
      </c>
      <c r="K12" s="786"/>
    </row>
    <row r="13" spans="1:26" ht="30" customHeight="1"/>
    <row r="14" spans="1:26" ht="15.75" thickBot="1">
      <c r="A14" s="575" t="s">
        <v>704</v>
      </c>
    </row>
    <row r="15" spans="1:26">
      <c r="A15" s="275" t="s">
        <v>110</v>
      </c>
      <c r="B15" s="1323" t="s">
        <v>598</v>
      </c>
      <c r="C15" s="1324" t="s">
        <v>597</v>
      </c>
      <c r="D15" s="1324" t="s">
        <v>390</v>
      </c>
      <c r="E15" s="1324" t="s">
        <v>391</v>
      </c>
      <c r="F15" s="1324" t="s">
        <v>392</v>
      </c>
      <c r="G15" s="1324" t="s">
        <v>393</v>
      </c>
      <c r="H15" s="1324" t="s">
        <v>394</v>
      </c>
      <c r="I15" s="1252" t="s">
        <v>596</v>
      </c>
      <c r="J15" s="1277" t="s">
        <v>1011</v>
      </c>
    </row>
    <row r="16" spans="1:26" ht="15" thickBot="1">
      <c r="A16" s="276" t="s">
        <v>111</v>
      </c>
      <c r="B16" s="1266"/>
      <c r="C16" s="1325"/>
      <c r="D16" s="1325"/>
      <c r="E16" s="1325"/>
      <c r="F16" s="1325"/>
      <c r="G16" s="1325"/>
      <c r="H16" s="1325"/>
      <c r="I16" s="1254"/>
      <c r="J16" s="1278"/>
    </row>
    <row r="17" spans="1:11">
      <c r="A17" s="785" t="s">
        <v>703</v>
      </c>
      <c r="B17" s="1158">
        <v>469</v>
      </c>
      <c r="C17" s="1159">
        <v>404</v>
      </c>
      <c r="D17" s="1158">
        <v>394</v>
      </c>
      <c r="E17" s="1160">
        <v>388</v>
      </c>
      <c r="F17" s="1160">
        <v>386</v>
      </c>
      <c r="G17" s="1158">
        <v>315</v>
      </c>
      <c r="H17" s="1158">
        <v>328</v>
      </c>
      <c r="I17" s="1159">
        <v>300</v>
      </c>
      <c r="J17" s="1161">
        <v>227</v>
      </c>
    </row>
    <row r="18" spans="1:11">
      <c r="A18" s="784" t="s">
        <v>594</v>
      </c>
      <c r="B18" s="1162">
        <v>0</v>
      </c>
      <c r="C18" s="1163">
        <v>0</v>
      </c>
      <c r="D18" s="1162">
        <v>0</v>
      </c>
      <c r="E18" s="1164">
        <v>3</v>
      </c>
      <c r="F18" s="1164">
        <v>0</v>
      </c>
      <c r="G18" s="1162">
        <v>1</v>
      </c>
      <c r="H18" s="1162">
        <v>4</v>
      </c>
      <c r="I18" s="1163">
        <v>0</v>
      </c>
      <c r="J18" s="1165">
        <v>0</v>
      </c>
    </row>
    <row r="19" spans="1:11" ht="15" thickBot="1">
      <c r="A19" s="783" t="s">
        <v>593</v>
      </c>
      <c r="B19" s="1166">
        <v>403</v>
      </c>
      <c r="C19" s="1167">
        <v>379</v>
      </c>
      <c r="D19" s="1166">
        <v>370</v>
      </c>
      <c r="E19" s="1168">
        <v>362</v>
      </c>
      <c r="F19" s="1168">
        <v>344</v>
      </c>
      <c r="G19" s="1166">
        <v>298</v>
      </c>
      <c r="H19" s="1166">
        <v>282</v>
      </c>
      <c r="I19" s="1167">
        <v>267</v>
      </c>
      <c r="J19" s="1169">
        <v>199</v>
      </c>
    </row>
    <row r="20" spans="1:11" ht="15" thickBot="1">
      <c r="A20" s="782" t="s">
        <v>591</v>
      </c>
      <c r="B20" s="1154">
        <v>51</v>
      </c>
      <c r="C20" s="1155">
        <v>49</v>
      </c>
      <c r="D20" s="1154">
        <v>51</v>
      </c>
      <c r="E20" s="1156">
        <v>51</v>
      </c>
      <c r="F20" s="1156">
        <v>49</v>
      </c>
      <c r="G20" s="1154">
        <v>44</v>
      </c>
      <c r="H20" s="1154">
        <v>44</v>
      </c>
      <c r="I20" s="1155">
        <v>34</v>
      </c>
      <c r="J20" s="1157">
        <v>37</v>
      </c>
    </row>
    <row r="21" spans="1:11">
      <c r="A21" s="1354" t="s">
        <v>590</v>
      </c>
      <c r="B21" s="1487">
        <f t="shared" ref="B21:J21" si="1">B18/B20*100</f>
        <v>0</v>
      </c>
      <c r="C21" s="1485">
        <f t="shared" si="1"/>
        <v>0</v>
      </c>
      <c r="D21" s="1485">
        <f t="shared" si="1"/>
        <v>0</v>
      </c>
      <c r="E21" s="1485">
        <f t="shared" si="1"/>
        <v>5.8823529411764701</v>
      </c>
      <c r="F21" s="1485">
        <f t="shared" si="1"/>
        <v>0</v>
      </c>
      <c r="G21" s="1485">
        <f t="shared" si="1"/>
        <v>2.2727272727272729</v>
      </c>
      <c r="H21" s="1485">
        <f t="shared" si="1"/>
        <v>9.0909090909090917</v>
      </c>
      <c r="I21" s="1499">
        <f t="shared" si="1"/>
        <v>0</v>
      </c>
      <c r="J21" s="1499">
        <f t="shared" si="1"/>
        <v>0</v>
      </c>
    </row>
    <row r="22" spans="1:11" ht="15" thickBot="1">
      <c r="A22" s="1355"/>
      <c r="B22" s="1488"/>
      <c r="C22" s="1486"/>
      <c r="D22" s="1486"/>
      <c r="E22" s="1486"/>
      <c r="F22" s="1486"/>
      <c r="G22" s="1486"/>
      <c r="H22" s="1486"/>
      <c r="I22" s="1500"/>
      <c r="J22" s="1500"/>
    </row>
    <row r="23" spans="1:11">
      <c r="A23" s="44" t="s">
        <v>702</v>
      </c>
    </row>
    <row r="24" spans="1:11" ht="30" customHeight="1"/>
    <row r="30" spans="1:11">
      <c r="K30" s="279"/>
    </row>
    <row r="31" spans="1:11">
      <c r="K31" s="279"/>
    </row>
    <row r="40" spans="1:10">
      <c r="A40" s="1489" t="s">
        <v>701</v>
      </c>
      <c r="B40" s="1489"/>
      <c r="C40" s="1489"/>
      <c r="D40" s="1489"/>
      <c r="E40" s="1489"/>
      <c r="F40" s="1489"/>
      <c r="G40" s="1489"/>
      <c r="H40" s="1489"/>
      <c r="I40" s="1489"/>
      <c r="J40" s="1489"/>
    </row>
    <row r="41" spans="1:10">
      <c r="A41" s="1489"/>
      <c r="B41" s="1489"/>
      <c r="C41" s="1489"/>
      <c r="D41" s="1489"/>
      <c r="E41" s="1489"/>
      <c r="F41" s="1489"/>
      <c r="G41" s="1489"/>
      <c r="H41" s="1489"/>
      <c r="I41" s="1489"/>
      <c r="J41" s="1489"/>
    </row>
  </sheetData>
  <mergeCells count="39">
    <mergeCell ref="J21:J22"/>
    <mergeCell ref="E4:E5"/>
    <mergeCell ref="F4:F5"/>
    <mergeCell ref="I15:I16"/>
    <mergeCell ref="I4:I5"/>
    <mergeCell ref="G15:G16"/>
    <mergeCell ref="I21:I22"/>
    <mergeCell ref="E10:E11"/>
    <mergeCell ref="F10:F11"/>
    <mergeCell ref="G10:G11"/>
    <mergeCell ref="H10:H11"/>
    <mergeCell ref="A40:J41"/>
    <mergeCell ref="D4:D5"/>
    <mergeCell ref="E21:E22"/>
    <mergeCell ref="F21:F22"/>
    <mergeCell ref="G4:G5"/>
    <mergeCell ref="H4:H5"/>
    <mergeCell ref="J4:J5"/>
    <mergeCell ref="J10:J11"/>
    <mergeCell ref="J15:J16"/>
    <mergeCell ref="A10:A11"/>
    <mergeCell ref="I10:I11"/>
    <mergeCell ref="B4:B5"/>
    <mergeCell ref="C4:C5"/>
    <mergeCell ref="B10:B11"/>
    <mergeCell ref="C10:C11"/>
    <mergeCell ref="D10:D11"/>
    <mergeCell ref="A21:A22"/>
    <mergeCell ref="E15:E16"/>
    <mergeCell ref="F15:F16"/>
    <mergeCell ref="H21:H22"/>
    <mergeCell ref="C21:C22"/>
    <mergeCell ref="D15:D16"/>
    <mergeCell ref="G21:G22"/>
    <mergeCell ref="B15:B16"/>
    <mergeCell ref="H15:H16"/>
    <mergeCell ref="C15:C16"/>
    <mergeCell ref="D21:D22"/>
    <mergeCell ref="B21:B22"/>
  </mergeCells>
  <phoneticPr fontId="27"/>
  <pageMargins left="0.98425196850393704" right="0.39370078740157483" top="0.98425196850393704" bottom="0.98425196850393704" header="0.51181102362204722" footer="0.51181102362204722"/>
  <pageSetup paperSize="9" orientation="portrait" r:id="rId1"/>
  <headerFooter alignWithMargins="0">
    <oddFooter>&amp;C－24－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view="pageBreakPreview" zoomScaleNormal="100" zoomScaleSheetLayoutView="100" workbookViewId="0">
      <selection activeCell="H65" sqref="H65"/>
    </sheetView>
  </sheetViews>
  <sheetFormatPr defaultRowHeight="14.25"/>
  <cols>
    <col min="1" max="1" width="5.875" style="10" customWidth="1"/>
    <col min="2" max="2" width="9" style="10"/>
    <col min="3" max="14" width="5.625" style="10" customWidth="1"/>
    <col min="15" max="15" width="7.375" style="10" customWidth="1"/>
    <col min="16" max="16384" width="9" style="10"/>
  </cols>
  <sheetData>
    <row r="1" spans="1:15" ht="15">
      <c r="A1" s="61" t="s">
        <v>722</v>
      </c>
    </row>
    <row r="2" spans="1:15" ht="15" thickBot="1">
      <c r="N2" s="1250" t="s">
        <v>587</v>
      </c>
      <c r="O2" s="1250"/>
    </row>
    <row r="3" spans="1:15">
      <c r="A3" s="256"/>
      <c r="B3" s="450" t="s">
        <v>721</v>
      </c>
      <c r="C3" s="1323">
        <v>1</v>
      </c>
      <c r="D3" s="1324">
        <v>2</v>
      </c>
      <c r="E3" s="1324">
        <v>3</v>
      </c>
      <c r="F3" s="1324">
        <v>4</v>
      </c>
      <c r="G3" s="1324">
        <v>5</v>
      </c>
      <c r="H3" s="1324">
        <v>6</v>
      </c>
      <c r="I3" s="1324">
        <v>7</v>
      </c>
      <c r="J3" s="1324">
        <v>8</v>
      </c>
      <c r="K3" s="1324">
        <v>9</v>
      </c>
      <c r="L3" s="1324">
        <v>10</v>
      </c>
      <c r="M3" s="1324">
        <v>11</v>
      </c>
      <c r="N3" s="1277">
        <v>12</v>
      </c>
      <c r="O3" s="1326" t="s">
        <v>378</v>
      </c>
    </row>
    <row r="4" spans="1:15" ht="15" thickBot="1">
      <c r="A4" s="344" t="s">
        <v>720</v>
      </c>
      <c r="B4" s="44"/>
      <c r="C4" s="1504"/>
      <c r="D4" s="1502"/>
      <c r="E4" s="1502"/>
      <c r="F4" s="1502"/>
      <c r="G4" s="1502"/>
      <c r="H4" s="1502"/>
      <c r="I4" s="1502"/>
      <c r="J4" s="1502"/>
      <c r="K4" s="1502"/>
      <c r="L4" s="1502"/>
      <c r="M4" s="1502"/>
      <c r="N4" s="1503"/>
      <c r="O4" s="1478"/>
    </row>
    <row r="5" spans="1:15" ht="18" customHeight="1">
      <c r="A5" s="447" t="s">
        <v>719</v>
      </c>
      <c r="B5" s="803" t="s">
        <v>718</v>
      </c>
      <c r="C5" s="660">
        <v>0</v>
      </c>
      <c r="D5" s="361">
        <v>0</v>
      </c>
      <c r="E5" s="361">
        <v>0</v>
      </c>
      <c r="F5" s="361">
        <v>0</v>
      </c>
      <c r="G5" s="361">
        <v>0</v>
      </c>
      <c r="H5" s="361">
        <v>0</v>
      </c>
      <c r="I5" s="361">
        <v>0</v>
      </c>
      <c r="J5" s="361">
        <v>0</v>
      </c>
      <c r="K5" s="361">
        <v>0</v>
      </c>
      <c r="L5" s="361">
        <v>0</v>
      </c>
      <c r="M5" s="361">
        <v>0</v>
      </c>
      <c r="N5" s="671">
        <v>0</v>
      </c>
      <c r="O5" s="751">
        <f t="shared" ref="O5:O26" si="0">SUM(C5:N5)</f>
        <v>0</v>
      </c>
    </row>
    <row r="6" spans="1:15" ht="18" customHeight="1">
      <c r="A6" s="445"/>
      <c r="B6" s="800" t="s">
        <v>685</v>
      </c>
      <c r="C6" s="85">
        <v>4</v>
      </c>
      <c r="D6" s="73">
        <v>5</v>
      </c>
      <c r="E6" s="73">
        <v>5</v>
      </c>
      <c r="F6" s="73">
        <v>5</v>
      </c>
      <c r="G6" s="73">
        <v>8</v>
      </c>
      <c r="H6" s="73">
        <v>2</v>
      </c>
      <c r="I6" s="73">
        <v>3</v>
      </c>
      <c r="J6" s="73">
        <v>6</v>
      </c>
      <c r="K6" s="73">
        <v>7</v>
      </c>
      <c r="L6" s="73">
        <v>7</v>
      </c>
      <c r="M6" s="73">
        <v>6</v>
      </c>
      <c r="N6" s="667">
        <v>10</v>
      </c>
      <c r="O6" s="755">
        <f t="shared" si="0"/>
        <v>68</v>
      </c>
    </row>
    <row r="7" spans="1:15" ht="18" customHeight="1">
      <c r="A7" s="444" t="s">
        <v>717</v>
      </c>
      <c r="B7" s="802" t="s">
        <v>508</v>
      </c>
      <c r="C7" s="85">
        <v>0</v>
      </c>
      <c r="D7" s="73">
        <v>0</v>
      </c>
      <c r="E7" s="73">
        <v>0</v>
      </c>
      <c r="F7" s="73">
        <v>0</v>
      </c>
      <c r="G7" s="73">
        <v>0</v>
      </c>
      <c r="H7" s="73">
        <v>0</v>
      </c>
      <c r="I7" s="73">
        <v>0</v>
      </c>
      <c r="J7" s="73">
        <v>0</v>
      </c>
      <c r="K7" s="73">
        <v>0</v>
      </c>
      <c r="L7" s="73">
        <v>0</v>
      </c>
      <c r="M7" s="73">
        <v>0</v>
      </c>
      <c r="N7" s="86">
        <v>0</v>
      </c>
      <c r="O7" s="755">
        <f t="shared" si="0"/>
        <v>0</v>
      </c>
    </row>
    <row r="8" spans="1:15" ht="18" customHeight="1">
      <c r="A8" s="445"/>
      <c r="B8" s="802" t="s">
        <v>507</v>
      </c>
      <c r="C8" s="85">
        <v>3</v>
      </c>
      <c r="D8" s="73">
        <v>4</v>
      </c>
      <c r="E8" s="73">
        <v>7</v>
      </c>
      <c r="F8" s="73">
        <v>7</v>
      </c>
      <c r="G8" s="73">
        <v>5</v>
      </c>
      <c r="H8" s="73">
        <v>4</v>
      </c>
      <c r="I8" s="73">
        <v>5</v>
      </c>
      <c r="J8" s="73">
        <v>7</v>
      </c>
      <c r="K8" s="73">
        <v>6</v>
      </c>
      <c r="L8" s="73">
        <v>7</v>
      </c>
      <c r="M8" s="73">
        <v>8</v>
      </c>
      <c r="N8" s="667">
        <v>11</v>
      </c>
      <c r="O8" s="755">
        <f t="shared" si="0"/>
        <v>74</v>
      </c>
    </row>
    <row r="9" spans="1:15" ht="18" customHeight="1">
      <c r="A9" s="444" t="s">
        <v>716</v>
      </c>
      <c r="B9" s="802" t="s">
        <v>508</v>
      </c>
      <c r="C9" s="85">
        <v>0</v>
      </c>
      <c r="D9" s="73">
        <v>0</v>
      </c>
      <c r="E9" s="73">
        <v>0</v>
      </c>
      <c r="F9" s="73">
        <v>0</v>
      </c>
      <c r="G9" s="73">
        <v>0</v>
      </c>
      <c r="H9" s="73">
        <v>1</v>
      </c>
      <c r="I9" s="73">
        <v>0</v>
      </c>
      <c r="J9" s="73">
        <v>0</v>
      </c>
      <c r="K9" s="73">
        <v>0</v>
      </c>
      <c r="L9" s="73">
        <v>0</v>
      </c>
      <c r="M9" s="73">
        <v>0</v>
      </c>
      <c r="N9" s="667">
        <v>0</v>
      </c>
      <c r="O9" s="755">
        <f t="shared" si="0"/>
        <v>1</v>
      </c>
    </row>
    <row r="10" spans="1:15" ht="18" customHeight="1">
      <c r="A10" s="445"/>
      <c r="B10" s="802" t="s">
        <v>507</v>
      </c>
      <c r="C10" s="85">
        <v>10</v>
      </c>
      <c r="D10" s="73">
        <v>7</v>
      </c>
      <c r="E10" s="73">
        <v>8</v>
      </c>
      <c r="F10" s="73">
        <v>5</v>
      </c>
      <c r="G10" s="73">
        <v>4</v>
      </c>
      <c r="H10" s="73">
        <v>13</v>
      </c>
      <c r="I10" s="73">
        <v>14</v>
      </c>
      <c r="J10" s="73">
        <v>14</v>
      </c>
      <c r="K10" s="73">
        <v>6</v>
      </c>
      <c r="L10" s="73">
        <v>6</v>
      </c>
      <c r="M10" s="73">
        <v>7</v>
      </c>
      <c r="N10" s="667">
        <v>12</v>
      </c>
      <c r="O10" s="755">
        <f t="shared" si="0"/>
        <v>106</v>
      </c>
    </row>
    <row r="11" spans="1:15" ht="18" customHeight="1">
      <c r="A11" s="444" t="s">
        <v>715</v>
      </c>
      <c r="B11" s="802" t="s">
        <v>508</v>
      </c>
      <c r="C11" s="85">
        <v>0</v>
      </c>
      <c r="D11" s="73">
        <v>0</v>
      </c>
      <c r="E11" s="73">
        <v>0</v>
      </c>
      <c r="F11" s="73">
        <v>0</v>
      </c>
      <c r="G11" s="73">
        <v>1</v>
      </c>
      <c r="H11" s="73">
        <v>0</v>
      </c>
      <c r="I11" s="73">
        <v>0</v>
      </c>
      <c r="J11" s="73">
        <v>0</v>
      </c>
      <c r="K11" s="73">
        <v>0</v>
      </c>
      <c r="L11" s="73">
        <v>0</v>
      </c>
      <c r="M11" s="73">
        <v>0</v>
      </c>
      <c r="N11" s="86">
        <v>0</v>
      </c>
      <c r="O11" s="755">
        <f t="shared" si="0"/>
        <v>1</v>
      </c>
    </row>
    <row r="12" spans="1:15" ht="18" customHeight="1">
      <c r="A12" s="445"/>
      <c r="B12" s="802" t="s">
        <v>507</v>
      </c>
      <c r="C12" s="85">
        <v>10</v>
      </c>
      <c r="D12" s="73">
        <v>10</v>
      </c>
      <c r="E12" s="73">
        <v>11</v>
      </c>
      <c r="F12" s="73">
        <v>5</v>
      </c>
      <c r="G12" s="73">
        <v>6</v>
      </c>
      <c r="H12" s="73">
        <v>7</v>
      </c>
      <c r="I12" s="73">
        <v>8</v>
      </c>
      <c r="J12" s="73">
        <v>9</v>
      </c>
      <c r="K12" s="73">
        <v>11</v>
      </c>
      <c r="L12" s="73">
        <v>9</v>
      </c>
      <c r="M12" s="73">
        <v>8</v>
      </c>
      <c r="N12" s="667">
        <v>17</v>
      </c>
      <c r="O12" s="755">
        <f t="shared" si="0"/>
        <v>111</v>
      </c>
    </row>
    <row r="13" spans="1:15" ht="18" customHeight="1">
      <c r="A13" s="444" t="s">
        <v>714</v>
      </c>
      <c r="B13" s="801" t="s">
        <v>508</v>
      </c>
      <c r="C13" s="85">
        <v>0</v>
      </c>
      <c r="D13" s="73">
        <v>0</v>
      </c>
      <c r="E13" s="73">
        <v>1</v>
      </c>
      <c r="F13" s="73">
        <v>0</v>
      </c>
      <c r="G13" s="73">
        <v>0</v>
      </c>
      <c r="H13" s="73">
        <v>0</v>
      </c>
      <c r="I13" s="73">
        <v>0</v>
      </c>
      <c r="J13" s="73">
        <v>0</v>
      </c>
      <c r="K13" s="73">
        <v>0</v>
      </c>
      <c r="L13" s="73">
        <v>0</v>
      </c>
      <c r="M13" s="73">
        <v>0</v>
      </c>
      <c r="N13" s="667">
        <v>0</v>
      </c>
      <c r="O13" s="755">
        <f t="shared" si="0"/>
        <v>1</v>
      </c>
    </row>
    <row r="14" spans="1:15" ht="18" customHeight="1">
      <c r="A14" s="445"/>
      <c r="B14" s="800" t="s">
        <v>507</v>
      </c>
      <c r="C14" s="85">
        <v>1</v>
      </c>
      <c r="D14" s="73">
        <v>11</v>
      </c>
      <c r="E14" s="73">
        <v>14</v>
      </c>
      <c r="F14" s="73">
        <v>16</v>
      </c>
      <c r="G14" s="73">
        <v>11</v>
      </c>
      <c r="H14" s="73">
        <v>4</v>
      </c>
      <c r="I14" s="73">
        <v>14</v>
      </c>
      <c r="J14" s="73">
        <v>8</v>
      </c>
      <c r="K14" s="73">
        <v>14</v>
      </c>
      <c r="L14" s="73">
        <v>14</v>
      </c>
      <c r="M14" s="73">
        <v>9</v>
      </c>
      <c r="N14" s="667">
        <v>17</v>
      </c>
      <c r="O14" s="755">
        <f t="shared" si="0"/>
        <v>133</v>
      </c>
    </row>
    <row r="15" spans="1:15" ht="18" customHeight="1">
      <c r="A15" s="444" t="s">
        <v>713</v>
      </c>
      <c r="B15" s="802" t="s">
        <v>508</v>
      </c>
      <c r="C15" s="85">
        <v>0</v>
      </c>
      <c r="D15" s="73">
        <v>1</v>
      </c>
      <c r="E15" s="73">
        <v>0</v>
      </c>
      <c r="F15" s="73">
        <v>0</v>
      </c>
      <c r="G15" s="73">
        <v>0</v>
      </c>
      <c r="H15" s="73">
        <v>0</v>
      </c>
      <c r="I15" s="73">
        <v>0</v>
      </c>
      <c r="J15" s="73">
        <v>0</v>
      </c>
      <c r="K15" s="73">
        <v>1</v>
      </c>
      <c r="L15" s="73">
        <v>0</v>
      </c>
      <c r="M15" s="73">
        <v>0</v>
      </c>
      <c r="N15" s="667">
        <v>0</v>
      </c>
      <c r="O15" s="755">
        <f t="shared" si="0"/>
        <v>2</v>
      </c>
    </row>
    <row r="16" spans="1:15" ht="18" customHeight="1">
      <c r="A16" s="445"/>
      <c r="B16" s="802" t="s">
        <v>507</v>
      </c>
      <c r="C16" s="85">
        <v>7</v>
      </c>
      <c r="D16" s="73">
        <v>18</v>
      </c>
      <c r="E16" s="73">
        <v>20</v>
      </c>
      <c r="F16" s="73">
        <v>10</v>
      </c>
      <c r="G16" s="73">
        <v>12</v>
      </c>
      <c r="H16" s="73">
        <v>6</v>
      </c>
      <c r="I16" s="73">
        <v>15</v>
      </c>
      <c r="J16" s="73">
        <v>13</v>
      </c>
      <c r="K16" s="73">
        <v>17</v>
      </c>
      <c r="L16" s="73">
        <v>22</v>
      </c>
      <c r="M16" s="73">
        <v>7</v>
      </c>
      <c r="N16" s="667">
        <v>17</v>
      </c>
      <c r="O16" s="755">
        <f t="shared" si="0"/>
        <v>164</v>
      </c>
    </row>
    <row r="17" spans="1:15" ht="18" customHeight="1">
      <c r="A17" s="444" t="s">
        <v>712</v>
      </c>
      <c r="B17" s="801" t="s">
        <v>508</v>
      </c>
      <c r="C17" s="85">
        <v>0</v>
      </c>
      <c r="D17" s="73">
        <v>0</v>
      </c>
      <c r="E17" s="73">
        <v>1</v>
      </c>
      <c r="F17" s="73">
        <v>0</v>
      </c>
      <c r="G17" s="73">
        <v>0</v>
      </c>
      <c r="H17" s="73">
        <v>0</v>
      </c>
      <c r="I17" s="73">
        <v>0</v>
      </c>
      <c r="J17" s="73">
        <v>0</v>
      </c>
      <c r="K17" s="73">
        <v>0</v>
      </c>
      <c r="L17" s="73">
        <v>0</v>
      </c>
      <c r="M17" s="73">
        <v>0</v>
      </c>
      <c r="N17" s="667">
        <v>0</v>
      </c>
      <c r="O17" s="755">
        <f t="shared" si="0"/>
        <v>1</v>
      </c>
    </row>
    <row r="18" spans="1:15" ht="18" customHeight="1">
      <c r="A18" s="445"/>
      <c r="B18" s="800" t="s">
        <v>507</v>
      </c>
      <c r="C18" s="85">
        <v>15</v>
      </c>
      <c r="D18" s="73">
        <v>27</v>
      </c>
      <c r="E18" s="73">
        <v>16</v>
      </c>
      <c r="F18" s="73">
        <v>17</v>
      </c>
      <c r="G18" s="73">
        <v>14</v>
      </c>
      <c r="H18" s="73">
        <v>15</v>
      </c>
      <c r="I18" s="73">
        <v>18</v>
      </c>
      <c r="J18" s="73">
        <v>17</v>
      </c>
      <c r="K18" s="73">
        <v>10</v>
      </c>
      <c r="L18" s="73">
        <v>13</v>
      </c>
      <c r="M18" s="73">
        <v>22</v>
      </c>
      <c r="N18" s="667">
        <v>18</v>
      </c>
      <c r="O18" s="755">
        <f t="shared" si="0"/>
        <v>202</v>
      </c>
    </row>
    <row r="19" spans="1:15" ht="18" customHeight="1">
      <c r="A19" s="444" t="s">
        <v>711</v>
      </c>
      <c r="B19" s="802" t="s">
        <v>508</v>
      </c>
      <c r="C19" s="85">
        <v>0</v>
      </c>
      <c r="D19" s="73">
        <v>0</v>
      </c>
      <c r="E19" s="73">
        <v>0</v>
      </c>
      <c r="F19" s="73">
        <v>0</v>
      </c>
      <c r="G19" s="73">
        <v>0</v>
      </c>
      <c r="H19" s="73">
        <v>0</v>
      </c>
      <c r="I19" s="73">
        <v>0</v>
      </c>
      <c r="J19" s="73">
        <v>0</v>
      </c>
      <c r="K19" s="73">
        <v>0</v>
      </c>
      <c r="L19" s="73">
        <v>0</v>
      </c>
      <c r="M19" s="73">
        <v>0</v>
      </c>
      <c r="N19" s="667">
        <v>0</v>
      </c>
      <c r="O19" s="755">
        <f t="shared" si="0"/>
        <v>0</v>
      </c>
    </row>
    <row r="20" spans="1:15" ht="18" customHeight="1">
      <c r="A20" s="445"/>
      <c r="B20" s="802" t="s">
        <v>507</v>
      </c>
      <c r="C20" s="85">
        <v>25</v>
      </c>
      <c r="D20" s="73">
        <v>12</v>
      </c>
      <c r="E20" s="73">
        <v>25</v>
      </c>
      <c r="F20" s="73">
        <v>14</v>
      </c>
      <c r="G20" s="73">
        <v>8</v>
      </c>
      <c r="H20" s="73">
        <v>12</v>
      </c>
      <c r="I20" s="73">
        <v>12</v>
      </c>
      <c r="J20" s="73">
        <v>12</v>
      </c>
      <c r="K20" s="73">
        <v>14</v>
      </c>
      <c r="L20" s="73">
        <v>19</v>
      </c>
      <c r="M20" s="73">
        <v>16</v>
      </c>
      <c r="N20" s="667">
        <v>17</v>
      </c>
      <c r="O20" s="755">
        <f t="shared" si="0"/>
        <v>186</v>
      </c>
    </row>
    <row r="21" spans="1:15" ht="18" customHeight="1">
      <c r="A21" s="444" t="s">
        <v>710</v>
      </c>
      <c r="B21" s="801" t="s">
        <v>508</v>
      </c>
      <c r="C21" s="85">
        <v>0</v>
      </c>
      <c r="D21" s="73">
        <v>0</v>
      </c>
      <c r="E21" s="73">
        <v>0</v>
      </c>
      <c r="F21" s="73">
        <v>0</v>
      </c>
      <c r="G21" s="73">
        <v>0</v>
      </c>
      <c r="H21" s="73">
        <v>0</v>
      </c>
      <c r="I21" s="73">
        <v>0</v>
      </c>
      <c r="J21" s="73">
        <v>0</v>
      </c>
      <c r="K21" s="73">
        <v>0</v>
      </c>
      <c r="L21" s="73">
        <v>0</v>
      </c>
      <c r="M21" s="73">
        <v>0</v>
      </c>
      <c r="N21" s="667">
        <v>0</v>
      </c>
      <c r="O21" s="755">
        <f t="shared" si="0"/>
        <v>0</v>
      </c>
    </row>
    <row r="22" spans="1:15" ht="18" customHeight="1" thickBot="1">
      <c r="A22" s="445"/>
      <c r="B22" s="800" t="s">
        <v>507</v>
      </c>
      <c r="C22" s="738">
        <v>11</v>
      </c>
      <c r="D22" s="69">
        <v>17</v>
      </c>
      <c r="E22" s="69">
        <v>20</v>
      </c>
      <c r="F22" s="69">
        <v>15</v>
      </c>
      <c r="G22" s="69">
        <v>7</v>
      </c>
      <c r="H22" s="69">
        <v>15</v>
      </c>
      <c r="I22" s="69">
        <v>23</v>
      </c>
      <c r="J22" s="69">
        <v>24</v>
      </c>
      <c r="K22" s="69">
        <v>16</v>
      </c>
      <c r="L22" s="69">
        <v>12</v>
      </c>
      <c r="M22" s="69">
        <v>28</v>
      </c>
      <c r="N22" s="754">
        <v>20</v>
      </c>
      <c r="O22" s="749">
        <f t="shared" si="0"/>
        <v>208</v>
      </c>
    </row>
    <row r="23" spans="1:15" ht="18" customHeight="1">
      <c r="A23" s="1326" t="s">
        <v>378</v>
      </c>
      <c r="B23" s="456" t="s">
        <v>508</v>
      </c>
      <c r="C23" s="799">
        <f t="shared" ref="C23:N23" si="1">C5+C7+C9+C11+C13+C15+C17+C19+C21</f>
        <v>0</v>
      </c>
      <c r="D23" s="655">
        <f t="shared" si="1"/>
        <v>1</v>
      </c>
      <c r="E23" s="655">
        <f t="shared" si="1"/>
        <v>2</v>
      </c>
      <c r="F23" s="655">
        <f t="shared" si="1"/>
        <v>0</v>
      </c>
      <c r="G23" s="655">
        <f t="shared" si="1"/>
        <v>1</v>
      </c>
      <c r="H23" s="655">
        <f t="shared" si="1"/>
        <v>1</v>
      </c>
      <c r="I23" s="655">
        <f t="shared" si="1"/>
        <v>0</v>
      </c>
      <c r="J23" s="655">
        <f t="shared" si="1"/>
        <v>0</v>
      </c>
      <c r="K23" s="655">
        <f t="shared" si="1"/>
        <v>1</v>
      </c>
      <c r="L23" s="655">
        <f t="shared" si="1"/>
        <v>0</v>
      </c>
      <c r="M23" s="655">
        <f t="shared" si="1"/>
        <v>0</v>
      </c>
      <c r="N23" s="798">
        <f t="shared" si="1"/>
        <v>0</v>
      </c>
      <c r="O23" s="751">
        <f t="shared" si="0"/>
        <v>6</v>
      </c>
    </row>
    <row r="24" spans="1:15" ht="18" customHeight="1" thickBot="1">
      <c r="A24" s="1327"/>
      <c r="B24" s="458" t="s">
        <v>507</v>
      </c>
      <c r="C24" s="797">
        <f t="shared" ref="C24:N24" si="2">C6+C8+C10+C12+C14+C16+C18+C20+C22</f>
        <v>86</v>
      </c>
      <c r="D24" s="651">
        <f t="shared" si="2"/>
        <v>111</v>
      </c>
      <c r="E24" s="651">
        <f t="shared" si="2"/>
        <v>126</v>
      </c>
      <c r="F24" s="651">
        <f t="shared" si="2"/>
        <v>94</v>
      </c>
      <c r="G24" s="651">
        <f t="shared" si="2"/>
        <v>75</v>
      </c>
      <c r="H24" s="651">
        <f t="shared" si="2"/>
        <v>78</v>
      </c>
      <c r="I24" s="651">
        <f t="shared" si="2"/>
        <v>112</v>
      </c>
      <c r="J24" s="651">
        <f t="shared" si="2"/>
        <v>110</v>
      </c>
      <c r="K24" s="651">
        <f t="shared" si="2"/>
        <v>101</v>
      </c>
      <c r="L24" s="651">
        <f t="shared" si="2"/>
        <v>109</v>
      </c>
      <c r="M24" s="651">
        <f t="shared" si="2"/>
        <v>111</v>
      </c>
      <c r="N24" s="796">
        <f t="shared" si="2"/>
        <v>139</v>
      </c>
      <c r="O24" s="749">
        <f t="shared" si="0"/>
        <v>1252</v>
      </c>
    </row>
    <row r="25" spans="1:15" ht="18" customHeight="1">
      <c r="A25" s="432" t="s">
        <v>572</v>
      </c>
      <c r="B25" s="795" t="s">
        <v>508</v>
      </c>
      <c r="C25" s="794">
        <v>0</v>
      </c>
      <c r="D25" s="77">
        <v>4</v>
      </c>
      <c r="E25" s="77">
        <v>3</v>
      </c>
      <c r="F25" s="77">
        <v>2</v>
      </c>
      <c r="G25" s="77">
        <v>3</v>
      </c>
      <c r="H25" s="77">
        <v>2</v>
      </c>
      <c r="I25" s="77">
        <v>2</v>
      </c>
      <c r="J25" s="77">
        <v>0</v>
      </c>
      <c r="K25" s="77">
        <v>2</v>
      </c>
      <c r="L25" s="77">
        <v>2</v>
      </c>
      <c r="M25" s="77">
        <v>2</v>
      </c>
      <c r="N25" s="793">
        <v>2</v>
      </c>
      <c r="O25" s="751">
        <f t="shared" si="0"/>
        <v>24</v>
      </c>
    </row>
    <row r="26" spans="1:15" ht="18" customHeight="1" thickBot="1">
      <c r="A26" s="440" t="s">
        <v>570</v>
      </c>
      <c r="B26" s="142" t="s">
        <v>507</v>
      </c>
      <c r="C26" s="792">
        <v>349</v>
      </c>
      <c r="D26" s="377">
        <v>381</v>
      </c>
      <c r="E26" s="377">
        <v>423</v>
      </c>
      <c r="F26" s="377">
        <v>271</v>
      </c>
      <c r="G26" s="377">
        <v>240</v>
      </c>
      <c r="H26" s="377">
        <v>338</v>
      </c>
      <c r="I26" s="377">
        <v>350</v>
      </c>
      <c r="J26" s="377">
        <v>365</v>
      </c>
      <c r="K26" s="377">
        <v>419</v>
      </c>
      <c r="L26" s="377">
        <v>433</v>
      </c>
      <c r="M26" s="377">
        <v>372</v>
      </c>
      <c r="N26" s="791">
        <v>466</v>
      </c>
      <c r="O26" s="749">
        <f t="shared" si="0"/>
        <v>4407</v>
      </c>
    </row>
    <row r="27" spans="1:15" ht="18" customHeight="1">
      <c r="A27" s="1470" t="s">
        <v>709</v>
      </c>
      <c r="B27" s="1470"/>
      <c r="C27" s="1470"/>
      <c r="D27" s="1470"/>
      <c r="E27" s="1470"/>
      <c r="F27" s="1470"/>
      <c r="G27" s="1470"/>
      <c r="H27" s="1470"/>
      <c r="I27" s="1470"/>
      <c r="J27" s="1470"/>
      <c r="K27" s="1470"/>
      <c r="L27" s="1470"/>
      <c r="M27" s="1470"/>
      <c r="N27" s="1470"/>
      <c r="O27" s="1392"/>
    </row>
    <row r="28" spans="1:15" ht="18" customHeight="1"/>
    <row r="29" spans="1:15" ht="18" customHeight="1"/>
    <row r="30" spans="1:15" ht="18" customHeight="1">
      <c r="D30" s="314"/>
      <c r="E30" s="314"/>
      <c r="F30" s="314"/>
      <c r="G30" s="314"/>
      <c r="H30" s="314"/>
      <c r="I30" s="314"/>
      <c r="J30" s="314"/>
      <c r="K30" s="314"/>
      <c r="L30" s="314"/>
      <c r="M30" s="314"/>
      <c r="N30" s="314"/>
      <c r="O30" s="314"/>
    </row>
    <row r="33" spans="9:16">
      <c r="I33" s="314"/>
      <c r="J33" s="314"/>
      <c r="K33" s="314"/>
      <c r="L33" s="314"/>
      <c r="M33" s="314"/>
      <c r="N33" s="314"/>
      <c r="O33" s="314"/>
      <c r="P33" s="314"/>
    </row>
  </sheetData>
  <mergeCells count="16">
    <mergeCell ref="A27:O27"/>
    <mergeCell ref="A23:A24"/>
    <mergeCell ref="C3:C4"/>
    <mergeCell ref="D3:D4"/>
    <mergeCell ref="E3:E4"/>
    <mergeCell ref="F3:F4"/>
    <mergeCell ref="G3:G4"/>
    <mergeCell ref="H3:H4"/>
    <mergeCell ref="I3:I4"/>
    <mergeCell ref="J3:J4"/>
    <mergeCell ref="N2:O2"/>
    <mergeCell ref="O3:O4"/>
    <mergeCell ref="K3:K4"/>
    <mergeCell ref="L3:L4"/>
    <mergeCell ref="M3:M4"/>
    <mergeCell ref="N3:N4"/>
  </mergeCells>
  <phoneticPr fontId="27"/>
  <pageMargins left="0.74" right="0.5" top="0.98425196850393704" bottom="0.98425196850393704" header="0.51181102362204722" footer="0.51181102362204722"/>
  <pageSetup paperSize="9" orientation="portrait" r:id="rId1"/>
  <headerFooter alignWithMargins="0">
    <oddFooter>&amp;C－25－</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view="pageBreakPreview" zoomScaleNormal="100" zoomScaleSheetLayoutView="100" workbookViewId="0">
      <selection activeCell="H65" sqref="H65"/>
    </sheetView>
  </sheetViews>
  <sheetFormatPr defaultRowHeight="14.25"/>
  <cols>
    <col min="1" max="1" width="8.25" style="10" customWidth="1"/>
    <col min="2" max="2" width="6" style="10" customWidth="1"/>
    <col min="3" max="3" width="7.5" style="10" customWidth="1"/>
    <col min="4" max="4" width="6" style="10" customWidth="1"/>
    <col min="5" max="5" width="7.5" style="10" customWidth="1"/>
    <col min="6" max="6" width="6" style="10" customWidth="1"/>
    <col min="7" max="7" width="7.5" style="10" customWidth="1"/>
    <col min="8" max="8" width="6" style="10" customWidth="1"/>
    <col min="9" max="9" width="7.5" style="10" customWidth="1"/>
    <col min="10" max="10" width="6" style="10" customWidth="1"/>
    <col min="11" max="11" width="7.5" style="10" customWidth="1"/>
    <col min="12" max="12" width="6" style="10" customWidth="1"/>
    <col min="13" max="13" width="7.5" style="10" customWidth="1"/>
    <col min="14" max="14" width="1.875" style="10" customWidth="1"/>
    <col min="15" max="16384" width="9" style="10"/>
  </cols>
  <sheetData>
    <row r="1" spans="1:13" ht="15">
      <c r="A1" s="61" t="s">
        <v>724</v>
      </c>
    </row>
    <row r="2" spans="1:13" ht="15" thickBot="1">
      <c r="L2" s="1250" t="s">
        <v>587</v>
      </c>
      <c r="M2" s="1250"/>
    </row>
    <row r="3" spans="1:13">
      <c r="A3" s="775" t="s">
        <v>372</v>
      </c>
      <c r="B3" s="1459" t="s">
        <v>619</v>
      </c>
      <c r="C3" s="1460"/>
      <c r="D3" s="1463" t="s">
        <v>618</v>
      </c>
      <c r="E3" s="1464"/>
      <c r="F3" s="1464"/>
      <c r="G3" s="1464"/>
      <c r="H3" s="1464"/>
      <c r="I3" s="1464"/>
      <c r="J3" s="1464"/>
      <c r="K3" s="1464"/>
      <c r="L3" s="1464"/>
      <c r="M3" s="1316"/>
    </row>
    <row r="4" spans="1:13">
      <c r="A4" s="700"/>
      <c r="B4" s="1461"/>
      <c r="C4" s="1462"/>
      <c r="D4" s="1394" t="s">
        <v>617</v>
      </c>
      <c r="E4" s="1272"/>
      <c r="F4" s="1394" t="s">
        <v>616</v>
      </c>
      <c r="G4" s="1272"/>
      <c r="H4" s="1483" t="s">
        <v>693</v>
      </c>
      <c r="I4" s="1484"/>
      <c r="J4" s="1483" t="s">
        <v>614</v>
      </c>
      <c r="K4" s="1484"/>
      <c r="L4" s="1394" t="s">
        <v>112</v>
      </c>
      <c r="M4" s="1272"/>
    </row>
    <row r="5" spans="1:13" ht="15" thickBot="1">
      <c r="A5" s="774" t="s">
        <v>692</v>
      </c>
      <c r="B5" s="772" t="s">
        <v>612</v>
      </c>
      <c r="C5" s="773" t="s">
        <v>691</v>
      </c>
      <c r="D5" s="772" t="s">
        <v>266</v>
      </c>
      <c r="E5" s="773" t="s">
        <v>267</v>
      </c>
      <c r="F5" s="772" t="s">
        <v>266</v>
      </c>
      <c r="G5" s="773" t="s">
        <v>267</v>
      </c>
      <c r="H5" s="772" t="s">
        <v>266</v>
      </c>
      <c r="I5" s="773" t="s">
        <v>267</v>
      </c>
      <c r="J5" s="772" t="s">
        <v>266</v>
      </c>
      <c r="K5" s="773" t="s">
        <v>267</v>
      </c>
      <c r="L5" s="772" t="s">
        <v>266</v>
      </c>
      <c r="M5" s="268" t="s">
        <v>267</v>
      </c>
    </row>
    <row r="6" spans="1:13" ht="20.100000000000001" customHeight="1">
      <c r="A6" s="457" t="s">
        <v>205</v>
      </c>
      <c r="B6" s="794">
        <f t="shared" ref="B6:B29" si="0">D6+F6+H6+J6+L6</f>
        <v>1</v>
      </c>
      <c r="C6" s="793">
        <f t="shared" ref="C6:C29" si="1">E6+G6+I6+K6+M6</f>
        <v>104</v>
      </c>
      <c r="D6" s="85">
        <v>0</v>
      </c>
      <c r="E6" s="667">
        <v>5</v>
      </c>
      <c r="F6" s="85">
        <v>1</v>
      </c>
      <c r="G6" s="86">
        <v>33</v>
      </c>
      <c r="H6" s="668">
        <v>0</v>
      </c>
      <c r="I6" s="413">
        <v>32</v>
      </c>
      <c r="J6" s="85">
        <v>0</v>
      </c>
      <c r="K6" s="86">
        <v>34</v>
      </c>
      <c r="L6" s="668">
        <v>0</v>
      </c>
      <c r="M6" s="86">
        <v>0</v>
      </c>
    </row>
    <row r="7" spans="1:13" ht="20.100000000000001" customHeight="1">
      <c r="A7" s="457" t="s">
        <v>207</v>
      </c>
      <c r="B7" s="794">
        <f t="shared" si="0"/>
        <v>0</v>
      </c>
      <c r="C7" s="793">
        <f t="shared" si="1"/>
        <v>33</v>
      </c>
      <c r="D7" s="85">
        <v>0</v>
      </c>
      <c r="E7" s="667">
        <v>6</v>
      </c>
      <c r="F7" s="85">
        <v>0</v>
      </c>
      <c r="G7" s="86">
        <v>16</v>
      </c>
      <c r="H7" s="668">
        <v>0</v>
      </c>
      <c r="I7" s="413">
        <v>6</v>
      </c>
      <c r="J7" s="85">
        <v>0</v>
      </c>
      <c r="K7" s="86">
        <v>5</v>
      </c>
      <c r="L7" s="668">
        <v>0</v>
      </c>
      <c r="M7" s="86">
        <v>0</v>
      </c>
    </row>
    <row r="8" spans="1:13" ht="20.100000000000001" customHeight="1">
      <c r="A8" s="457" t="s">
        <v>209</v>
      </c>
      <c r="B8" s="794">
        <f t="shared" si="0"/>
        <v>0</v>
      </c>
      <c r="C8" s="793">
        <f t="shared" si="1"/>
        <v>17</v>
      </c>
      <c r="D8" s="85">
        <v>0</v>
      </c>
      <c r="E8" s="667">
        <v>1</v>
      </c>
      <c r="F8" s="85">
        <v>0</v>
      </c>
      <c r="G8" s="86">
        <v>4</v>
      </c>
      <c r="H8" s="668">
        <v>0</v>
      </c>
      <c r="I8" s="413">
        <v>5</v>
      </c>
      <c r="J8" s="85">
        <v>0</v>
      </c>
      <c r="K8" s="86">
        <v>7</v>
      </c>
      <c r="L8" s="668">
        <v>0</v>
      </c>
      <c r="M8" s="86">
        <v>0</v>
      </c>
    </row>
    <row r="9" spans="1:13" ht="20.100000000000001" customHeight="1">
      <c r="A9" s="457" t="s">
        <v>211</v>
      </c>
      <c r="B9" s="794">
        <f t="shared" si="0"/>
        <v>1</v>
      </c>
      <c r="C9" s="793">
        <f t="shared" si="1"/>
        <v>19</v>
      </c>
      <c r="D9" s="85">
        <v>0</v>
      </c>
      <c r="E9" s="667">
        <v>1</v>
      </c>
      <c r="F9" s="85">
        <v>0</v>
      </c>
      <c r="G9" s="86">
        <v>1</v>
      </c>
      <c r="H9" s="668">
        <v>0</v>
      </c>
      <c r="I9" s="413">
        <v>8</v>
      </c>
      <c r="J9" s="85">
        <v>1</v>
      </c>
      <c r="K9" s="86">
        <v>9</v>
      </c>
      <c r="L9" s="668">
        <v>0</v>
      </c>
      <c r="M9" s="86">
        <v>0</v>
      </c>
    </row>
    <row r="10" spans="1:13" ht="20.100000000000001" customHeight="1">
      <c r="A10" s="457" t="s">
        <v>212</v>
      </c>
      <c r="B10" s="794">
        <f t="shared" si="0"/>
        <v>0</v>
      </c>
      <c r="C10" s="793">
        <f t="shared" si="1"/>
        <v>120</v>
      </c>
      <c r="D10" s="85">
        <v>0</v>
      </c>
      <c r="E10" s="667">
        <v>11</v>
      </c>
      <c r="F10" s="85">
        <v>0</v>
      </c>
      <c r="G10" s="86">
        <v>42</v>
      </c>
      <c r="H10" s="668">
        <v>0</v>
      </c>
      <c r="I10" s="413">
        <v>21</v>
      </c>
      <c r="J10" s="85">
        <v>0</v>
      </c>
      <c r="K10" s="86">
        <v>45</v>
      </c>
      <c r="L10" s="668">
        <v>0</v>
      </c>
      <c r="M10" s="86">
        <v>1</v>
      </c>
    </row>
    <row r="11" spans="1:13" ht="20.100000000000001" customHeight="1">
      <c r="A11" s="457" t="s">
        <v>225</v>
      </c>
      <c r="B11" s="794">
        <f t="shared" si="0"/>
        <v>0</v>
      </c>
      <c r="C11" s="793">
        <f t="shared" si="1"/>
        <v>65</v>
      </c>
      <c r="D11" s="85">
        <v>0</v>
      </c>
      <c r="E11" s="667">
        <v>4</v>
      </c>
      <c r="F11" s="85">
        <v>0</v>
      </c>
      <c r="G11" s="86">
        <v>26</v>
      </c>
      <c r="H11" s="668">
        <v>0</v>
      </c>
      <c r="I11" s="413">
        <v>9</v>
      </c>
      <c r="J11" s="85">
        <v>0</v>
      </c>
      <c r="K11" s="86">
        <v>26</v>
      </c>
      <c r="L11" s="668">
        <v>0</v>
      </c>
      <c r="M11" s="86">
        <v>0</v>
      </c>
    </row>
    <row r="12" spans="1:13" ht="20.100000000000001" customHeight="1">
      <c r="A12" s="457" t="s">
        <v>226</v>
      </c>
      <c r="B12" s="794">
        <f t="shared" si="0"/>
        <v>1</v>
      </c>
      <c r="C12" s="793">
        <f t="shared" si="1"/>
        <v>24</v>
      </c>
      <c r="D12" s="85">
        <v>1</v>
      </c>
      <c r="E12" s="667">
        <v>2</v>
      </c>
      <c r="F12" s="85">
        <v>0</v>
      </c>
      <c r="G12" s="86">
        <v>7</v>
      </c>
      <c r="H12" s="668">
        <v>0</v>
      </c>
      <c r="I12" s="413">
        <v>6</v>
      </c>
      <c r="J12" s="85">
        <v>0</v>
      </c>
      <c r="K12" s="86">
        <v>9</v>
      </c>
      <c r="L12" s="668">
        <v>0</v>
      </c>
      <c r="M12" s="86">
        <v>0</v>
      </c>
    </row>
    <row r="13" spans="1:13" ht="20.100000000000001" customHeight="1">
      <c r="A13" s="457" t="s">
        <v>610</v>
      </c>
      <c r="B13" s="794">
        <f t="shared" si="0"/>
        <v>0</v>
      </c>
      <c r="C13" s="793">
        <f t="shared" si="1"/>
        <v>20</v>
      </c>
      <c r="D13" s="85">
        <v>0</v>
      </c>
      <c r="E13" s="667">
        <v>1</v>
      </c>
      <c r="F13" s="85">
        <v>0</v>
      </c>
      <c r="G13" s="86">
        <v>10</v>
      </c>
      <c r="H13" s="668">
        <v>0</v>
      </c>
      <c r="I13" s="413">
        <v>2</v>
      </c>
      <c r="J13" s="85">
        <v>0</v>
      </c>
      <c r="K13" s="86">
        <v>7</v>
      </c>
      <c r="L13" s="668">
        <v>0</v>
      </c>
      <c r="M13" s="86">
        <v>0</v>
      </c>
    </row>
    <row r="14" spans="1:13" ht="20.100000000000001" customHeight="1">
      <c r="A14" s="457" t="s">
        <v>228</v>
      </c>
      <c r="B14" s="794">
        <f t="shared" si="0"/>
        <v>0</v>
      </c>
      <c r="C14" s="793">
        <f t="shared" si="1"/>
        <v>44</v>
      </c>
      <c r="D14" s="85">
        <v>0</v>
      </c>
      <c r="E14" s="667">
        <v>3</v>
      </c>
      <c r="F14" s="85">
        <v>0</v>
      </c>
      <c r="G14" s="86">
        <v>12</v>
      </c>
      <c r="H14" s="668">
        <v>0</v>
      </c>
      <c r="I14" s="413">
        <v>9</v>
      </c>
      <c r="J14" s="85">
        <v>0</v>
      </c>
      <c r="K14" s="86">
        <v>20</v>
      </c>
      <c r="L14" s="668">
        <v>0</v>
      </c>
      <c r="M14" s="86">
        <v>0</v>
      </c>
    </row>
    <row r="15" spans="1:13" ht="20.100000000000001" customHeight="1">
      <c r="A15" s="457" t="s">
        <v>229</v>
      </c>
      <c r="B15" s="794">
        <f t="shared" si="0"/>
        <v>0</v>
      </c>
      <c r="C15" s="793">
        <f t="shared" si="1"/>
        <v>43</v>
      </c>
      <c r="D15" s="85">
        <v>0</v>
      </c>
      <c r="E15" s="667">
        <v>1</v>
      </c>
      <c r="F15" s="85">
        <v>0</v>
      </c>
      <c r="G15" s="86">
        <v>20</v>
      </c>
      <c r="H15" s="668">
        <v>0</v>
      </c>
      <c r="I15" s="413">
        <v>9</v>
      </c>
      <c r="J15" s="85">
        <v>0</v>
      </c>
      <c r="K15" s="86">
        <v>13</v>
      </c>
      <c r="L15" s="668">
        <v>0</v>
      </c>
      <c r="M15" s="86">
        <v>0</v>
      </c>
    </row>
    <row r="16" spans="1:13" ht="20.100000000000001" customHeight="1">
      <c r="A16" s="457" t="s">
        <v>609</v>
      </c>
      <c r="B16" s="794">
        <f t="shared" si="0"/>
        <v>0</v>
      </c>
      <c r="C16" s="793">
        <f t="shared" si="1"/>
        <v>28</v>
      </c>
      <c r="D16" s="85">
        <v>0</v>
      </c>
      <c r="E16" s="667">
        <v>0</v>
      </c>
      <c r="F16" s="85">
        <v>0</v>
      </c>
      <c r="G16" s="86">
        <v>10</v>
      </c>
      <c r="H16" s="668">
        <v>0</v>
      </c>
      <c r="I16" s="413">
        <v>7</v>
      </c>
      <c r="J16" s="85">
        <v>0</v>
      </c>
      <c r="K16" s="86">
        <v>11</v>
      </c>
      <c r="L16" s="668">
        <v>0</v>
      </c>
      <c r="M16" s="86">
        <v>0</v>
      </c>
    </row>
    <row r="17" spans="1:13" ht="20.100000000000001" customHeight="1">
      <c r="A17" s="457" t="s">
        <v>232</v>
      </c>
      <c r="B17" s="794">
        <f t="shared" si="0"/>
        <v>0</v>
      </c>
      <c r="C17" s="793">
        <f t="shared" si="1"/>
        <v>86</v>
      </c>
      <c r="D17" s="85">
        <v>0</v>
      </c>
      <c r="E17" s="667">
        <v>5</v>
      </c>
      <c r="F17" s="85">
        <v>0</v>
      </c>
      <c r="G17" s="86">
        <v>27</v>
      </c>
      <c r="H17" s="668">
        <v>0</v>
      </c>
      <c r="I17" s="413">
        <v>29</v>
      </c>
      <c r="J17" s="85">
        <v>0</v>
      </c>
      <c r="K17" s="86">
        <v>25</v>
      </c>
      <c r="L17" s="668">
        <v>0</v>
      </c>
      <c r="M17" s="86">
        <v>0</v>
      </c>
    </row>
    <row r="18" spans="1:13" ht="20.100000000000001" customHeight="1">
      <c r="A18" s="457" t="s">
        <v>608</v>
      </c>
      <c r="B18" s="794">
        <f t="shared" si="0"/>
        <v>0</v>
      </c>
      <c r="C18" s="793">
        <f t="shared" si="1"/>
        <v>60</v>
      </c>
      <c r="D18" s="85">
        <v>0</v>
      </c>
      <c r="E18" s="667">
        <v>3</v>
      </c>
      <c r="F18" s="85">
        <v>0</v>
      </c>
      <c r="G18" s="86">
        <v>34</v>
      </c>
      <c r="H18" s="668">
        <v>0</v>
      </c>
      <c r="I18" s="413">
        <v>15</v>
      </c>
      <c r="J18" s="85">
        <v>0</v>
      </c>
      <c r="K18" s="86">
        <v>8</v>
      </c>
      <c r="L18" s="668">
        <v>0</v>
      </c>
      <c r="M18" s="86">
        <v>0</v>
      </c>
    </row>
    <row r="19" spans="1:13" ht="20.100000000000001" customHeight="1">
      <c r="A19" s="457" t="s">
        <v>234</v>
      </c>
      <c r="B19" s="794">
        <f t="shared" si="0"/>
        <v>0</v>
      </c>
      <c r="C19" s="793">
        <f t="shared" si="1"/>
        <v>42</v>
      </c>
      <c r="D19" s="85">
        <v>0</v>
      </c>
      <c r="E19" s="667">
        <v>2</v>
      </c>
      <c r="F19" s="85">
        <v>0</v>
      </c>
      <c r="G19" s="86">
        <v>14</v>
      </c>
      <c r="H19" s="668">
        <v>0</v>
      </c>
      <c r="I19" s="413">
        <v>13</v>
      </c>
      <c r="J19" s="85">
        <v>0</v>
      </c>
      <c r="K19" s="86">
        <v>13</v>
      </c>
      <c r="L19" s="668">
        <v>0</v>
      </c>
      <c r="M19" s="86">
        <v>0</v>
      </c>
    </row>
    <row r="20" spans="1:13" ht="20.100000000000001" customHeight="1">
      <c r="A20" s="457" t="s">
        <v>235</v>
      </c>
      <c r="B20" s="794">
        <f t="shared" si="0"/>
        <v>1</v>
      </c>
      <c r="C20" s="793">
        <f t="shared" si="1"/>
        <v>52</v>
      </c>
      <c r="D20" s="85">
        <v>0</v>
      </c>
      <c r="E20" s="667">
        <v>0</v>
      </c>
      <c r="F20" s="85">
        <v>0</v>
      </c>
      <c r="G20" s="86">
        <v>25</v>
      </c>
      <c r="H20" s="668">
        <v>1</v>
      </c>
      <c r="I20" s="413">
        <v>15</v>
      </c>
      <c r="J20" s="85">
        <v>0</v>
      </c>
      <c r="K20" s="86">
        <v>12</v>
      </c>
      <c r="L20" s="668">
        <v>0</v>
      </c>
      <c r="M20" s="86">
        <v>0</v>
      </c>
    </row>
    <row r="21" spans="1:13" ht="20.100000000000001" customHeight="1">
      <c r="A21" s="457" t="s">
        <v>236</v>
      </c>
      <c r="B21" s="794">
        <f t="shared" si="0"/>
        <v>0</v>
      </c>
      <c r="C21" s="793">
        <f t="shared" si="1"/>
        <v>36</v>
      </c>
      <c r="D21" s="85">
        <v>0</v>
      </c>
      <c r="E21" s="667">
        <v>0</v>
      </c>
      <c r="F21" s="85">
        <v>0</v>
      </c>
      <c r="G21" s="86">
        <v>19</v>
      </c>
      <c r="H21" s="668">
        <v>0</v>
      </c>
      <c r="I21" s="413">
        <v>5</v>
      </c>
      <c r="J21" s="85">
        <v>0</v>
      </c>
      <c r="K21" s="86">
        <v>12</v>
      </c>
      <c r="L21" s="668">
        <v>0</v>
      </c>
      <c r="M21" s="86">
        <v>0</v>
      </c>
    </row>
    <row r="22" spans="1:13" ht="20.100000000000001" customHeight="1">
      <c r="A22" s="457" t="s">
        <v>237</v>
      </c>
      <c r="B22" s="794">
        <f t="shared" si="0"/>
        <v>1</v>
      </c>
      <c r="C22" s="793">
        <f t="shared" si="1"/>
        <v>51</v>
      </c>
      <c r="D22" s="85">
        <v>0</v>
      </c>
      <c r="E22" s="667">
        <v>2</v>
      </c>
      <c r="F22" s="85">
        <v>0</v>
      </c>
      <c r="G22" s="86">
        <v>21</v>
      </c>
      <c r="H22" s="668">
        <v>0</v>
      </c>
      <c r="I22" s="413">
        <v>12</v>
      </c>
      <c r="J22" s="85">
        <v>1</v>
      </c>
      <c r="K22" s="86">
        <v>16</v>
      </c>
      <c r="L22" s="668">
        <v>0</v>
      </c>
      <c r="M22" s="86">
        <v>0</v>
      </c>
    </row>
    <row r="23" spans="1:13" ht="20.100000000000001" customHeight="1">
      <c r="A23" s="457" t="s">
        <v>238</v>
      </c>
      <c r="B23" s="794">
        <f t="shared" si="0"/>
        <v>0</v>
      </c>
      <c r="C23" s="793">
        <f t="shared" si="1"/>
        <v>65</v>
      </c>
      <c r="D23" s="85">
        <v>0</v>
      </c>
      <c r="E23" s="667">
        <v>3</v>
      </c>
      <c r="F23" s="85">
        <v>0</v>
      </c>
      <c r="G23" s="86">
        <v>31</v>
      </c>
      <c r="H23" s="668">
        <v>0</v>
      </c>
      <c r="I23" s="413">
        <v>21</v>
      </c>
      <c r="J23" s="85">
        <v>0</v>
      </c>
      <c r="K23" s="86">
        <v>10</v>
      </c>
      <c r="L23" s="668">
        <v>0</v>
      </c>
      <c r="M23" s="86">
        <v>0</v>
      </c>
    </row>
    <row r="24" spans="1:13" ht="20.100000000000001" customHeight="1">
      <c r="A24" s="457" t="s">
        <v>239</v>
      </c>
      <c r="B24" s="794">
        <f t="shared" si="0"/>
        <v>0</v>
      </c>
      <c r="C24" s="793">
        <f t="shared" si="1"/>
        <v>36</v>
      </c>
      <c r="D24" s="85">
        <v>0</v>
      </c>
      <c r="E24" s="667">
        <v>2</v>
      </c>
      <c r="F24" s="85">
        <v>0</v>
      </c>
      <c r="G24" s="86">
        <v>14</v>
      </c>
      <c r="H24" s="668">
        <v>0</v>
      </c>
      <c r="I24" s="413">
        <v>8</v>
      </c>
      <c r="J24" s="85">
        <v>0</v>
      </c>
      <c r="K24" s="86">
        <v>12</v>
      </c>
      <c r="L24" s="668">
        <v>0</v>
      </c>
      <c r="M24" s="86">
        <v>0</v>
      </c>
    </row>
    <row r="25" spans="1:13" ht="20.100000000000001" customHeight="1">
      <c r="A25" s="457" t="s">
        <v>240</v>
      </c>
      <c r="B25" s="794">
        <f t="shared" si="0"/>
        <v>1</v>
      </c>
      <c r="C25" s="793">
        <f t="shared" si="1"/>
        <v>45</v>
      </c>
      <c r="D25" s="85">
        <v>0</v>
      </c>
      <c r="E25" s="667">
        <v>3</v>
      </c>
      <c r="F25" s="85">
        <v>0</v>
      </c>
      <c r="G25" s="86">
        <v>12</v>
      </c>
      <c r="H25" s="668">
        <v>0</v>
      </c>
      <c r="I25" s="413">
        <v>11</v>
      </c>
      <c r="J25" s="85">
        <v>1</v>
      </c>
      <c r="K25" s="86">
        <v>19</v>
      </c>
      <c r="L25" s="668">
        <v>0</v>
      </c>
      <c r="M25" s="86">
        <v>0</v>
      </c>
    </row>
    <row r="26" spans="1:13" ht="20.100000000000001" customHeight="1">
      <c r="A26" s="457" t="s">
        <v>241</v>
      </c>
      <c r="B26" s="794">
        <f t="shared" si="0"/>
        <v>0</v>
      </c>
      <c r="C26" s="793">
        <f t="shared" si="1"/>
        <v>42</v>
      </c>
      <c r="D26" s="85">
        <v>0</v>
      </c>
      <c r="E26" s="667">
        <v>1</v>
      </c>
      <c r="F26" s="85">
        <v>0</v>
      </c>
      <c r="G26" s="86">
        <v>15</v>
      </c>
      <c r="H26" s="668">
        <v>0</v>
      </c>
      <c r="I26" s="413">
        <v>9</v>
      </c>
      <c r="J26" s="85">
        <v>0</v>
      </c>
      <c r="K26" s="86">
        <v>17</v>
      </c>
      <c r="L26" s="668">
        <v>0</v>
      </c>
      <c r="M26" s="86">
        <v>0</v>
      </c>
    </row>
    <row r="27" spans="1:13" ht="20.100000000000001" customHeight="1">
      <c r="A27" s="457" t="s">
        <v>607</v>
      </c>
      <c r="B27" s="794">
        <f t="shared" si="0"/>
        <v>0</v>
      </c>
      <c r="C27" s="793">
        <f t="shared" si="1"/>
        <v>59</v>
      </c>
      <c r="D27" s="85">
        <v>0</v>
      </c>
      <c r="E27" s="667">
        <v>3</v>
      </c>
      <c r="F27" s="85">
        <v>0</v>
      </c>
      <c r="G27" s="86">
        <v>34</v>
      </c>
      <c r="H27" s="668">
        <v>0</v>
      </c>
      <c r="I27" s="413">
        <v>11</v>
      </c>
      <c r="J27" s="85">
        <v>0</v>
      </c>
      <c r="K27" s="86">
        <v>11</v>
      </c>
      <c r="L27" s="668">
        <v>0</v>
      </c>
      <c r="M27" s="86">
        <v>0</v>
      </c>
    </row>
    <row r="28" spans="1:13" ht="20.100000000000001" customHeight="1">
      <c r="A28" s="457" t="s">
        <v>243</v>
      </c>
      <c r="B28" s="794">
        <f t="shared" si="0"/>
        <v>0</v>
      </c>
      <c r="C28" s="793">
        <f t="shared" si="1"/>
        <v>113</v>
      </c>
      <c r="D28" s="85">
        <v>0</v>
      </c>
      <c r="E28" s="667">
        <v>2</v>
      </c>
      <c r="F28" s="85">
        <v>0</v>
      </c>
      <c r="G28" s="86">
        <v>38</v>
      </c>
      <c r="H28" s="668">
        <v>0</v>
      </c>
      <c r="I28" s="413">
        <v>34</v>
      </c>
      <c r="J28" s="85">
        <v>0</v>
      </c>
      <c r="K28" s="86">
        <v>39</v>
      </c>
      <c r="L28" s="668">
        <v>0</v>
      </c>
      <c r="M28" s="86">
        <v>0</v>
      </c>
    </row>
    <row r="29" spans="1:13" ht="20.100000000000001" customHeight="1" thickBot="1">
      <c r="A29" s="685" t="s">
        <v>244</v>
      </c>
      <c r="B29" s="794">
        <f t="shared" si="0"/>
        <v>0</v>
      </c>
      <c r="C29" s="793">
        <f t="shared" si="1"/>
        <v>48</v>
      </c>
      <c r="D29" s="738">
        <v>0</v>
      </c>
      <c r="E29" s="754">
        <v>4</v>
      </c>
      <c r="F29" s="738">
        <v>0</v>
      </c>
      <c r="G29" s="808">
        <v>16</v>
      </c>
      <c r="H29" s="809">
        <v>0</v>
      </c>
      <c r="I29" s="415">
        <v>9</v>
      </c>
      <c r="J29" s="738">
        <v>0</v>
      </c>
      <c r="K29" s="808">
        <v>19</v>
      </c>
      <c r="L29" s="809">
        <v>0</v>
      </c>
      <c r="M29" s="808">
        <v>0</v>
      </c>
    </row>
    <row r="30" spans="1:13" ht="20.100000000000001" customHeight="1" thickBot="1">
      <c r="A30" s="452" t="s">
        <v>419</v>
      </c>
      <c r="B30" s="806">
        <f t="shared" ref="B30:M30" si="2">SUM(B6:B29)</f>
        <v>6</v>
      </c>
      <c r="C30" s="804">
        <f t="shared" si="2"/>
        <v>1252</v>
      </c>
      <c r="D30" s="805">
        <f t="shared" si="2"/>
        <v>1</v>
      </c>
      <c r="E30" s="807">
        <f t="shared" si="2"/>
        <v>65</v>
      </c>
      <c r="F30" s="806">
        <f t="shared" si="2"/>
        <v>1</v>
      </c>
      <c r="G30" s="804">
        <f t="shared" si="2"/>
        <v>481</v>
      </c>
      <c r="H30" s="805">
        <f t="shared" si="2"/>
        <v>1</v>
      </c>
      <c r="I30" s="807">
        <f t="shared" si="2"/>
        <v>306</v>
      </c>
      <c r="J30" s="806">
        <f t="shared" si="2"/>
        <v>3</v>
      </c>
      <c r="K30" s="804">
        <f t="shared" si="2"/>
        <v>399</v>
      </c>
      <c r="L30" s="805">
        <f t="shared" si="2"/>
        <v>0</v>
      </c>
      <c r="M30" s="804">
        <f t="shared" si="2"/>
        <v>1</v>
      </c>
    </row>
    <row r="31" spans="1:13">
      <c r="A31" s="1249" t="s">
        <v>723</v>
      </c>
      <c r="B31" s="1505"/>
      <c r="C31" s="1505"/>
      <c r="D31" s="1505"/>
      <c r="E31" s="1505"/>
      <c r="F31" s="1505"/>
      <c r="G31" s="1505"/>
      <c r="H31" s="1505"/>
      <c r="I31" s="1505"/>
      <c r="J31" s="1505"/>
      <c r="K31" s="1505"/>
      <c r="L31" s="1505"/>
      <c r="M31" s="1505"/>
    </row>
  </sheetData>
  <mergeCells count="9">
    <mergeCell ref="L2:M2"/>
    <mergeCell ref="A31:M31"/>
    <mergeCell ref="B3:C4"/>
    <mergeCell ref="L4:M4"/>
    <mergeCell ref="D3:M3"/>
    <mergeCell ref="D4:E4"/>
    <mergeCell ref="F4:G4"/>
    <mergeCell ref="H4:I4"/>
    <mergeCell ref="J4:K4"/>
  </mergeCells>
  <phoneticPr fontId="27"/>
  <pageMargins left="0.69" right="0.39370078740157483" top="0.98425196850393704" bottom="0.98425196850393704" header="0.51181102362204722" footer="0.51181102362204722"/>
  <pageSetup paperSize="9" orientation="portrait" r:id="rId1"/>
  <headerFooter alignWithMargins="0">
    <oddFooter>&amp;C－26－</oddFooter>
  </headerFooter>
  <colBreaks count="1" manualBreakCount="1">
    <brk id="13" max="30"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view="pageBreakPreview" zoomScaleNormal="100" zoomScaleSheetLayoutView="100" workbookViewId="0">
      <selection activeCell="H65" sqref="H65"/>
    </sheetView>
  </sheetViews>
  <sheetFormatPr defaultRowHeight="14.25"/>
  <cols>
    <col min="1" max="1" width="2.625" style="10" customWidth="1"/>
    <col min="2" max="2" width="3" style="10" customWidth="1"/>
    <col min="3" max="3" width="30.5" style="10" customWidth="1"/>
    <col min="4" max="6" width="13.125" style="10" customWidth="1"/>
    <col min="7" max="16384" width="9" style="10"/>
  </cols>
  <sheetData>
    <row r="1" spans="1:6" ht="15">
      <c r="A1" s="61" t="s">
        <v>726</v>
      </c>
    </row>
    <row r="2" spans="1:6" ht="15" thickBot="1"/>
    <row r="3" spans="1:6">
      <c r="A3" s="1457" t="s">
        <v>111</v>
      </c>
      <c r="B3" s="1470"/>
      <c r="C3" s="1458"/>
      <c r="D3" s="1326" t="s">
        <v>645</v>
      </c>
      <c r="E3" s="1467" t="s">
        <v>644</v>
      </c>
      <c r="F3" s="1467" t="s">
        <v>643</v>
      </c>
    </row>
    <row r="4" spans="1:6" ht="15" thickBot="1">
      <c r="A4" s="1427" t="s">
        <v>642</v>
      </c>
      <c r="B4" s="1469"/>
      <c r="C4" s="1426"/>
      <c r="D4" s="1468"/>
      <c r="E4" s="1468"/>
      <c r="F4" s="1468"/>
    </row>
    <row r="5" spans="1:6" ht="20.100000000000001" customHeight="1">
      <c r="A5" s="442"/>
      <c r="B5" s="564" t="s">
        <v>529</v>
      </c>
      <c r="C5" s="538"/>
      <c r="D5" s="778">
        <v>0</v>
      </c>
      <c r="E5" s="778">
        <v>0</v>
      </c>
      <c r="F5" s="778">
        <v>0</v>
      </c>
    </row>
    <row r="6" spans="1:6" ht="20.100000000000001" customHeight="1">
      <c r="A6" s="432"/>
      <c r="B6" s="536" t="s">
        <v>528</v>
      </c>
      <c r="C6" s="562"/>
      <c r="D6" s="780">
        <v>0</v>
      </c>
      <c r="E6" s="780">
        <v>0</v>
      </c>
      <c r="F6" s="780">
        <v>0</v>
      </c>
    </row>
    <row r="7" spans="1:6" ht="20.100000000000001" customHeight="1">
      <c r="A7" s="432"/>
      <c r="B7" s="1267" t="s">
        <v>641</v>
      </c>
      <c r="C7" s="562" t="s">
        <v>640</v>
      </c>
      <c r="D7" s="780">
        <v>0</v>
      </c>
      <c r="E7" s="780">
        <v>0</v>
      </c>
      <c r="F7" s="780">
        <v>0</v>
      </c>
    </row>
    <row r="8" spans="1:6" ht="20.100000000000001" customHeight="1">
      <c r="A8" s="434" t="s">
        <v>527</v>
      </c>
      <c r="B8" s="1267"/>
      <c r="C8" s="562" t="s">
        <v>639</v>
      </c>
      <c r="D8" s="780">
        <v>0</v>
      </c>
      <c r="E8" s="780">
        <v>0</v>
      </c>
      <c r="F8" s="780">
        <v>0</v>
      </c>
    </row>
    <row r="9" spans="1:6" ht="20.100000000000001" customHeight="1">
      <c r="A9" s="434"/>
      <c r="B9" s="1267"/>
      <c r="C9" s="562" t="s">
        <v>699</v>
      </c>
      <c r="D9" s="780">
        <v>0</v>
      </c>
      <c r="E9" s="780">
        <v>0</v>
      </c>
      <c r="F9" s="780">
        <v>0</v>
      </c>
    </row>
    <row r="10" spans="1:6" ht="20.100000000000001" customHeight="1">
      <c r="A10" s="434" t="s">
        <v>523</v>
      </c>
      <c r="B10" s="1267"/>
      <c r="C10" s="562" t="s">
        <v>637</v>
      </c>
      <c r="D10" s="780">
        <v>0</v>
      </c>
      <c r="E10" s="780">
        <v>0</v>
      </c>
      <c r="F10" s="780">
        <v>0</v>
      </c>
    </row>
    <row r="11" spans="1:6" ht="20.100000000000001" customHeight="1">
      <c r="A11" s="434"/>
      <c r="B11" s="1267"/>
      <c r="C11" s="562" t="s">
        <v>636</v>
      </c>
      <c r="D11" s="780">
        <v>0</v>
      </c>
      <c r="E11" s="780">
        <v>0</v>
      </c>
      <c r="F11" s="780">
        <v>0</v>
      </c>
    </row>
    <row r="12" spans="1:6" ht="20.100000000000001" customHeight="1">
      <c r="A12" s="432" t="s">
        <v>626</v>
      </c>
      <c r="B12" s="536" t="s">
        <v>635</v>
      </c>
      <c r="C12" s="562"/>
      <c r="D12" s="780">
        <v>0</v>
      </c>
      <c r="E12" s="780">
        <v>0</v>
      </c>
      <c r="F12" s="780">
        <v>0</v>
      </c>
    </row>
    <row r="13" spans="1:6" ht="20.100000000000001" customHeight="1">
      <c r="A13" s="432"/>
      <c r="B13" s="536" t="s">
        <v>519</v>
      </c>
      <c r="C13" s="562"/>
      <c r="D13" s="780">
        <v>0</v>
      </c>
      <c r="E13" s="780">
        <v>0</v>
      </c>
      <c r="F13" s="780">
        <v>0</v>
      </c>
    </row>
    <row r="14" spans="1:6" ht="20.100000000000001" customHeight="1">
      <c r="A14" s="432"/>
      <c r="B14" s="536" t="s">
        <v>518</v>
      </c>
      <c r="C14" s="562"/>
      <c r="D14" s="780">
        <v>0</v>
      </c>
      <c r="E14" s="780">
        <v>0</v>
      </c>
      <c r="F14" s="780">
        <v>0</v>
      </c>
    </row>
    <row r="15" spans="1:6" ht="20.100000000000001" customHeight="1" thickBot="1">
      <c r="A15" s="432"/>
      <c r="B15" s="536" t="s">
        <v>112</v>
      </c>
      <c r="C15" s="562"/>
      <c r="D15" s="780">
        <v>0</v>
      </c>
      <c r="E15" s="780">
        <v>0</v>
      </c>
      <c r="F15" s="780">
        <v>0</v>
      </c>
    </row>
    <row r="16" spans="1:6" ht="20.100000000000001" customHeight="1">
      <c r="A16" s="447"/>
      <c r="B16" s="564" t="s">
        <v>529</v>
      </c>
      <c r="C16" s="538"/>
      <c r="D16" s="778">
        <v>16</v>
      </c>
      <c r="E16" s="778">
        <v>1</v>
      </c>
      <c r="F16" s="778">
        <v>16</v>
      </c>
    </row>
    <row r="17" spans="1:6" ht="20.100000000000001" customHeight="1">
      <c r="A17" s="434" t="s">
        <v>634</v>
      </c>
      <c r="B17" s="536" t="s">
        <v>528</v>
      </c>
      <c r="C17" s="562"/>
      <c r="D17" s="780">
        <v>0</v>
      </c>
      <c r="E17" s="780">
        <v>0</v>
      </c>
      <c r="F17" s="780">
        <v>0</v>
      </c>
    </row>
    <row r="18" spans="1:6" ht="20.100000000000001" customHeight="1">
      <c r="A18" s="434" t="s">
        <v>633</v>
      </c>
      <c r="B18" s="536" t="s">
        <v>632</v>
      </c>
      <c r="C18" s="562"/>
      <c r="D18" s="780">
        <v>0</v>
      </c>
      <c r="E18" s="780">
        <v>0</v>
      </c>
      <c r="F18" s="780">
        <v>0</v>
      </c>
    </row>
    <row r="19" spans="1:6" ht="20.100000000000001" customHeight="1">
      <c r="A19" s="434" t="s">
        <v>449</v>
      </c>
      <c r="B19" s="536" t="s">
        <v>631</v>
      </c>
      <c r="C19" s="562"/>
      <c r="D19" s="780">
        <v>0</v>
      </c>
      <c r="E19" s="780">
        <v>0</v>
      </c>
      <c r="F19" s="780">
        <v>0</v>
      </c>
    </row>
    <row r="20" spans="1:6" ht="20.100000000000001" customHeight="1">
      <c r="A20" s="434" t="s">
        <v>630</v>
      </c>
      <c r="B20" s="536" t="s">
        <v>629</v>
      </c>
      <c r="C20" s="562"/>
      <c r="D20" s="780">
        <v>0</v>
      </c>
      <c r="E20" s="780">
        <v>0</v>
      </c>
      <c r="F20" s="780">
        <v>0</v>
      </c>
    </row>
    <row r="21" spans="1:6" ht="20.100000000000001" customHeight="1">
      <c r="A21" s="434" t="s">
        <v>628</v>
      </c>
      <c r="B21" s="536" t="s">
        <v>627</v>
      </c>
      <c r="C21" s="562"/>
      <c r="D21" s="780">
        <v>0</v>
      </c>
      <c r="E21" s="780">
        <v>0</v>
      </c>
      <c r="F21" s="780">
        <v>0</v>
      </c>
    </row>
    <row r="22" spans="1:6" ht="20.100000000000001" customHeight="1">
      <c r="A22" s="434" t="s">
        <v>626</v>
      </c>
      <c r="B22" s="536" t="s">
        <v>539</v>
      </c>
      <c r="C22" s="562"/>
      <c r="D22" s="780">
        <v>7</v>
      </c>
      <c r="E22" s="780">
        <v>0</v>
      </c>
      <c r="F22" s="780">
        <v>10</v>
      </c>
    </row>
    <row r="23" spans="1:6" ht="20.100000000000001" customHeight="1">
      <c r="A23" s="434"/>
      <c r="B23" s="536" t="s">
        <v>625</v>
      </c>
      <c r="C23" s="562"/>
      <c r="D23" s="780">
        <v>4</v>
      </c>
      <c r="E23" s="780">
        <v>0</v>
      </c>
      <c r="F23" s="780">
        <v>5</v>
      </c>
    </row>
    <row r="24" spans="1:6" ht="20.100000000000001" customHeight="1">
      <c r="A24" s="434"/>
      <c r="B24" s="536" t="s">
        <v>530</v>
      </c>
      <c r="C24" s="562"/>
      <c r="D24" s="780">
        <v>48</v>
      </c>
      <c r="E24" s="780">
        <v>0</v>
      </c>
      <c r="F24" s="780">
        <v>59</v>
      </c>
    </row>
    <row r="25" spans="1:6" ht="20.100000000000001" customHeight="1" thickBot="1">
      <c r="A25" s="434"/>
      <c r="B25" s="560" t="s">
        <v>112</v>
      </c>
      <c r="C25" s="559"/>
      <c r="D25" s="779">
        <v>45</v>
      </c>
      <c r="E25" s="779">
        <v>0</v>
      </c>
      <c r="F25" s="779">
        <v>48</v>
      </c>
    </row>
    <row r="26" spans="1:6" ht="20.100000000000001" customHeight="1" thickBot="1">
      <c r="A26" s="539" t="s">
        <v>697</v>
      </c>
      <c r="B26" s="705"/>
      <c r="C26" s="546"/>
      <c r="D26" s="811">
        <v>884</v>
      </c>
      <c r="E26" s="811">
        <v>4</v>
      </c>
      <c r="F26" s="811">
        <v>1062</v>
      </c>
    </row>
    <row r="27" spans="1:6" ht="20.100000000000001" customHeight="1" thickBot="1">
      <c r="A27" s="528" t="s">
        <v>696</v>
      </c>
      <c r="B27" s="527"/>
      <c r="C27" s="527"/>
      <c r="D27" s="810">
        <f>SUM(D5:D26)</f>
        <v>1004</v>
      </c>
      <c r="E27" s="810">
        <f>SUM(E5:E26)</f>
        <v>5</v>
      </c>
      <c r="F27" s="810">
        <f>SUM(F5:F26)</f>
        <v>1200</v>
      </c>
    </row>
    <row r="28" spans="1:6">
      <c r="A28" s="1321" t="s">
        <v>395</v>
      </c>
      <c r="B28" s="1321"/>
      <c r="C28" s="451" t="s">
        <v>725</v>
      </c>
    </row>
  </sheetData>
  <mergeCells count="7">
    <mergeCell ref="A28:B28"/>
    <mergeCell ref="F3:F4"/>
    <mergeCell ref="A4:C4"/>
    <mergeCell ref="B7:B11"/>
    <mergeCell ref="A3:C3"/>
    <mergeCell ref="D3:D4"/>
    <mergeCell ref="E3:E4"/>
  </mergeCells>
  <phoneticPr fontId="27"/>
  <pageMargins left="1.18" right="0.39370078740157483" top="0.98425196850393704" bottom="0.98425196850393704" header="0.51181102362204722" footer="0.51181102362204722"/>
  <pageSetup paperSize="9" orientation="portrait" r:id="rId1"/>
  <headerFooter alignWithMargins="0">
    <oddFooter>&amp;C－27－</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view="pageBreakPreview" zoomScaleNormal="100" zoomScaleSheetLayoutView="100" workbookViewId="0">
      <selection activeCell="H65" sqref="H65"/>
    </sheetView>
  </sheetViews>
  <sheetFormatPr defaultRowHeight="14.25"/>
  <cols>
    <col min="1" max="1" width="14.75" style="10" customWidth="1"/>
    <col min="2" max="2" width="7" style="10" customWidth="1"/>
    <col min="3" max="14" width="6.375" style="10" customWidth="1"/>
    <col min="15" max="15" width="2.5" style="10" customWidth="1"/>
    <col min="16" max="16384" width="9" style="10"/>
  </cols>
  <sheetData>
    <row r="1" spans="1:19" ht="17.25" customHeight="1">
      <c r="A1" s="61" t="s">
        <v>742</v>
      </c>
      <c r="B1" s="647"/>
      <c r="C1" s="647"/>
      <c r="D1" s="647"/>
      <c r="E1" s="647"/>
      <c r="F1" s="647"/>
      <c r="G1" s="647"/>
      <c r="H1" s="647"/>
      <c r="I1" s="647"/>
      <c r="J1" s="647"/>
    </row>
    <row r="2" spans="1:19">
      <c r="A2" s="830"/>
      <c r="B2" s="829"/>
      <c r="C2" s="829"/>
      <c r="D2" s="829"/>
      <c r="E2" s="829"/>
      <c r="F2" s="829"/>
      <c r="G2" s="829"/>
      <c r="H2" s="647"/>
      <c r="I2" s="647"/>
      <c r="J2" s="647"/>
    </row>
    <row r="3" spans="1:19" ht="15.75" thickBot="1">
      <c r="A3" s="61" t="s">
        <v>741</v>
      </c>
      <c r="B3" s="647"/>
      <c r="C3" s="647"/>
      <c r="D3" s="647"/>
      <c r="E3" s="647"/>
      <c r="F3" s="647"/>
      <c r="G3" s="647"/>
      <c r="H3" s="647"/>
      <c r="I3" s="647"/>
      <c r="J3" s="647"/>
    </row>
    <row r="4" spans="1:19" ht="19.5" customHeight="1">
      <c r="A4" s="275" t="s">
        <v>110</v>
      </c>
      <c r="B4" s="1509" t="s">
        <v>1012</v>
      </c>
      <c r="C4" s="1430" t="s">
        <v>1013</v>
      </c>
      <c r="D4" s="1430" t="s">
        <v>1014</v>
      </c>
      <c r="E4" s="1430" t="s">
        <v>1015</v>
      </c>
      <c r="F4" s="1430" t="s">
        <v>1016</v>
      </c>
      <c r="G4" s="1430" t="s">
        <v>1017</v>
      </c>
      <c r="H4" s="1430" t="s">
        <v>1018</v>
      </c>
      <c r="I4" s="1430" t="s">
        <v>1019</v>
      </c>
      <c r="J4" s="1430" t="s">
        <v>1020</v>
      </c>
      <c r="K4" s="1430" t="s">
        <v>1021</v>
      </c>
      <c r="L4" s="1430" t="s">
        <v>1022</v>
      </c>
      <c r="M4" s="1430" t="s">
        <v>1023</v>
      </c>
      <c r="N4" s="1475" t="s">
        <v>1024</v>
      </c>
    </row>
    <row r="5" spans="1:19" ht="17.25" customHeight="1">
      <c r="A5" s="828" t="s">
        <v>111</v>
      </c>
      <c r="B5" s="1510"/>
      <c r="C5" s="1506"/>
      <c r="D5" s="1506"/>
      <c r="E5" s="1506"/>
      <c r="F5" s="1506"/>
      <c r="G5" s="1506"/>
      <c r="H5" s="1506"/>
      <c r="I5" s="1506"/>
      <c r="J5" s="1506"/>
      <c r="K5" s="1506"/>
      <c r="L5" s="1506"/>
      <c r="M5" s="1506"/>
      <c r="N5" s="1533"/>
    </row>
    <row r="6" spans="1:19" ht="27.75" customHeight="1">
      <c r="A6" s="739" t="s">
        <v>201</v>
      </c>
      <c r="B6" s="68">
        <v>6692</v>
      </c>
      <c r="C6" s="271">
        <v>1430</v>
      </c>
      <c r="D6" s="90">
        <v>1443</v>
      </c>
      <c r="E6" s="737">
        <v>1389</v>
      </c>
      <c r="F6" s="736">
        <v>1361</v>
      </c>
      <c r="G6" s="73">
        <v>1294</v>
      </c>
      <c r="H6" s="73">
        <v>1261</v>
      </c>
      <c r="I6" s="892">
        <v>1309</v>
      </c>
      <c r="J6" s="667">
        <v>1217</v>
      </c>
      <c r="K6" s="73">
        <v>1096</v>
      </c>
      <c r="L6" s="73">
        <v>1170</v>
      </c>
      <c r="M6" s="73">
        <v>1111</v>
      </c>
      <c r="N6" s="891">
        <v>865</v>
      </c>
    </row>
    <row r="7" spans="1:19" ht="28.5" customHeight="1">
      <c r="A7" s="739" t="s">
        <v>594</v>
      </c>
      <c r="B7" s="68">
        <v>176</v>
      </c>
      <c r="C7" s="271">
        <v>25</v>
      </c>
      <c r="D7" s="90">
        <v>17</v>
      </c>
      <c r="E7" s="737">
        <v>21</v>
      </c>
      <c r="F7" s="736">
        <v>11</v>
      </c>
      <c r="G7" s="73">
        <v>16</v>
      </c>
      <c r="H7" s="73">
        <v>28</v>
      </c>
      <c r="I7" s="892">
        <v>16</v>
      </c>
      <c r="J7" s="667">
        <v>18</v>
      </c>
      <c r="K7" s="73">
        <v>17</v>
      </c>
      <c r="L7" s="73">
        <v>15</v>
      </c>
      <c r="M7" s="73">
        <v>16</v>
      </c>
      <c r="N7" s="891">
        <v>16</v>
      </c>
    </row>
    <row r="8" spans="1:19" ht="27.75" customHeight="1">
      <c r="A8" s="739" t="s">
        <v>593</v>
      </c>
      <c r="B8" s="72">
        <v>27</v>
      </c>
      <c r="C8" s="74">
        <v>1448</v>
      </c>
      <c r="D8" s="894">
        <v>1463</v>
      </c>
      <c r="E8" s="74">
        <v>1405</v>
      </c>
      <c r="F8" s="736">
        <v>1392</v>
      </c>
      <c r="G8" s="73">
        <v>1306</v>
      </c>
      <c r="H8" s="73">
        <v>1253</v>
      </c>
      <c r="I8" s="892">
        <v>1320</v>
      </c>
      <c r="J8" s="667">
        <v>1239</v>
      </c>
      <c r="K8" s="73">
        <v>1098</v>
      </c>
      <c r="L8" s="73">
        <v>1177</v>
      </c>
      <c r="M8" s="73">
        <v>1113</v>
      </c>
      <c r="N8" s="891">
        <v>876</v>
      </c>
    </row>
    <row r="9" spans="1:19" ht="29.25" customHeight="1">
      <c r="A9" s="327" t="s">
        <v>591</v>
      </c>
      <c r="B9" s="85">
        <v>280</v>
      </c>
      <c r="C9" s="892">
        <v>64</v>
      </c>
      <c r="D9" s="73">
        <v>62</v>
      </c>
      <c r="E9" s="668">
        <v>65</v>
      </c>
      <c r="F9" s="667">
        <v>51</v>
      </c>
      <c r="G9" s="73">
        <v>49</v>
      </c>
      <c r="H9" s="73">
        <v>51</v>
      </c>
      <c r="I9" s="892">
        <v>51</v>
      </c>
      <c r="J9" s="667">
        <v>49</v>
      </c>
      <c r="K9" s="73">
        <v>44</v>
      </c>
      <c r="L9" s="73">
        <v>44</v>
      </c>
      <c r="M9" s="73">
        <v>34</v>
      </c>
      <c r="N9" s="891">
        <v>37</v>
      </c>
    </row>
    <row r="10" spans="1:19" ht="39" customHeight="1" thickBot="1">
      <c r="A10" s="727" t="s">
        <v>590</v>
      </c>
      <c r="B10" s="827">
        <f t="shared" ref="B10:N10" si="0">B7/B9*100</f>
        <v>62.857142857142854</v>
      </c>
      <c r="C10" s="826">
        <f t="shared" si="0"/>
        <v>39.0625</v>
      </c>
      <c r="D10" s="826">
        <f t="shared" si="0"/>
        <v>27.419354838709676</v>
      </c>
      <c r="E10" s="826">
        <f t="shared" si="0"/>
        <v>32.307692307692307</v>
      </c>
      <c r="F10" s="826">
        <f t="shared" si="0"/>
        <v>21.568627450980394</v>
      </c>
      <c r="G10" s="826">
        <f t="shared" si="0"/>
        <v>32.653061224489797</v>
      </c>
      <c r="H10" s="825">
        <f t="shared" si="0"/>
        <v>54.901960784313729</v>
      </c>
      <c r="I10" s="825">
        <f t="shared" si="0"/>
        <v>31.372549019607842</v>
      </c>
      <c r="J10" s="825">
        <f t="shared" si="0"/>
        <v>36.734693877551024</v>
      </c>
      <c r="K10" s="824">
        <f t="shared" si="0"/>
        <v>38.636363636363633</v>
      </c>
      <c r="L10" s="824">
        <f t="shared" si="0"/>
        <v>34.090909090909086</v>
      </c>
      <c r="M10" s="824">
        <f t="shared" si="0"/>
        <v>47.058823529411761</v>
      </c>
      <c r="N10" s="823">
        <f t="shared" si="0"/>
        <v>43.243243243243242</v>
      </c>
    </row>
    <row r="11" spans="1:19">
      <c r="A11" s="44" t="s">
        <v>740</v>
      </c>
      <c r="B11" s="662"/>
      <c r="C11" s="662"/>
      <c r="D11" s="662"/>
      <c r="E11" s="662"/>
      <c r="F11" s="662"/>
      <c r="G11" s="662"/>
      <c r="H11" s="662"/>
      <c r="I11" s="662"/>
      <c r="J11" s="662"/>
      <c r="K11" s="44"/>
    </row>
    <row r="12" spans="1:19" ht="31.5" customHeight="1">
      <c r="B12" s="662"/>
      <c r="C12" s="662"/>
      <c r="D12" s="662"/>
      <c r="E12" s="662"/>
      <c r="F12" s="662"/>
      <c r="G12" s="662"/>
      <c r="H12" s="662"/>
      <c r="I12" s="662"/>
      <c r="J12" s="662"/>
      <c r="K12" s="662"/>
      <c r="L12" s="44"/>
    </row>
    <row r="13" spans="1:19" ht="15.75" thickBot="1">
      <c r="A13" s="662"/>
      <c r="B13" s="61" t="s">
        <v>739</v>
      </c>
    </row>
    <row r="14" spans="1:19" ht="42.75" customHeight="1" thickBot="1">
      <c r="A14" s="662"/>
      <c r="B14" s="822" t="s">
        <v>738</v>
      </c>
      <c r="C14" s="721"/>
      <c r="D14" s="31"/>
      <c r="E14" s="31"/>
      <c r="F14" s="821" t="s">
        <v>410</v>
      </c>
      <c r="G14" s="1511" t="s">
        <v>703</v>
      </c>
      <c r="H14" s="1512"/>
      <c r="I14" s="1513" t="s">
        <v>737</v>
      </c>
      <c r="J14" s="1512"/>
      <c r="K14" s="1513" t="s">
        <v>736</v>
      </c>
      <c r="L14" s="1520"/>
    </row>
    <row r="15" spans="1:19" ht="27" customHeight="1" thickBot="1">
      <c r="A15" s="662"/>
      <c r="B15" s="528" t="s">
        <v>735</v>
      </c>
      <c r="C15" s="527"/>
      <c r="D15" s="527"/>
      <c r="E15" s="527"/>
      <c r="F15" s="820"/>
      <c r="G15" s="1514">
        <f>SUM(G16:H26)</f>
        <v>865</v>
      </c>
      <c r="H15" s="1515"/>
      <c r="I15" s="1521">
        <f>SUM(I16:J26)</f>
        <v>16</v>
      </c>
      <c r="J15" s="1522"/>
      <c r="K15" s="1523">
        <f>SUM(K16:L26)</f>
        <v>876</v>
      </c>
      <c r="L15" s="1524"/>
    </row>
    <row r="16" spans="1:19" ht="25.5" customHeight="1">
      <c r="A16" s="662"/>
      <c r="B16" s="509"/>
      <c r="C16" s="819" t="s">
        <v>472</v>
      </c>
      <c r="D16" s="818"/>
      <c r="E16" s="455"/>
      <c r="F16" s="555"/>
      <c r="G16" s="1516">
        <v>76</v>
      </c>
      <c r="H16" s="1517"/>
      <c r="I16" s="1526">
        <v>0</v>
      </c>
      <c r="J16" s="1517"/>
      <c r="K16" s="1526">
        <v>78</v>
      </c>
      <c r="L16" s="1532"/>
      <c r="Q16" s="279">
        <v>113</v>
      </c>
      <c r="R16" s="279">
        <v>2</v>
      </c>
      <c r="S16" s="279">
        <v>112</v>
      </c>
    </row>
    <row r="17" spans="1:19" ht="24.75" customHeight="1">
      <c r="A17" s="662"/>
      <c r="B17" s="434" t="s">
        <v>734</v>
      </c>
      <c r="C17" s="536" t="s">
        <v>470</v>
      </c>
      <c r="D17" s="562"/>
      <c r="E17" s="562"/>
      <c r="F17" s="354"/>
      <c r="G17" s="1518">
        <v>113</v>
      </c>
      <c r="H17" s="1519"/>
      <c r="I17" s="1525">
        <v>0</v>
      </c>
      <c r="J17" s="1519"/>
      <c r="K17" s="1525">
        <v>113</v>
      </c>
      <c r="L17" s="1530"/>
      <c r="Q17" s="279">
        <v>165</v>
      </c>
      <c r="R17" s="279">
        <v>1</v>
      </c>
      <c r="S17" s="279">
        <v>168</v>
      </c>
    </row>
    <row r="18" spans="1:19" ht="26.25" customHeight="1">
      <c r="A18" s="662"/>
      <c r="B18" s="434"/>
      <c r="C18" s="817" t="s">
        <v>733</v>
      </c>
      <c r="D18" s="536" t="s">
        <v>468</v>
      </c>
      <c r="E18" s="455"/>
      <c r="F18" s="555"/>
      <c r="G18" s="1518">
        <v>258</v>
      </c>
      <c r="H18" s="1519"/>
      <c r="I18" s="1525">
        <v>9</v>
      </c>
      <c r="J18" s="1519"/>
      <c r="K18" s="1525">
        <v>263</v>
      </c>
      <c r="L18" s="1530"/>
      <c r="Q18" s="279">
        <v>294</v>
      </c>
      <c r="R18" s="279">
        <v>5</v>
      </c>
      <c r="S18" s="279">
        <v>296</v>
      </c>
    </row>
    <row r="19" spans="1:19" ht="26.25" customHeight="1">
      <c r="A19" s="662"/>
      <c r="B19" s="434" t="s">
        <v>467</v>
      </c>
      <c r="C19" s="817" t="s">
        <v>732</v>
      </c>
      <c r="D19" s="536" t="s">
        <v>466</v>
      </c>
      <c r="E19" s="562"/>
      <c r="F19" s="354"/>
      <c r="G19" s="1518">
        <v>28</v>
      </c>
      <c r="H19" s="1519"/>
      <c r="I19" s="1525">
        <v>2</v>
      </c>
      <c r="J19" s="1519"/>
      <c r="K19" s="1525">
        <v>27</v>
      </c>
      <c r="L19" s="1530"/>
      <c r="Q19" s="279">
        <v>24</v>
      </c>
      <c r="R19" s="279">
        <v>1</v>
      </c>
      <c r="S19" s="279">
        <v>24</v>
      </c>
    </row>
    <row r="20" spans="1:19" ht="27" customHeight="1">
      <c r="A20" s="662"/>
      <c r="B20" s="434"/>
      <c r="C20" s="817" t="s">
        <v>731</v>
      </c>
      <c r="D20" s="536" t="s">
        <v>730</v>
      </c>
      <c r="E20" s="455"/>
      <c r="F20" s="555"/>
      <c r="G20" s="1518">
        <v>1</v>
      </c>
      <c r="H20" s="1519"/>
      <c r="I20" s="1525">
        <v>0</v>
      </c>
      <c r="J20" s="1519"/>
      <c r="K20" s="1525">
        <v>1</v>
      </c>
      <c r="L20" s="1530"/>
      <c r="Q20" s="279">
        <v>1</v>
      </c>
      <c r="R20" s="279">
        <v>0</v>
      </c>
      <c r="S20" s="279">
        <v>1</v>
      </c>
    </row>
    <row r="21" spans="1:19" ht="27" customHeight="1">
      <c r="A21" s="662"/>
      <c r="B21" s="434" t="s">
        <v>449</v>
      </c>
      <c r="C21" s="816"/>
      <c r="D21" s="536" t="s">
        <v>112</v>
      </c>
      <c r="E21" s="562"/>
      <c r="F21" s="354"/>
      <c r="G21" s="1518">
        <v>180</v>
      </c>
      <c r="H21" s="1519"/>
      <c r="I21" s="1525">
        <v>2</v>
      </c>
      <c r="J21" s="1519"/>
      <c r="K21" s="1525">
        <v>182</v>
      </c>
      <c r="L21" s="1530"/>
      <c r="Q21" s="279">
        <v>246</v>
      </c>
      <c r="R21" s="279">
        <v>3</v>
      </c>
      <c r="S21" s="279">
        <v>245</v>
      </c>
    </row>
    <row r="22" spans="1:19" ht="25.5" customHeight="1">
      <c r="A22" s="662"/>
      <c r="B22" s="434"/>
      <c r="C22" s="536" t="s">
        <v>464</v>
      </c>
      <c r="D22" s="562"/>
      <c r="E22" s="455"/>
      <c r="F22" s="555"/>
      <c r="G22" s="1518">
        <v>3</v>
      </c>
      <c r="H22" s="1519"/>
      <c r="I22" s="1525">
        <v>0</v>
      </c>
      <c r="J22" s="1519"/>
      <c r="K22" s="1525">
        <v>3</v>
      </c>
      <c r="L22" s="1530"/>
      <c r="Q22" s="279">
        <v>5</v>
      </c>
      <c r="R22" s="279">
        <v>0</v>
      </c>
      <c r="S22" s="279">
        <v>5</v>
      </c>
    </row>
    <row r="23" spans="1:19" ht="25.5" customHeight="1">
      <c r="A23" s="662"/>
      <c r="B23" s="434" t="s">
        <v>446</v>
      </c>
      <c r="C23" s="536" t="s">
        <v>463</v>
      </c>
      <c r="D23" s="562"/>
      <c r="E23" s="562"/>
      <c r="F23" s="354"/>
      <c r="G23" s="1518">
        <v>16</v>
      </c>
      <c r="H23" s="1519"/>
      <c r="I23" s="1525">
        <v>0</v>
      </c>
      <c r="J23" s="1519"/>
      <c r="K23" s="1525">
        <v>17</v>
      </c>
      <c r="L23" s="1530"/>
      <c r="Q23" s="279">
        <v>7</v>
      </c>
      <c r="R23" s="279">
        <v>1</v>
      </c>
      <c r="S23" s="279">
        <v>6</v>
      </c>
    </row>
    <row r="24" spans="1:19" ht="27.75" customHeight="1">
      <c r="A24" s="662"/>
      <c r="B24" s="509"/>
      <c r="C24" s="536" t="s">
        <v>729</v>
      </c>
      <c r="D24" s="562"/>
      <c r="E24" s="455"/>
      <c r="F24" s="555"/>
      <c r="G24" s="1518">
        <v>19</v>
      </c>
      <c r="H24" s="1519"/>
      <c r="I24" s="1525">
        <v>1</v>
      </c>
      <c r="J24" s="1519"/>
      <c r="K24" s="1525">
        <v>18</v>
      </c>
      <c r="L24" s="1530"/>
      <c r="Q24" s="279">
        <v>30</v>
      </c>
      <c r="R24" s="279">
        <v>0</v>
      </c>
      <c r="S24" s="279">
        <v>30</v>
      </c>
    </row>
    <row r="25" spans="1:19" ht="27.75" customHeight="1">
      <c r="A25" s="662"/>
      <c r="B25" s="815"/>
      <c r="C25" s="560" t="s">
        <v>112</v>
      </c>
      <c r="D25" s="559"/>
      <c r="E25" s="562"/>
      <c r="F25" s="354"/>
      <c r="G25" s="1518">
        <v>170</v>
      </c>
      <c r="H25" s="1519"/>
      <c r="I25" s="1525">
        <v>1</v>
      </c>
      <c r="J25" s="1519"/>
      <c r="K25" s="1525">
        <v>174</v>
      </c>
      <c r="L25" s="1530"/>
      <c r="Q25" s="279">
        <v>226</v>
      </c>
      <c r="R25" s="279">
        <v>3</v>
      </c>
      <c r="S25" s="279">
        <v>226</v>
      </c>
    </row>
    <row r="26" spans="1:19" ht="27.75" customHeight="1" thickBot="1">
      <c r="A26" s="662"/>
      <c r="B26" s="814" t="s">
        <v>728</v>
      </c>
      <c r="C26" s="813"/>
      <c r="D26" s="813"/>
      <c r="E26" s="548"/>
      <c r="F26" s="553"/>
      <c r="G26" s="1527">
        <v>1</v>
      </c>
      <c r="H26" s="1528"/>
      <c r="I26" s="1529">
        <v>1</v>
      </c>
      <c r="J26" s="1528"/>
      <c r="K26" s="1529">
        <v>0</v>
      </c>
      <c r="L26" s="1531"/>
      <c r="Q26" s="279">
        <v>0</v>
      </c>
      <c r="R26" s="279">
        <v>0</v>
      </c>
      <c r="S26" s="279">
        <v>0</v>
      </c>
    </row>
    <row r="27" spans="1:19">
      <c r="A27" s="662"/>
      <c r="B27" s="1507" t="s">
        <v>727</v>
      </c>
      <c r="C27" s="1508"/>
      <c r="D27" s="1508"/>
      <c r="E27" s="1508"/>
      <c r="F27" s="1508"/>
      <c r="G27" s="1508"/>
      <c r="H27" s="1508"/>
      <c r="I27" s="1508"/>
      <c r="J27" s="1508"/>
      <c r="K27" s="1508"/>
      <c r="L27" s="1508"/>
      <c r="M27" s="1508"/>
      <c r="N27" s="812"/>
    </row>
    <row r="28" spans="1:19">
      <c r="A28" s="662"/>
      <c r="B28" s="662"/>
      <c r="C28" s="662"/>
      <c r="D28" s="662"/>
      <c r="E28" s="662"/>
      <c r="F28" s="662"/>
      <c r="G28" s="662"/>
      <c r="H28" s="662"/>
      <c r="I28" s="662"/>
      <c r="J28" s="662"/>
      <c r="K28" s="44"/>
    </row>
    <row r="29" spans="1:19">
      <c r="A29" s="647"/>
      <c r="B29" s="647"/>
      <c r="C29" s="647"/>
      <c r="D29" s="647"/>
      <c r="E29" s="647"/>
      <c r="F29" s="647"/>
      <c r="G29" s="647"/>
      <c r="H29" s="647"/>
      <c r="I29" s="647"/>
      <c r="J29" s="647"/>
    </row>
    <row r="30" spans="1:19">
      <c r="A30" s="647"/>
    </row>
    <row r="31" spans="1:19">
      <c r="A31" s="647"/>
    </row>
    <row r="32" spans="1:19">
      <c r="A32" s="647"/>
    </row>
    <row r="33" spans="1:1">
      <c r="A33" s="647"/>
    </row>
  </sheetData>
  <mergeCells count="53">
    <mergeCell ref="M4:M5"/>
    <mergeCell ref="L4:L5"/>
    <mergeCell ref="K16:L16"/>
    <mergeCell ref="K17:L17"/>
    <mergeCell ref="N4:N5"/>
    <mergeCell ref="K23:L23"/>
    <mergeCell ref="K24:L24"/>
    <mergeCell ref="K25:L25"/>
    <mergeCell ref="K26:L26"/>
    <mergeCell ref="K18:L18"/>
    <mergeCell ref="K19:L19"/>
    <mergeCell ref="K20:L20"/>
    <mergeCell ref="K21:L21"/>
    <mergeCell ref="K22:L22"/>
    <mergeCell ref="G23:H23"/>
    <mergeCell ref="G24:H24"/>
    <mergeCell ref="G25:H25"/>
    <mergeCell ref="G26:H26"/>
    <mergeCell ref="I22:J22"/>
    <mergeCell ref="I23:J23"/>
    <mergeCell ref="I24:J24"/>
    <mergeCell ref="I25:J25"/>
    <mergeCell ref="I26:J26"/>
    <mergeCell ref="G22:H22"/>
    <mergeCell ref="G18:H18"/>
    <mergeCell ref="K14:L14"/>
    <mergeCell ref="I15:J15"/>
    <mergeCell ref="K15:L15"/>
    <mergeCell ref="I21:J21"/>
    <mergeCell ref="G19:H19"/>
    <mergeCell ref="G20:H20"/>
    <mergeCell ref="G21:H21"/>
    <mergeCell ref="I16:J16"/>
    <mergeCell ref="I17:J17"/>
    <mergeCell ref="I18:J18"/>
    <mergeCell ref="I19:J19"/>
    <mergeCell ref="I20:J20"/>
    <mergeCell ref="J4:J5"/>
    <mergeCell ref="I4:I5"/>
    <mergeCell ref="K4:K5"/>
    <mergeCell ref="B27:M27"/>
    <mergeCell ref="B4:B5"/>
    <mergeCell ref="F4:F5"/>
    <mergeCell ref="G4:G5"/>
    <mergeCell ref="H4:H5"/>
    <mergeCell ref="C4:C5"/>
    <mergeCell ref="D4:D5"/>
    <mergeCell ref="E4:E5"/>
    <mergeCell ref="G14:H14"/>
    <mergeCell ref="I14:J14"/>
    <mergeCell ref="G15:H15"/>
    <mergeCell ref="G16:H16"/>
    <mergeCell ref="G17:H17"/>
  </mergeCells>
  <phoneticPr fontId="27"/>
  <pageMargins left="0.63" right="0.36" top="0.98425196850393704" bottom="0.19685039370078741" header="0.51181102362204722" footer="0.51181102362204722"/>
  <pageSetup paperSize="9" scale="96"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view="pageBreakPreview" zoomScaleNormal="100" zoomScaleSheetLayoutView="100" zoomScalePageLayoutView="70" workbookViewId="0">
      <selection activeCell="H65" sqref="H65"/>
    </sheetView>
  </sheetViews>
  <sheetFormatPr defaultRowHeight="14.25"/>
  <cols>
    <col min="1" max="1" width="17.125" style="10" customWidth="1"/>
    <col min="2" max="13" width="5.625" style="10" customWidth="1"/>
    <col min="14" max="14" width="7.125" style="10" customWidth="1"/>
    <col min="15" max="17" width="5.625" style="10" customWidth="1"/>
    <col min="18" max="16384" width="9" style="10"/>
  </cols>
  <sheetData>
    <row r="1" spans="1:14" ht="15.75" thickBot="1">
      <c r="A1" s="61" t="s">
        <v>749</v>
      </c>
    </row>
    <row r="2" spans="1:14">
      <c r="A2" s="275" t="s">
        <v>748</v>
      </c>
      <c r="B2" s="1264">
        <v>1</v>
      </c>
      <c r="C2" s="1402">
        <v>2</v>
      </c>
      <c r="D2" s="1402">
        <v>3</v>
      </c>
      <c r="E2" s="1402">
        <v>4</v>
      </c>
      <c r="F2" s="1402">
        <v>5</v>
      </c>
      <c r="G2" s="1402">
        <v>6</v>
      </c>
      <c r="H2" s="1402">
        <v>7</v>
      </c>
      <c r="I2" s="1402">
        <v>8</v>
      </c>
      <c r="J2" s="1402">
        <v>9</v>
      </c>
      <c r="K2" s="1402">
        <v>10</v>
      </c>
      <c r="L2" s="1402">
        <v>11</v>
      </c>
      <c r="M2" s="1402">
        <v>12</v>
      </c>
      <c r="N2" s="1536" t="s">
        <v>378</v>
      </c>
    </row>
    <row r="3" spans="1:14" ht="18" customHeight="1" thickBot="1">
      <c r="A3" s="276" t="s">
        <v>747</v>
      </c>
      <c r="B3" s="1535"/>
      <c r="C3" s="1534"/>
      <c r="D3" s="1534"/>
      <c r="E3" s="1534"/>
      <c r="F3" s="1534"/>
      <c r="G3" s="1534"/>
      <c r="H3" s="1534"/>
      <c r="I3" s="1534"/>
      <c r="J3" s="1534"/>
      <c r="K3" s="1534"/>
      <c r="L3" s="1534"/>
      <c r="M3" s="1534"/>
      <c r="N3" s="1537"/>
    </row>
    <row r="4" spans="1:14" ht="29.25" customHeight="1">
      <c r="A4" s="443" t="s">
        <v>746</v>
      </c>
      <c r="B4" s="660">
        <v>74</v>
      </c>
      <c r="C4" s="361">
        <v>75</v>
      </c>
      <c r="D4" s="361">
        <v>90</v>
      </c>
      <c r="E4" s="361">
        <v>55</v>
      </c>
      <c r="F4" s="361">
        <v>48</v>
      </c>
      <c r="G4" s="361">
        <v>63</v>
      </c>
      <c r="H4" s="361">
        <v>69</v>
      </c>
      <c r="I4" s="361">
        <v>51</v>
      </c>
      <c r="J4" s="361">
        <v>76</v>
      </c>
      <c r="K4" s="361">
        <v>81</v>
      </c>
      <c r="L4" s="361">
        <v>89</v>
      </c>
      <c r="M4" s="361">
        <v>94</v>
      </c>
      <c r="N4" s="835">
        <f>SUM(B4:M4)</f>
        <v>865</v>
      </c>
    </row>
    <row r="5" spans="1:14" ht="30" customHeight="1">
      <c r="A5" s="834" t="s">
        <v>745</v>
      </c>
      <c r="B5" s="85">
        <v>0</v>
      </c>
      <c r="C5" s="73">
        <v>2</v>
      </c>
      <c r="D5" s="73">
        <v>3</v>
      </c>
      <c r="E5" s="73">
        <v>0</v>
      </c>
      <c r="F5" s="73">
        <v>2</v>
      </c>
      <c r="G5" s="73">
        <v>1</v>
      </c>
      <c r="H5" s="73">
        <v>2</v>
      </c>
      <c r="I5" s="73">
        <v>0</v>
      </c>
      <c r="J5" s="73">
        <v>1</v>
      </c>
      <c r="K5" s="73">
        <v>1</v>
      </c>
      <c r="L5" s="73">
        <v>0</v>
      </c>
      <c r="M5" s="73">
        <v>4</v>
      </c>
      <c r="N5" s="833">
        <f>SUM(B5:M5)</f>
        <v>16</v>
      </c>
    </row>
    <row r="6" spans="1:14" ht="30.75" customHeight="1" thickBot="1">
      <c r="A6" s="446" t="s">
        <v>744</v>
      </c>
      <c r="B6" s="376">
        <v>76</v>
      </c>
      <c r="C6" s="379">
        <v>74</v>
      </c>
      <c r="D6" s="379">
        <v>91</v>
      </c>
      <c r="E6" s="379">
        <v>56</v>
      </c>
      <c r="F6" s="379">
        <v>48</v>
      </c>
      <c r="G6" s="379">
        <v>64</v>
      </c>
      <c r="H6" s="379">
        <v>67</v>
      </c>
      <c r="I6" s="379">
        <v>54</v>
      </c>
      <c r="J6" s="379">
        <v>78</v>
      </c>
      <c r="K6" s="379">
        <v>82</v>
      </c>
      <c r="L6" s="379">
        <v>92</v>
      </c>
      <c r="M6" s="379">
        <v>94</v>
      </c>
      <c r="N6" s="832">
        <f>SUM(B6:M6)</f>
        <v>876</v>
      </c>
    </row>
    <row r="7" spans="1:14" ht="20.100000000000001" customHeight="1">
      <c r="A7" s="455" t="s">
        <v>743</v>
      </c>
    </row>
    <row r="8" spans="1:14" ht="20.100000000000001" customHeight="1">
      <c r="A8" s="831"/>
    </row>
    <row r="9" spans="1:14" ht="20.100000000000001" customHeight="1">
      <c r="A9" s="831"/>
    </row>
    <row r="10" spans="1:14" ht="20.100000000000001" customHeight="1"/>
    <row r="11" spans="1:14" ht="20.100000000000001" customHeight="1"/>
    <row r="12" spans="1:14" ht="20.100000000000001" customHeight="1"/>
    <row r="13" spans="1:14" ht="20.100000000000001" customHeight="1"/>
    <row r="14" spans="1:14" ht="20.100000000000001" customHeight="1"/>
    <row r="15" spans="1:14" ht="20.100000000000001" customHeight="1"/>
    <row r="16" spans="1:14" ht="20.100000000000001" customHeight="1"/>
    <row r="17" ht="20.100000000000001" customHeight="1"/>
    <row r="18" ht="20.100000000000001" customHeight="1"/>
    <row r="22" ht="18" customHeight="1"/>
    <row r="23" ht="18" customHeight="1"/>
    <row r="24" ht="18" customHeight="1"/>
    <row r="25" ht="18" customHeight="1"/>
    <row r="26" ht="18" customHeight="1"/>
    <row r="27" ht="18" customHeight="1"/>
  </sheetData>
  <mergeCells count="13">
    <mergeCell ref="N2:N3"/>
    <mergeCell ref="J2:J3"/>
    <mergeCell ref="K2:K3"/>
    <mergeCell ref="L2:L3"/>
    <mergeCell ref="M2:M3"/>
    <mergeCell ref="G2:G3"/>
    <mergeCell ref="H2:H3"/>
    <mergeCell ref="I2:I3"/>
    <mergeCell ref="B2:B3"/>
    <mergeCell ref="C2:C3"/>
    <mergeCell ref="D2:D3"/>
    <mergeCell ref="E2:E3"/>
    <mergeCell ref="F2:F3"/>
  </mergeCells>
  <phoneticPr fontId="27"/>
  <pageMargins left="0.98425196850393704" right="0.39370078740157483" top="0.98425196850393704" bottom="0.98425196850393704" header="0.51181102362204722" footer="0.51181102362204722"/>
  <pageSetup paperSize="9" scale="96" orientation="portrait" r:id="rId1"/>
  <headerFooter alignWithMargins="0">
    <oddFooter>&amp;C－29－</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H65" sqref="H65"/>
    </sheetView>
  </sheetViews>
  <sheetFormatPr defaultRowHeight="14.25"/>
  <cols>
    <col min="1" max="1" width="9.75" style="10" customWidth="1"/>
    <col min="2" max="13" width="7.125" style="10" customWidth="1"/>
    <col min="14" max="16384" width="9" style="10"/>
  </cols>
  <sheetData>
    <row r="1" spans="1:13" ht="15">
      <c r="A1" s="61" t="s">
        <v>758</v>
      </c>
    </row>
    <row r="2" spans="1:13" ht="15.75" thickBot="1">
      <c r="A2" s="61" t="s">
        <v>757</v>
      </c>
    </row>
    <row r="3" spans="1:13">
      <c r="A3" s="855" t="s">
        <v>551</v>
      </c>
      <c r="B3" s="1356" t="s">
        <v>373</v>
      </c>
      <c r="C3" s="1260"/>
      <c r="D3" s="1260"/>
      <c r="E3" s="854" t="s">
        <v>475</v>
      </c>
      <c r="F3" s="1356" t="s">
        <v>756</v>
      </c>
      <c r="G3" s="1260"/>
      <c r="H3" s="1260"/>
      <c r="I3" s="854" t="s">
        <v>481</v>
      </c>
      <c r="J3" s="1356" t="s">
        <v>375</v>
      </c>
      <c r="K3" s="1260"/>
      <c r="L3" s="1260"/>
      <c r="M3" s="343" t="s">
        <v>481</v>
      </c>
    </row>
    <row r="4" spans="1:13">
      <c r="A4" s="853"/>
      <c r="B4" s="685" t="s">
        <v>606</v>
      </c>
      <c r="C4" s="346"/>
      <c r="D4" s="346"/>
      <c r="E4" s="346"/>
      <c r="F4" s="685" t="s">
        <v>606</v>
      </c>
      <c r="G4" s="346"/>
      <c r="H4" s="346"/>
      <c r="I4" s="346"/>
      <c r="J4" s="685" t="s">
        <v>606</v>
      </c>
      <c r="K4" s="559"/>
      <c r="L4" s="559"/>
      <c r="M4" s="852"/>
    </row>
    <row r="5" spans="1:13" ht="22.5" customHeight="1" thickBot="1">
      <c r="A5" s="851" t="s">
        <v>755</v>
      </c>
      <c r="B5" s="509"/>
      <c r="C5" s="183" t="s">
        <v>754</v>
      </c>
      <c r="D5" s="172" t="s">
        <v>753</v>
      </c>
      <c r="E5" s="172" t="s">
        <v>288</v>
      </c>
      <c r="F5" s="850"/>
      <c r="G5" s="849" t="s">
        <v>752</v>
      </c>
      <c r="H5" s="848" t="s">
        <v>751</v>
      </c>
      <c r="I5" s="848" t="s">
        <v>403</v>
      </c>
      <c r="J5" s="850"/>
      <c r="K5" s="849" t="s">
        <v>752</v>
      </c>
      <c r="L5" s="848" t="s">
        <v>751</v>
      </c>
      <c r="M5" s="847" t="s">
        <v>403</v>
      </c>
    </row>
    <row r="6" spans="1:13" ht="20.100000000000001" customHeight="1">
      <c r="A6" s="456" t="s">
        <v>205</v>
      </c>
      <c r="B6" s="656">
        <f t="shared" ref="B6:B29" si="0">SUM(C6:E6)</f>
        <v>103</v>
      </c>
      <c r="C6" s="361">
        <v>14</v>
      </c>
      <c r="D6" s="361">
        <v>63</v>
      </c>
      <c r="E6" s="671">
        <v>26</v>
      </c>
      <c r="F6" s="656">
        <f t="shared" ref="F6:F29" si="1">SUM(G6:I6)</f>
        <v>1</v>
      </c>
      <c r="G6" s="361">
        <v>0</v>
      </c>
      <c r="H6" s="361">
        <v>1</v>
      </c>
      <c r="I6" s="659">
        <v>0</v>
      </c>
      <c r="J6" s="798">
        <f t="shared" ref="J6:J29" si="2">SUM(K6:M6)</f>
        <v>108</v>
      </c>
      <c r="K6" s="361">
        <v>14</v>
      </c>
      <c r="L6" s="361">
        <v>67</v>
      </c>
      <c r="M6" s="659">
        <v>27</v>
      </c>
    </row>
    <row r="7" spans="1:13" ht="20.100000000000001" customHeight="1">
      <c r="A7" s="457" t="s">
        <v>207</v>
      </c>
      <c r="B7" s="846">
        <f t="shared" si="0"/>
        <v>42</v>
      </c>
      <c r="C7" s="73">
        <v>12</v>
      </c>
      <c r="D7" s="73">
        <v>23</v>
      </c>
      <c r="E7" s="667">
        <v>7</v>
      </c>
      <c r="F7" s="846">
        <f t="shared" si="1"/>
        <v>0</v>
      </c>
      <c r="G7" s="73">
        <v>0</v>
      </c>
      <c r="H7" s="73">
        <v>0</v>
      </c>
      <c r="I7" s="86">
        <v>0</v>
      </c>
      <c r="J7" s="845">
        <f t="shared" si="2"/>
        <v>43</v>
      </c>
      <c r="K7" s="73">
        <v>12</v>
      </c>
      <c r="L7" s="73">
        <v>24</v>
      </c>
      <c r="M7" s="86">
        <v>7</v>
      </c>
    </row>
    <row r="8" spans="1:13" ht="20.100000000000001" customHeight="1">
      <c r="A8" s="457" t="s">
        <v>209</v>
      </c>
      <c r="B8" s="846">
        <f t="shared" si="0"/>
        <v>12</v>
      </c>
      <c r="C8" s="73">
        <v>4</v>
      </c>
      <c r="D8" s="73">
        <v>7</v>
      </c>
      <c r="E8" s="667">
        <v>1</v>
      </c>
      <c r="F8" s="846">
        <f t="shared" si="1"/>
        <v>1</v>
      </c>
      <c r="G8" s="73">
        <v>0</v>
      </c>
      <c r="H8" s="73">
        <v>0</v>
      </c>
      <c r="I8" s="86">
        <v>1</v>
      </c>
      <c r="J8" s="845">
        <f t="shared" si="2"/>
        <v>11</v>
      </c>
      <c r="K8" s="73">
        <v>4</v>
      </c>
      <c r="L8" s="73">
        <v>7</v>
      </c>
      <c r="M8" s="86">
        <v>0</v>
      </c>
    </row>
    <row r="9" spans="1:13" ht="20.100000000000001" customHeight="1">
      <c r="A9" s="457" t="s">
        <v>211</v>
      </c>
      <c r="B9" s="846">
        <f t="shared" si="0"/>
        <v>4</v>
      </c>
      <c r="C9" s="73">
        <v>0</v>
      </c>
      <c r="D9" s="73">
        <v>2</v>
      </c>
      <c r="E9" s="667">
        <v>2</v>
      </c>
      <c r="F9" s="846">
        <f t="shared" si="1"/>
        <v>1</v>
      </c>
      <c r="G9" s="73">
        <v>0</v>
      </c>
      <c r="H9" s="73">
        <v>1</v>
      </c>
      <c r="I9" s="86">
        <v>0</v>
      </c>
      <c r="J9" s="845">
        <f t="shared" si="2"/>
        <v>3</v>
      </c>
      <c r="K9" s="73">
        <v>0</v>
      </c>
      <c r="L9" s="73">
        <v>1</v>
      </c>
      <c r="M9" s="86">
        <v>2</v>
      </c>
    </row>
    <row r="10" spans="1:13" ht="20.100000000000001" customHeight="1">
      <c r="A10" s="457" t="s">
        <v>212</v>
      </c>
      <c r="B10" s="846">
        <f t="shared" si="0"/>
        <v>115</v>
      </c>
      <c r="C10" s="73">
        <v>35</v>
      </c>
      <c r="D10" s="73">
        <v>57</v>
      </c>
      <c r="E10" s="667">
        <v>23</v>
      </c>
      <c r="F10" s="846">
        <f t="shared" si="1"/>
        <v>0</v>
      </c>
      <c r="G10" s="73">
        <v>0</v>
      </c>
      <c r="H10" s="73">
        <v>0</v>
      </c>
      <c r="I10" s="86">
        <v>0</v>
      </c>
      <c r="J10" s="845">
        <f t="shared" si="2"/>
        <v>119</v>
      </c>
      <c r="K10" s="73">
        <v>36</v>
      </c>
      <c r="L10" s="73">
        <v>60</v>
      </c>
      <c r="M10" s="86">
        <v>23</v>
      </c>
    </row>
    <row r="11" spans="1:13" ht="20.100000000000001" customHeight="1">
      <c r="A11" s="457" t="s">
        <v>225</v>
      </c>
      <c r="B11" s="846">
        <f t="shared" si="0"/>
        <v>39</v>
      </c>
      <c r="C11" s="73">
        <v>8</v>
      </c>
      <c r="D11" s="73">
        <v>23</v>
      </c>
      <c r="E11" s="667">
        <v>8</v>
      </c>
      <c r="F11" s="846">
        <f t="shared" si="1"/>
        <v>0</v>
      </c>
      <c r="G11" s="73">
        <v>0</v>
      </c>
      <c r="H11" s="73">
        <v>0</v>
      </c>
      <c r="I11" s="86">
        <v>0</v>
      </c>
      <c r="J11" s="845">
        <f t="shared" si="2"/>
        <v>40</v>
      </c>
      <c r="K11" s="73">
        <v>8</v>
      </c>
      <c r="L11" s="73">
        <v>24</v>
      </c>
      <c r="M11" s="86">
        <v>8</v>
      </c>
    </row>
    <row r="12" spans="1:13" ht="20.100000000000001" customHeight="1">
      <c r="A12" s="457" t="s">
        <v>226</v>
      </c>
      <c r="B12" s="846">
        <f t="shared" si="0"/>
        <v>19</v>
      </c>
      <c r="C12" s="73">
        <v>4</v>
      </c>
      <c r="D12" s="73">
        <v>7</v>
      </c>
      <c r="E12" s="667">
        <v>8</v>
      </c>
      <c r="F12" s="846">
        <f t="shared" si="1"/>
        <v>2</v>
      </c>
      <c r="G12" s="73">
        <v>0</v>
      </c>
      <c r="H12" s="73">
        <v>1</v>
      </c>
      <c r="I12" s="86">
        <v>1</v>
      </c>
      <c r="J12" s="845">
        <f t="shared" si="2"/>
        <v>18</v>
      </c>
      <c r="K12" s="73">
        <v>4</v>
      </c>
      <c r="L12" s="73">
        <v>6</v>
      </c>
      <c r="M12" s="86">
        <v>8</v>
      </c>
    </row>
    <row r="13" spans="1:13" ht="20.100000000000001" customHeight="1">
      <c r="A13" s="457" t="s">
        <v>610</v>
      </c>
      <c r="B13" s="846">
        <f t="shared" si="0"/>
        <v>13</v>
      </c>
      <c r="C13" s="73">
        <v>2</v>
      </c>
      <c r="D13" s="73">
        <v>7</v>
      </c>
      <c r="E13" s="667">
        <v>4</v>
      </c>
      <c r="F13" s="846">
        <f t="shared" si="1"/>
        <v>0</v>
      </c>
      <c r="G13" s="73">
        <v>0</v>
      </c>
      <c r="H13" s="73">
        <v>0</v>
      </c>
      <c r="I13" s="86">
        <v>0</v>
      </c>
      <c r="J13" s="845">
        <f t="shared" si="2"/>
        <v>13</v>
      </c>
      <c r="K13" s="73">
        <v>2</v>
      </c>
      <c r="L13" s="73">
        <v>7</v>
      </c>
      <c r="M13" s="86">
        <v>4</v>
      </c>
    </row>
    <row r="14" spans="1:13" ht="20.100000000000001" customHeight="1">
      <c r="A14" s="457" t="s">
        <v>228</v>
      </c>
      <c r="B14" s="846">
        <f t="shared" si="0"/>
        <v>21</v>
      </c>
      <c r="C14" s="73">
        <v>3</v>
      </c>
      <c r="D14" s="73">
        <v>16</v>
      </c>
      <c r="E14" s="667">
        <v>2</v>
      </c>
      <c r="F14" s="846">
        <f t="shared" si="1"/>
        <v>0</v>
      </c>
      <c r="G14" s="73">
        <v>0</v>
      </c>
      <c r="H14" s="73">
        <v>0</v>
      </c>
      <c r="I14" s="86">
        <v>0</v>
      </c>
      <c r="J14" s="845">
        <f t="shared" si="2"/>
        <v>21</v>
      </c>
      <c r="K14" s="73">
        <v>3</v>
      </c>
      <c r="L14" s="73">
        <v>16</v>
      </c>
      <c r="M14" s="86">
        <v>2</v>
      </c>
    </row>
    <row r="15" spans="1:13" ht="20.100000000000001" customHeight="1">
      <c r="A15" s="457" t="s">
        <v>229</v>
      </c>
      <c r="B15" s="846">
        <f t="shared" si="0"/>
        <v>32</v>
      </c>
      <c r="C15" s="73">
        <v>5</v>
      </c>
      <c r="D15" s="73">
        <v>21</v>
      </c>
      <c r="E15" s="667">
        <v>6</v>
      </c>
      <c r="F15" s="846">
        <f t="shared" si="1"/>
        <v>0</v>
      </c>
      <c r="G15" s="73">
        <v>0</v>
      </c>
      <c r="H15" s="73">
        <v>0</v>
      </c>
      <c r="I15" s="86">
        <v>0</v>
      </c>
      <c r="J15" s="845">
        <f t="shared" si="2"/>
        <v>32</v>
      </c>
      <c r="K15" s="73">
        <v>5</v>
      </c>
      <c r="L15" s="73">
        <v>21</v>
      </c>
      <c r="M15" s="86">
        <v>6</v>
      </c>
    </row>
    <row r="16" spans="1:13" ht="20.100000000000001" customHeight="1">
      <c r="A16" s="457" t="s">
        <v>609</v>
      </c>
      <c r="B16" s="846">
        <f t="shared" si="0"/>
        <v>9</v>
      </c>
      <c r="C16" s="73">
        <v>4</v>
      </c>
      <c r="D16" s="73">
        <v>4</v>
      </c>
      <c r="E16" s="667">
        <v>1</v>
      </c>
      <c r="F16" s="846">
        <f t="shared" si="1"/>
        <v>0</v>
      </c>
      <c r="G16" s="73">
        <v>0</v>
      </c>
      <c r="H16" s="73">
        <v>0</v>
      </c>
      <c r="I16" s="86">
        <v>0</v>
      </c>
      <c r="J16" s="845">
        <f t="shared" si="2"/>
        <v>9</v>
      </c>
      <c r="K16" s="73">
        <v>4</v>
      </c>
      <c r="L16" s="73">
        <v>4</v>
      </c>
      <c r="M16" s="86">
        <v>1</v>
      </c>
    </row>
    <row r="17" spans="1:14" ht="20.100000000000001" customHeight="1">
      <c r="A17" s="457" t="s">
        <v>232</v>
      </c>
      <c r="B17" s="846">
        <f t="shared" si="0"/>
        <v>81</v>
      </c>
      <c r="C17" s="73">
        <v>17</v>
      </c>
      <c r="D17" s="73">
        <v>46</v>
      </c>
      <c r="E17" s="667">
        <v>18</v>
      </c>
      <c r="F17" s="846">
        <f t="shared" si="1"/>
        <v>2</v>
      </c>
      <c r="G17" s="73">
        <v>0</v>
      </c>
      <c r="H17" s="73">
        <v>1</v>
      </c>
      <c r="I17" s="86">
        <v>1</v>
      </c>
      <c r="J17" s="845">
        <f t="shared" si="2"/>
        <v>82</v>
      </c>
      <c r="K17" s="73">
        <v>17</v>
      </c>
      <c r="L17" s="73">
        <v>47</v>
      </c>
      <c r="M17" s="86">
        <v>18</v>
      </c>
    </row>
    <row r="18" spans="1:14" ht="20.100000000000001" customHeight="1">
      <c r="A18" s="457" t="s">
        <v>608</v>
      </c>
      <c r="B18" s="846">
        <f t="shared" si="0"/>
        <v>37</v>
      </c>
      <c r="C18" s="73">
        <v>8</v>
      </c>
      <c r="D18" s="73">
        <v>22</v>
      </c>
      <c r="E18" s="667">
        <v>7</v>
      </c>
      <c r="F18" s="846">
        <f t="shared" si="1"/>
        <v>0</v>
      </c>
      <c r="G18" s="73">
        <v>0</v>
      </c>
      <c r="H18" s="73">
        <v>0</v>
      </c>
      <c r="I18" s="86">
        <v>0</v>
      </c>
      <c r="J18" s="845">
        <f t="shared" si="2"/>
        <v>39</v>
      </c>
      <c r="K18" s="73">
        <v>8</v>
      </c>
      <c r="L18" s="73">
        <v>23</v>
      </c>
      <c r="M18" s="86">
        <v>8</v>
      </c>
    </row>
    <row r="19" spans="1:14" ht="20.100000000000001" customHeight="1">
      <c r="A19" s="457" t="s">
        <v>234</v>
      </c>
      <c r="B19" s="846">
        <f t="shared" si="0"/>
        <v>32</v>
      </c>
      <c r="C19" s="73">
        <v>6</v>
      </c>
      <c r="D19" s="73">
        <v>17</v>
      </c>
      <c r="E19" s="667">
        <v>9</v>
      </c>
      <c r="F19" s="846">
        <f t="shared" si="1"/>
        <v>2</v>
      </c>
      <c r="G19" s="73">
        <v>0</v>
      </c>
      <c r="H19" s="73">
        <v>2</v>
      </c>
      <c r="I19" s="86">
        <v>0</v>
      </c>
      <c r="J19" s="845">
        <f t="shared" si="2"/>
        <v>31</v>
      </c>
      <c r="K19" s="73">
        <v>6</v>
      </c>
      <c r="L19" s="73">
        <v>16</v>
      </c>
      <c r="M19" s="86">
        <v>9</v>
      </c>
    </row>
    <row r="20" spans="1:14" ht="20.100000000000001" customHeight="1">
      <c r="A20" s="457" t="s">
        <v>235</v>
      </c>
      <c r="B20" s="846">
        <f t="shared" si="0"/>
        <v>27</v>
      </c>
      <c r="C20" s="73">
        <v>9</v>
      </c>
      <c r="D20" s="73">
        <v>7</v>
      </c>
      <c r="E20" s="667">
        <v>11</v>
      </c>
      <c r="F20" s="846">
        <f t="shared" si="1"/>
        <v>1</v>
      </c>
      <c r="G20" s="73">
        <v>0</v>
      </c>
      <c r="H20" s="73">
        <v>1</v>
      </c>
      <c r="I20" s="86">
        <v>0</v>
      </c>
      <c r="J20" s="845">
        <f t="shared" si="2"/>
        <v>26</v>
      </c>
      <c r="K20" s="73">
        <v>9</v>
      </c>
      <c r="L20" s="73">
        <v>6</v>
      </c>
      <c r="M20" s="86">
        <v>11</v>
      </c>
    </row>
    <row r="21" spans="1:14" ht="20.100000000000001" customHeight="1">
      <c r="A21" s="457" t="s">
        <v>236</v>
      </c>
      <c r="B21" s="846">
        <f t="shared" si="0"/>
        <v>17</v>
      </c>
      <c r="C21" s="73">
        <v>2</v>
      </c>
      <c r="D21" s="73">
        <v>11</v>
      </c>
      <c r="E21" s="667">
        <v>4</v>
      </c>
      <c r="F21" s="846">
        <f t="shared" si="1"/>
        <v>0</v>
      </c>
      <c r="G21" s="73">
        <v>0</v>
      </c>
      <c r="H21" s="73">
        <v>0</v>
      </c>
      <c r="I21" s="86">
        <v>0</v>
      </c>
      <c r="J21" s="845">
        <f t="shared" si="2"/>
        <v>17</v>
      </c>
      <c r="K21" s="73">
        <v>2</v>
      </c>
      <c r="L21" s="73">
        <v>11</v>
      </c>
      <c r="M21" s="86">
        <v>4</v>
      </c>
    </row>
    <row r="22" spans="1:14" ht="20.100000000000001" customHeight="1">
      <c r="A22" s="457" t="s">
        <v>237</v>
      </c>
      <c r="B22" s="846">
        <f t="shared" si="0"/>
        <v>41</v>
      </c>
      <c r="C22" s="73">
        <v>8</v>
      </c>
      <c r="D22" s="73">
        <v>17</v>
      </c>
      <c r="E22" s="667">
        <v>16</v>
      </c>
      <c r="F22" s="846">
        <f t="shared" si="1"/>
        <v>0</v>
      </c>
      <c r="G22" s="73">
        <v>0</v>
      </c>
      <c r="H22" s="73">
        <v>0</v>
      </c>
      <c r="I22" s="86">
        <v>0</v>
      </c>
      <c r="J22" s="845">
        <f t="shared" si="2"/>
        <v>41</v>
      </c>
      <c r="K22" s="73">
        <v>8</v>
      </c>
      <c r="L22" s="73">
        <v>17</v>
      </c>
      <c r="M22" s="86">
        <v>16</v>
      </c>
    </row>
    <row r="23" spans="1:14" ht="20.100000000000001" customHeight="1">
      <c r="A23" s="457" t="s">
        <v>238</v>
      </c>
      <c r="B23" s="846">
        <f t="shared" si="0"/>
        <v>23</v>
      </c>
      <c r="C23" s="73">
        <v>6</v>
      </c>
      <c r="D23" s="73">
        <v>11</v>
      </c>
      <c r="E23" s="667">
        <v>6</v>
      </c>
      <c r="F23" s="846">
        <f t="shared" si="1"/>
        <v>0</v>
      </c>
      <c r="G23" s="73">
        <v>0</v>
      </c>
      <c r="H23" s="73">
        <v>0</v>
      </c>
      <c r="I23" s="86">
        <v>0</v>
      </c>
      <c r="J23" s="845">
        <f t="shared" si="2"/>
        <v>25</v>
      </c>
      <c r="K23" s="73">
        <v>6</v>
      </c>
      <c r="L23" s="73">
        <v>11</v>
      </c>
      <c r="M23" s="86">
        <v>8</v>
      </c>
    </row>
    <row r="24" spans="1:14" ht="20.100000000000001" customHeight="1">
      <c r="A24" s="457" t="s">
        <v>239</v>
      </c>
      <c r="B24" s="846">
        <f t="shared" si="0"/>
        <v>27</v>
      </c>
      <c r="C24" s="73">
        <v>4</v>
      </c>
      <c r="D24" s="73">
        <v>14</v>
      </c>
      <c r="E24" s="667">
        <v>9</v>
      </c>
      <c r="F24" s="846">
        <f t="shared" si="1"/>
        <v>0</v>
      </c>
      <c r="G24" s="73">
        <v>0</v>
      </c>
      <c r="H24" s="73">
        <v>0</v>
      </c>
      <c r="I24" s="86">
        <v>0</v>
      </c>
      <c r="J24" s="845">
        <f t="shared" si="2"/>
        <v>29</v>
      </c>
      <c r="K24" s="73">
        <v>4</v>
      </c>
      <c r="L24" s="73">
        <v>16</v>
      </c>
      <c r="M24" s="86">
        <v>9</v>
      </c>
    </row>
    <row r="25" spans="1:14" ht="20.100000000000001" customHeight="1">
      <c r="A25" s="457" t="s">
        <v>240</v>
      </c>
      <c r="B25" s="846">
        <f t="shared" si="0"/>
        <v>39</v>
      </c>
      <c r="C25" s="73">
        <v>11</v>
      </c>
      <c r="D25" s="73">
        <v>24</v>
      </c>
      <c r="E25" s="667">
        <v>4</v>
      </c>
      <c r="F25" s="846">
        <f t="shared" si="1"/>
        <v>2</v>
      </c>
      <c r="G25" s="73">
        <v>0</v>
      </c>
      <c r="H25" s="73">
        <v>2</v>
      </c>
      <c r="I25" s="86">
        <v>0</v>
      </c>
      <c r="J25" s="845">
        <f t="shared" si="2"/>
        <v>38</v>
      </c>
      <c r="K25" s="73">
        <v>11</v>
      </c>
      <c r="L25" s="73">
        <v>23</v>
      </c>
      <c r="M25" s="86">
        <v>4</v>
      </c>
    </row>
    <row r="26" spans="1:14" ht="20.100000000000001" customHeight="1">
      <c r="A26" s="457" t="s">
        <v>241</v>
      </c>
      <c r="B26" s="846">
        <f t="shared" si="0"/>
        <v>32</v>
      </c>
      <c r="C26" s="73">
        <v>7</v>
      </c>
      <c r="D26" s="73">
        <v>19</v>
      </c>
      <c r="E26" s="667">
        <v>6</v>
      </c>
      <c r="F26" s="846">
        <f t="shared" si="1"/>
        <v>1</v>
      </c>
      <c r="G26" s="73">
        <v>0</v>
      </c>
      <c r="H26" s="73">
        <v>1</v>
      </c>
      <c r="I26" s="86">
        <v>0</v>
      </c>
      <c r="J26" s="845">
        <f t="shared" si="2"/>
        <v>32</v>
      </c>
      <c r="K26" s="73">
        <v>7</v>
      </c>
      <c r="L26" s="73">
        <v>19</v>
      </c>
      <c r="M26" s="86">
        <v>6</v>
      </c>
    </row>
    <row r="27" spans="1:14" ht="20.100000000000001" customHeight="1">
      <c r="A27" s="457" t="s">
        <v>607</v>
      </c>
      <c r="B27" s="846">
        <f t="shared" si="0"/>
        <v>21</v>
      </c>
      <c r="C27" s="73">
        <v>5</v>
      </c>
      <c r="D27" s="73">
        <v>12</v>
      </c>
      <c r="E27" s="667">
        <v>4</v>
      </c>
      <c r="F27" s="846">
        <f t="shared" si="1"/>
        <v>1</v>
      </c>
      <c r="G27" s="73">
        <v>0</v>
      </c>
      <c r="H27" s="73">
        <v>1</v>
      </c>
      <c r="I27" s="86">
        <v>0</v>
      </c>
      <c r="J27" s="845">
        <f t="shared" si="2"/>
        <v>20</v>
      </c>
      <c r="K27" s="73">
        <v>5</v>
      </c>
      <c r="L27" s="73">
        <v>11</v>
      </c>
      <c r="M27" s="86">
        <v>4</v>
      </c>
    </row>
    <row r="28" spans="1:14" ht="20.100000000000001" customHeight="1">
      <c r="A28" s="457" t="s">
        <v>243</v>
      </c>
      <c r="B28" s="846">
        <f t="shared" si="0"/>
        <v>51</v>
      </c>
      <c r="C28" s="73">
        <v>6</v>
      </c>
      <c r="D28" s="73">
        <v>25</v>
      </c>
      <c r="E28" s="667">
        <v>20</v>
      </c>
      <c r="F28" s="846">
        <f t="shared" si="1"/>
        <v>1</v>
      </c>
      <c r="G28" s="73">
        <v>0</v>
      </c>
      <c r="H28" s="73">
        <v>1</v>
      </c>
      <c r="I28" s="86">
        <v>0</v>
      </c>
      <c r="J28" s="845">
        <f t="shared" si="2"/>
        <v>51</v>
      </c>
      <c r="K28" s="73">
        <v>6</v>
      </c>
      <c r="L28" s="73">
        <v>25</v>
      </c>
      <c r="M28" s="86">
        <v>20</v>
      </c>
    </row>
    <row r="29" spans="1:14" ht="20.100000000000001" customHeight="1" thickBot="1">
      <c r="A29" s="685" t="s">
        <v>244</v>
      </c>
      <c r="B29" s="652">
        <f t="shared" si="0"/>
        <v>28</v>
      </c>
      <c r="C29" s="379">
        <v>9</v>
      </c>
      <c r="D29" s="379">
        <v>12</v>
      </c>
      <c r="E29" s="844">
        <v>7</v>
      </c>
      <c r="F29" s="652">
        <f t="shared" si="1"/>
        <v>1</v>
      </c>
      <c r="G29" s="379">
        <v>0</v>
      </c>
      <c r="H29" s="379">
        <v>1</v>
      </c>
      <c r="I29" s="380">
        <v>0</v>
      </c>
      <c r="J29" s="796">
        <f t="shared" si="2"/>
        <v>28</v>
      </c>
      <c r="K29" s="379">
        <v>10</v>
      </c>
      <c r="L29" s="379">
        <v>11</v>
      </c>
      <c r="M29" s="380">
        <v>7</v>
      </c>
    </row>
    <row r="30" spans="1:14" ht="20.100000000000001" customHeight="1" thickBot="1">
      <c r="A30" s="843" t="s">
        <v>378</v>
      </c>
      <c r="B30" s="840">
        <f t="shared" ref="B30:M30" si="3">SUM(B6:B29)</f>
        <v>865</v>
      </c>
      <c r="C30" s="840">
        <f t="shared" si="3"/>
        <v>189</v>
      </c>
      <c r="D30" s="840">
        <f t="shared" si="3"/>
        <v>467</v>
      </c>
      <c r="E30" s="842">
        <f t="shared" si="3"/>
        <v>209</v>
      </c>
      <c r="F30" s="841">
        <f t="shared" si="3"/>
        <v>16</v>
      </c>
      <c r="G30" s="840">
        <f t="shared" si="3"/>
        <v>0</v>
      </c>
      <c r="H30" s="840">
        <f t="shared" si="3"/>
        <v>13</v>
      </c>
      <c r="I30" s="839">
        <f t="shared" si="3"/>
        <v>3</v>
      </c>
      <c r="J30" s="838">
        <f t="shared" si="3"/>
        <v>876</v>
      </c>
      <c r="K30" s="837">
        <f t="shared" si="3"/>
        <v>191</v>
      </c>
      <c r="L30" s="837">
        <f t="shared" si="3"/>
        <v>473</v>
      </c>
      <c r="M30" s="836">
        <f t="shared" si="3"/>
        <v>212</v>
      </c>
    </row>
    <row r="31" spans="1:14">
      <c r="A31" s="1249" t="s">
        <v>750</v>
      </c>
      <c r="B31" s="1249"/>
      <c r="C31" s="1249"/>
      <c r="D31" s="1249"/>
      <c r="E31" s="1249"/>
      <c r="F31" s="1249"/>
      <c r="G31" s="1249"/>
      <c r="H31" s="1249"/>
      <c r="I31" s="1249"/>
      <c r="J31" s="1249"/>
      <c r="K31" s="1249"/>
      <c r="L31" s="1249"/>
      <c r="M31" s="1249"/>
      <c r="N31" s="451"/>
    </row>
    <row r="32" spans="1:14">
      <c r="B32" s="454"/>
      <c r="C32" s="454"/>
      <c r="D32" s="454"/>
      <c r="E32" s="454"/>
      <c r="F32" s="454"/>
      <c r="G32" s="454"/>
      <c r="H32" s="454"/>
      <c r="I32" s="454"/>
      <c r="J32" s="454"/>
      <c r="K32" s="454"/>
      <c r="L32" s="454"/>
      <c r="M32" s="454"/>
    </row>
    <row r="33" spans="2:13">
      <c r="B33" s="454"/>
      <c r="C33" s="454"/>
      <c r="D33" s="454"/>
      <c r="E33" s="454"/>
      <c r="F33" s="454"/>
      <c r="G33" s="454"/>
      <c r="H33" s="454"/>
      <c r="I33" s="454"/>
      <c r="J33" s="454"/>
      <c r="K33" s="454"/>
      <c r="L33" s="454"/>
      <c r="M33" s="454"/>
    </row>
  </sheetData>
  <mergeCells count="4">
    <mergeCell ref="B3:D3"/>
    <mergeCell ref="F3:H3"/>
    <mergeCell ref="J3:L3"/>
    <mergeCell ref="A31:M31"/>
  </mergeCells>
  <phoneticPr fontId="27"/>
  <pageMargins left="0.59055118110236227" right="0.78740157480314965" top="0.98425196850393704" bottom="0.98425196850393704" header="0.51181102362204722" footer="0.51181102362204722"/>
  <pageSetup paperSize="9" scale="92" orientation="portrait" r:id="rId1"/>
  <headerFooter alignWithMargins="0">
    <oddFooter>&amp;C－30－</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topLeftCell="A2" zoomScaleNormal="100" zoomScaleSheetLayoutView="100" workbookViewId="0">
      <selection activeCell="H65" sqref="H65"/>
    </sheetView>
  </sheetViews>
  <sheetFormatPr defaultRowHeight="14.25"/>
  <cols>
    <col min="1" max="1" width="3.75" style="10" customWidth="1"/>
    <col min="2" max="2" width="4.625" style="10" customWidth="1"/>
    <col min="3" max="14" width="6.625" style="10" customWidth="1"/>
    <col min="15" max="15" width="5.5" style="10" customWidth="1"/>
    <col min="16" max="16384" width="9" style="10"/>
  </cols>
  <sheetData>
    <row r="1" spans="1:14" ht="15">
      <c r="A1" s="1541" t="s">
        <v>758</v>
      </c>
      <c r="B1" s="1322"/>
      <c r="C1" s="1322"/>
      <c r="D1" s="1322"/>
      <c r="E1" s="1322"/>
      <c r="F1" s="1322"/>
    </row>
    <row r="2" spans="1:14" ht="15" thickBot="1">
      <c r="A2" s="1275" t="s">
        <v>765</v>
      </c>
      <c r="B2" s="1275"/>
      <c r="C2" s="1275"/>
      <c r="D2" s="1275"/>
      <c r="E2" s="1275"/>
      <c r="F2" s="1275"/>
    </row>
    <row r="3" spans="1:14">
      <c r="A3" s="539"/>
      <c r="B3" s="877" t="s">
        <v>764</v>
      </c>
      <c r="C3" s="1356" t="s">
        <v>373</v>
      </c>
      <c r="D3" s="1260"/>
      <c r="E3" s="1260"/>
      <c r="F3" s="854" t="s">
        <v>475</v>
      </c>
      <c r="G3" s="1356" t="s">
        <v>756</v>
      </c>
      <c r="H3" s="1260"/>
      <c r="I3" s="1260"/>
      <c r="J3" s="854" t="s">
        <v>481</v>
      </c>
      <c r="K3" s="1356" t="s">
        <v>375</v>
      </c>
      <c r="L3" s="1260"/>
      <c r="M3" s="1260"/>
      <c r="N3" s="343" t="s">
        <v>481</v>
      </c>
    </row>
    <row r="4" spans="1:14">
      <c r="A4" s="544"/>
      <c r="B4" s="455"/>
      <c r="C4" s="685" t="s">
        <v>606</v>
      </c>
      <c r="D4" s="346"/>
      <c r="E4" s="346"/>
      <c r="F4" s="346"/>
      <c r="G4" s="685" t="s">
        <v>419</v>
      </c>
      <c r="H4" s="346"/>
      <c r="I4" s="346"/>
      <c r="J4" s="346"/>
      <c r="K4" s="685" t="s">
        <v>419</v>
      </c>
      <c r="L4" s="559"/>
      <c r="M4" s="559"/>
      <c r="N4" s="852"/>
    </row>
    <row r="5" spans="1:14" ht="15" thickBot="1">
      <c r="A5" s="876" t="s">
        <v>763</v>
      </c>
      <c r="B5" s="455"/>
      <c r="C5" s="545"/>
      <c r="D5" s="267" t="s">
        <v>762</v>
      </c>
      <c r="E5" s="773" t="s">
        <v>761</v>
      </c>
      <c r="F5" s="773" t="s">
        <v>760</v>
      </c>
      <c r="G5" s="435"/>
      <c r="H5" s="267" t="s">
        <v>762</v>
      </c>
      <c r="I5" s="773" t="s">
        <v>761</v>
      </c>
      <c r="J5" s="773" t="s">
        <v>760</v>
      </c>
      <c r="K5" s="435"/>
      <c r="L5" s="267" t="s">
        <v>762</v>
      </c>
      <c r="M5" s="773" t="s">
        <v>761</v>
      </c>
      <c r="N5" s="268" t="s">
        <v>760</v>
      </c>
    </row>
    <row r="6" spans="1:14" ht="15.95" customHeight="1">
      <c r="A6" s="434"/>
      <c r="B6" s="350">
        <v>0</v>
      </c>
      <c r="C6" s="874">
        <f t="shared" ref="C6:C29" si="0">SUM(D6:F6)</f>
        <v>22</v>
      </c>
      <c r="D6" s="875">
        <v>4</v>
      </c>
      <c r="E6" s="771">
        <v>11</v>
      </c>
      <c r="F6" s="771">
        <v>7</v>
      </c>
      <c r="G6" s="874">
        <f t="shared" ref="G6:G29" si="1">SUM(H6:J6)</f>
        <v>0</v>
      </c>
      <c r="H6" s="875">
        <v>0</v>
      </c>
      <c r="I6" s="771">
        <v>0</v>
      </c>
      <c r="J6" s="762">
        <v>0</v>
      </c>
      <c r="K6" s="873">
        <f t="shared" ref="K6:K29" si="2">SUM(L6:N6)</f>
        <v>23</v>
      </c>
      <c r="L6" s="875">
        <v>4</v>
      </c>
      <c r="M6" s="771">
        <v>11</v>
      </c>
      <c r="N6" s="762">
        <v>8</v>
      </c>
    </row>
    <row r="7" spans="1:14" ht="15.95" customHeight="1">
      <c r="A7" s="434" t="s">
        <v>415</v>
      </c>
      <c r="B7" s="536">
        <v>1</v>
      </c>
      <c r="C7" s="874">
        <f t="shared" si="0"/>
        <v>12</v>
      </c>
      <c r="D7" s="872">
        <v>3</v>
      </c>
      <c r="E7" s="770">
        <v>6</v>
      </c>
      <c r="F7" s="770">
        <v>3</v>
      </c>
      <c r="G7" s="874">
        <f t="shared" si="1"/>
        <v>0</v>
      </c>
      <c r="H7" s="872">
        <v>0</v>
      </c>
      <c r="I7" s="770">
        <v>0</v>
      </c>
      <c r="J7" s="769">
        <v>0</v>
      </c>
      <c r="K7" s="873">
        <f t="shared" si="2"/>
        <v>12</v>
      </c>
      <c r="L7" s="872">
        <v>3</v>
      </c>
      <c r="M7" s="770">
        <v>6</v>
      </c>
      <c r="N7" s="769">
        <v>3</v>
      </c>
    </row>
    <row r="8" spans="1:14" ht="15.95" customHeight="1">
      <c r="A8" s="434"/>
      <c r="B8" s="536">
        <v>2</v>
      </c>
      <c r="C8" s="874">
        <f t="shared" si="0"/>
        <v>10</v>
      </c>
      <c r="D8" s="872">
        <v>1</v>
      </c>
      <c r="E8" s="770">
        <v>7</v>
      </c>
      <c r="F8" s="770">
        <v>2</v>
      </c>
      <c r="G8" s="874">
        <f t="shared" si="1"/>
        <v>2</v>
      </c>
      <c r="H8" s="872">
        <v>0</v>
      </c>
      <c r="I8" s="770">
        <v>1</v>
      </c>
      <c r="J8" s="769">
        <v>1</v>
      </c>
      <c r="K8" s="873">
        <f t="shared" si="2"/>
        <v>8</v>
      </c>
      <c r="L8" s="872">
        <v>1</v>
      </c>
      <c r="M8" s="770">
        <v>6</v>
      </c>
      <c r="N8" s="769">
        <v>1</v>
      </c>
    </row>
    <row r="9" spans="1:14" ht="15.95" customHeight="1">
      <c r="A9" s="434" t="s">
        <v>416</v>
      </c>
      <c r="B9" s="536">
        <v>3</v>
      </c>
      <c r="C9" s="874">
        <f t="shared" si="0"/>
        <v>9</v>
      </c>
      <c r="D9" s="872">
        <v>1</v>
      </c>
      <c r="E9" s="770">
        <v>5</v>
      </c>
      <c r="F9" s="770">
        <v>3</v>
      </c>
      <c r="G9" s="874">
        <f t="shared" si="1"/>
        <v>0</v>
      </c>
      <c r="H9" s="872">
        <v>0</v>
      </c>
      <c r="I9" s="770">
        <v>0</v>
      </c>
      <c r="J9" s="769">
        <v>0</v>
      </c>
      <c r="K9" s="873">
        <f t="shared" si="2"/>
        <v>10</v>
      </c>
      <c r="L9" s="872">
        <v>1</v>
      </c>
      <c r="M9" s="770">
        <v>5</v>
      </c>
      <c r="N9" s="769">
        <v>4</v>
      </c>
    </row>
    <row r="10" spans="1:14" ht="15.95" customHeight="1">
      <c r="A10" s="434"/>
      <c r="B10" s="536">
        <v>4</v>
      </c>
      <c r="C10" s="874">
        <f t="shared" si="0"/>
        <v>6</v>
      </c>
      <c r="D10" s="872">
        <v>0</v>
      </c>
      <c r="E10" s="770">
        <v>4</v>
      </c>
      <c r="F10" s="770">
        <v>2</v>
      </c>
      <c r="G10" s="874">
        <f t="shared" si="1"/>
        <v>0</v>
      </c>
      <c r="H10" s="872">
        <v>0</v>
      </c>
      <c r="I10" s="770">
        <v>0</v>
      </c>
      <c r="J10" s="769">
        <v>0</v>
      </c>
      <c r="K10" s="873">
        <f t="shared" si="2"/>
        <v>8</v>
      </c>
      <c r="L10" s="872">
        <v>0</v>
      </c>
      <c r="M10" s="770">
        <v>6</v>
      </c>
      <c r="N10" s="769">
        <v>2</v>
      </c>
    </row>
    <row r="11" spans="1:14" ht="15.95" customHeight="1">
      <c r="A11" s="815"/>
      <c r="B11" s="536">
        <v>5</v>
      </c>
      <c r="C11" s="874">
        <f t="shared" si="0"/>
        <v>11</v>
      </c>
      <c r="D11" s="872">
        <v>1</v>
      </c>
      <c r="E11" s="770">
        <v>8</v>
      </c>
      <c r="F11" s="770">
        <v>2</v>
      </c>
      <c r="G11" s="874">
        <f t="shared" si="1"/>
        <v>1</v>
      </c>
      <c r="H11" s="872">
        <v>0</v>
      </c>
      <c r="I11" s="770">
        <v>1</v>
      </c>
      <c r="J11" s="769">
        <v>0</v>
      </c>
      <c r="K11" s="873">
        <f t="shared" si="2"/>
        <v>10</v>
      </c>
      <c r="L11" s="872">
        <v>1</v>
      </c>
      <c r="M11" s="770">
        <v>7</v>
      </c>
      <c r="N11" s="769">
        <v>2</v>
      </c>
    </row>
    <row r="12" spans="1:14" ht="15.95" customHeight="1">
      <c r="A12" s="353"/>
      <c r="B12" s="562">
        <v>6</v>
      </c>
      <c r="C12" s="874">
        <f t="shared" si="0"/>
        <v>10</v>
      </c>
      <c r="D12" s="872">
        <v>1</v>
      </c>
      <c r="E12" s="770">
        <v>7</v>
      </c>
      <c r="F12" s="770">
        <v>2</v>
      </c>
      <c r="G12" s="874">
        <f t="shared" si="1"/>
        <v>0</v>
      </c>
      <c r="H12" s="872">
        <v>0</v>
      </c>
      <c r="I12" s="770">
        <v>0</v>
      </c>
      <c r="J12" s="769">
        <v>0</v>
      </c>
      <c r="K12" s="873">
        <f t="shared" si="2"/>
        <v>10</v>
      </c>
      <c r="L12" s="872">
        <v>1</v>
      </c>
      <c r="M12" s="770">
        <v>7</v>
      </c>
      <c r="N12" s="769">
        <v>2</v>
      </c>
    </row>
    <row r="13" spans="1:14" ht="15.95" customHeight="1">
      <c r="A13" s="353"/>
      <c r="B13" s="562">
        <v>7</v>
      </c>
      <c r="C13" s="874">
        <f t="shared" si="0"/>
        <v>33</v>
      </c>
      <c r="D13" s="872">
        <v>5</v>
      </c>
      <c r="E13" s="770">
        <v>15</v>
      </c>
      <c r="F13" s="770">
        <v>13</v>
      </c>
      <c r="G13" s="874">
        <f t="shared" si="1"/>
        <v>0</v>
      </c>
      <c r="H13" s="872">
        <v>0</v>
      </c>
      <c r="I13" s="770">
        <v>0</v>
      </c>
      <c r="J13" s="769">
        <v>0</v>
      </c>
      <c r="K13" s="873">
        <f t="shared" si="2"/>
        <v>33</v>
      </c>
      <c r="L13" s="872">
        <v>5</v>
      </c>
      <c r="M13" s="770">
        <v>15</v>
      </c>
      <c r="N13" s="769">
        <v>13</v>
      </c>
    </row>
    <row r="14" spans="1:14" ht="15.95" customHeight="1">
      <c r="A14" s="353"/>
      <c r="B14" s="562">
        <v>8</v>
      </c>
      <c r="C14" s="874">
        <f t="shared" si="0"/>
        <v>57</v>
      </c>
      <c r="D14" s="872">
        <v>19</v>
      </c>
      <c r="E14" s="770">
        <v>27</v>
      </c>
      <c r="F14" s="770">
        <v>11</v>
      </c>
      <c r="G14" s="874">
        <f t="shared" si="1"/>
        <v>0</v>
      </c>
      <c r="H14" s="872">
        <v>0</v>
      </c>
      <c r="I14" s="770">
        <v>0</v>
      </c>
      <c r="J14" s="769">
        <v>0</v>
      </c>
      <c r="K14" s="873">
        <f t="shared" si="2"/>
        <v>59</v>
      </c>
      <c r="L14" s="872">
        <v>20</v>
      </c>
      <c r="M14" s="770">
        <v>28</v>
      </c>
      <c r="N14" s="769">
        <v>11</v>
      </c>
    </row>
    <row r="15" spans="1:14" ht="15.95" customHeight="1">
      <c r="A15" s="353"/>
      <c r="B15" s="562">
        <v>9</v>
      </c>
      <c r="C15" s="874">
        <f t="shared" si="0"/>
        <v>48</v>
      </c>
      <c r="D15" s="872">
        <v>11</v>
      </c>
      <c r="E15" s="770">
        <v>21</v>
      </c>
      <c r="F15" s="770">
        <v>16</v>
      </c>
      <c r="G15" s="874">
        <f t="shared" si="1"/>
        <v>0</v>
      </c>
      <c r="H15" s="872">
        <v>0</v>
      </c>
      <c r="I15" s="770">
        <v>0</v>
      </c>
      <c r="J15" s="769">
        <v>0</v>
      </c>
      <c r="K15" s="873">
        <f t="shared" si="2"/>
        <v>48</v>
      </c>
      <c r="L15" s="872">
        <v>11</v>
      </c>
      <c r="M15" s="770">
        <v>21</v>
      </c>
      <c r="N15" s="769">
        <v>16</v>
      </c>
    </row>
    <row r="16" spans="1:14" ht="15.95" customHeight="1">
      <c r="A16" s="353"/>
      <c r="B16" s="562">
        <v>10</v>
      </c>
      <c r="C16" s="874">
        <f t="shared" si="0"/>
        <v>57</v>
      </c>
      <c r="D16" s="872">
        <v>13</v>
      </c>
      <c r="E16" s="770">
        <v>32</v>
      </c>
      <c r="F16" s="770">
        <v>12</v>
      </c>
      <c r="G16" s="874">
        <f t="shared" si="1"/>
        <v>4</v>
      </c>
      <c r="H16" s="872">
        <v>0</v>
      </c>
      <c r="I16" s="770">
        <v>4</v>
      </c>
      <c r="J16" s="769">
        <v>0</v>
      </c>
      <c r="K16" s="873">
        <f t="shared" si="2"/>
        <v>56</v>
      </c>
      <c r="L16" s="872">
        <v>13</v>
      </c>
      <c r="M16" s="770">
        <v>31</v>
      </c>
      <c r="N16" s="769">
        <v>12</v>
      </c>
    </row>
    <row r="17" spans="1:14" ht="15.95" customHeight="1">
      <c r="A17" s="353"/>
      <c r="B17" s="562">
        <v>11</v>
      </c>
      <c r="C17" s="874">
        <f t="shared" si="0"/>
        <v>59</v>
      </c>
      <c r="D17" s="872">
        <v>15</v>
      </c>
      <c r="E17" s="770">
        <v>31</v>
      </c>
      <c r="F17" s="770">
        <v>13</v>
      </c>
      <c r="G17" s="874">
        <f t="shared" si="1"/>
        <v>0</v>
      </c>
      <c r="H17" s="872">
        <v>0</v>
      </c>
      <c r="I17" s="770">
        <v>0</v>
      </c>
      <c r="J17" s="769">
        <v>0</v>
      </c>
      <c r="K17" s="873">
        <f t="shared" si="2"/>
        <v>61</v>
      </c>
      <c r="L17" s="872">
        <v>15</v>
      </c>
      <c r="M17" s="770">
        <v>33</v>
      </c>
      <c r="N17" s="769">
        <v>13</v>
      </c>
    </row>
    <row r="18" spans="1:14" ht="15.95" customHeight="1">
      <c r="A18" s="353"/>
      <c r="B18" s="562">
        <v>12</v>
      </c>
      <c r="C18" s="874">
        <f t="shared" si="0"/>
        <v>48</v>
      </c>
      <c r="D18" s="872">
        <v>13</v>
      </c>
      <c r="E18" s="770">
        <v>21</v>
      </c>
      <c r="F18" s="770">
        <v>14</v>
      </c>
      <c r="G18" s="874">
        <f t="shared" si="1"/>
        <v>0</v>
      </c>
      <c r="H18" s="872">
        <v>0</v>
      </c>
      <c r="I18" s="770">
        <v>0</v>
      </c>
      <c r="J18" s="769">
        <v>0</v>
      </c>
      <c r="K18" s="873">
        <f t="shared" si="2"/>
        <v>54</v>
      </c>
      <c r="L18" s="872">
        <v>14</v>
      </c>
      <c r="M18" s="770">
        <v>26</v>
      </c>
      <c r="N18" s="769">
        <v>14</v>
      </c>
    </row>
    <row r="19" spans="1:14" ht="15.95" customHeight="1">
      <c r="A19" s="353"/>
      <c r="B19" s="562">
        <v>13</v>
      </c>
      <c r="C19" s="874">
        <f t="shared" si="0"/>
        <v>38</v>
      </c>
      <c r="D19" s="872">
        <v>7</v>
      </c>
      <c r="E19" s="770">
        <v>20</v>
      </c>
      <c r="F19" s="770">
        <v>11</v>
      </c>
      <c r="G19" s="874">
        <f t="shared" si="1"/>
        <v>0</v>
      </c>
      <c r="H19" s="872">
        <v>0</v>
      </c>
      <c r="I19" s="770">
        <v>0</v>
      </c>
      <c r="J19" s="769">
        <v>0</v>
      </c>
      <c r="K19" s="873">
        <f t="shared" si="2"/>
        <v>38</v>
      </c>
      <c r="L19" s="872">
        <v>7</v>
      </c>
      <c r="M19" s="770">
        <v>20</v>
      </c>
      <c r="N19" s="769">
        <v>11</v>
      </c>
    </row>
    <row r="20" spans="1:14" ht="15.95" customHeight="1">
      <c r="A20" s="353"/>
      <c r="B20" s="562">
        <v>14</v>
      </c>
      <c r="C20" s="874">
        <f t="shared" si="0"/>
        <v>36</v>
      </c>
      <c r="D20" s="872">
        <v>11</v>
      </c>
      <c r="E20" s="770">
        <v>14</v>
      </c>
      <c r="F20" s="770">
        <v>11</v>
      </c>
      <c r="G20" s="874">
        <f t="shared" si="1"/>
        <v>0</v>
      </c>
      <c r="H20" s="872">
        <v>0</v>
      </c>
      <c r="I20" s="770">
        <v>0</v>
      </c>
      <c r="J20" s="769">
        <v>0</v>
      </c>
      <c r="K20" s="873">
        <f t="shared" si="2"/>
        <v>36</v>
      </c>
      <c r="L20" s="872">
        <v>11</v>
      </c>
      <c r="M20" s="770">
        <v>14</v>
      </c>
      <c r="N20" s="769">
        <v>11</v>
      </c>
    </row>
    <row r="21" spans="1:14" ht="15.95" customHeight="1">
      <c r="A21" s="353"/>
      <c r="B21" s="562">
        <v>15</v>
      </c>
      <c r="C21" s="874">
        <f t="shared" si="0"/>
        <v>53</v>
      </c>
      <c r="D21" s="872">
        <v>11</v>
      </c>
      <c r="E21" s="770">
        <v>27</v>
      </c>
      <c r="F21" s="770">
        <v>15</v>
      </c>
      <c r="G21" s="874">
        <f t="shared" si="1"/>
        <v>2</v>
      </c>
      <c r="H21" s="872">
        <v>0</v>
      </c>
      <c r="I21" s="770">
        <v>2</v>
      </c>
      <c r="J21" s="769">
        <v>0</v>
      </c>
      <c r="K21" s="873">
        <f t="shared" si="2"/>
        <v>53</v>
      </c>
      <c r="L21" s="872">
        <v>11</v>
      </c>
      <c r="M21" s="770">
        <v>25</v>
      </c>
      <c r="N21" s="769">
        <v>17</v>
      </c>
    </row>
    <row r="22" spans="1:14" ht="15.95" customHeight="1">
      <c r="A22" s="353"/>
      <c r="B22" s="562">
        <v>16</v>
      </c>
      <c r="C22" s="874">
        <f t="shared" si="0"/>
        <v>57</v>
      </c>
      <c r="D22" s="872">
        <v>11</v>
      </c>
      <c r="E22" s="770">
        <v>29</v>
      </c>
      <c r="F22" s="770">
        <v>17</v>
      </c>
      <c r="G22" s="874">
        <f t="shared" si="1"/>
        <v>0</v>
      </c>
      <c r="H22" s="872">
        <v>0</v>
      </c>
      <c r="I22" s="770">
        <v>0</v>
      </c>
      <c r="J22" s="769">
        <v>0</v>
      </c>
      <c r="K22" s="873">
        <f t="shared" si="2"/>
        <v>58</v>
      </c>
      <c r="L22" s="872">
        <v>11</v>
      </c>
      <c r="M22" s="770">
        <v>30</v>
      </c>
      <c r="N22" s="769">
        <v>17</v>
      </c>
    </row>
    <row r="23" spans="1:14" ht="15.95" customHeight="1">
      <c r="A23" s="353"/>
      <c r="B23" s="562">
        <v>17</v>
      </c>
      <c r="C23" s="874">
        <f t="shared" si="0"/>
        <v>66</v>
      </c>
      <c r="D23" s="872">
        <v>16</v>
      </c>
      <c r="E23" s="770">
        <v>37</v>
      </c>
      <c r="F23" s="770">
        <v>13</v>
      </c>
      <c r="G23" s="874">
        <f t="shared" si="1"/>
        <v>1</v>
      </c>
      <c r="H23" s="872">
        <v>0</v>
      </c>
      <c r="I23" s="770">
        <v>1</v>
      </c>
      <c r="J23" s="769">
        <v>0</v>
      </c>
      <c r="K23" s="873">
        <f t="shared" si="2"/>
        <v>66</v>
      </c>
      <c r="L23" s="872">
        <v>16</v>
      </c>
      <c r="M23" s="770">
        <v>37</v>
      </c>
      <c r="N23" s="769">
        <v>13</v>
      </c>
    </row>
    <row r="24" spans="1:14" ht="15.95" customHeight="1">
      <c r="A24" s="444"/>
      <c r="B24" s="536">
        <v>18</v>
      </c>
      <c r="C24" s="874">
        <f t="shared" si="0"/>
        <v>82</v>
      </c>
      <c r="D24" s="872">
        <v>17</v>
      </c>
      <c r="E24" s="770">
        <v>54</v>
      </c>
      <c r="F24" s="770">
        <v>11</v>
      </c>
      <c r="G24" s="874">
        <f t="shared" si="1"/>
        <v>2</v>
      </c>
      <c r="H24" s="872">
        <v>0</v>
      </c>
      <c r="I24" s="770">
        <v>1</v>
      </c>
      <c r="J24" s="769">
        <v>1</v>
      </c>
      <c r="K24" s="873">
        <f t="shared" si="2"/>
        <v>80</v>
      </c>
      <c r="L24" s="872">
        <v>17</v>
      </c>
      <c r="M24" s="770">
        <v>53</v>
      </c>
      <c r="N24" s="769">
        <v>10</v>
      </c>
    </row>
    <row r="25" spans="1:14" ht="15.95" customHeight="1">
      <c r="A25" s="434" t="s">
        <v>415</v>
      </c>
      <c r="B25" s="536">
        <v>19</v>
      </c>
      <c r="C25" s="874">
        <f t="shared" si="0"/>
        <v>50</v>
      </c>
      <c r="D25" s="872">
        <v>11</v>
      </c>
      <c r="E25" s="770">
        <v>31</v>
      </c>
      <c r="F25" s="770">
        <v>8</v>
      </c>
      <c r="G25" s="874">
        <f t="shared" si="1"/>
        <v>1</v>
      </c>
      <c r="H25" s="872">
        <v>0</v>
      </c>
      <c r="I25" s="770">
        <v>1</v>
      </c>
      <c r="J25" s="769">
        <v>0</v>
      </c>
      <c r="K25" s="873">
        <f t="shared" si="2"/>
        <v>51</v>
      </c>
      <c r="L25" s="872">
        <v>11</v>
      </c>
      <c r="M25" s="770">
        <v>31</v>
      </c>
      <c r="N25" s="769">
        <v>9</v>
      </c>
    </row>
    <row r="26" spans="1:14" ht="15.95" customHeight="1">
      <c r="A26" s="434"/>
      <c r="B26" s="536">
        <v>20</v>
      </c>
      <c r="C26" s="874">
        <f t="shared" si="0"/>
        <v>35</v>
      </c>
      <c r="D26" s="872">
        <v>4</v>
      </c>
      <c r="E26" s="770">
        <v>21</v>
      </c>
      <c r="F26" s="770">
        <v>10</v>
      </c>
      <c r="G26" s="874">
        <f t="shared" si="1"/>
        <v>1</v>
      </c>
      <c r="H26" s="872">
        <v>0</v>
      </c>
      <c r="I26" s="770">
        <v>1</v>
      </c>
      <c r="J26" s="769">
        <v>0</v>
      </c>
      <c r="K26" s="873">
        <f t="shared" si="2"/>
        <v>35</v>
      </c>
      <c r="L26" s="872">
        <v>4</v>
      </c>
      <c r="M26" s="770">
        <v>21</v>
      </c>
      <c r="N26" s="769">
        <v>10</v>
      </c>
    </row>
    <row r="27" spans="1:14" ht="15.95" customHeight="1">
      <c r="A27" s="434" t="s">
        <v>416</v>
      </c>
      <c r="B27" s="536">
        <v>21</v>
      </c>
      <c r="C27" s="874">
        <f t="shared" si="0"/>
        <v>25</v>
      </c>
      <c r="D27" s="872">
        <v>4</v>
      </c>
      <c r="E27" s="770">
        <v>16</v>
      </c>
      <c r="F27" s="770">
        <v>5</v>
      </c>
      <c r="G27" s="874">
        <f t="shared" si="1"/>
        <v>1</v>
      </c>
      <c r="H27" s="872">
        <v>0</v>
      </c>
      <c r="I27" s="770">
        <v>0</v>
      </c>
      <c r="J27" s="769">
        <v>1</v>
      </c>
      <c r="K27" s="873">
        <f t="shared" si="2"/>
        <v>24</v>
      </c>
      <c r="L27" s="872">
        <v>4</v>
      </c>
      <c r="M27" s="770">
        <v>16</v>
      </c>
      <c r="N27" s="769">
        <v>4</v>
      </c>
    </row>
    <row r="28" spans="1:14" ht="15.95" customHeight="1">
      <c r="A28" s="434"/>
      <c r="B28" s="536">
        <v>22</v>
      </c>
      <c r="C28" s="874">
        <f t="shared" si="0"/>
        <v>19</v>
      </c>
      <c r="D28" s="872">
        <v>5</v>
      </c>
      <c r="E28" s="770">
        <v>9</v>
      </c>
      <c r="F28" s="770">
        <v>5</v>
      </c>
      <c r="G28" s="874">
        <f t="shared" si="1"/>
        <v>1</v>
      </c>
      <c r="H28" s="872">
        <v>0</v>
      </c>
      <c r="I28" s="770">
        <v>1</v>
      </c>
      <c r="J28" s="769">
        <v>0</v>
      </c>
      <c r="K28" s="873">
        <f t="shared" si="2"/>
        <v>20</v>
      </c>
      <c r="L28" s="872">
        <v>5</v>
      </c>
      <c r="M28" s="770">
        <v>9</v>
      </c>
      <c r="N28" s="769">
        <v>6</v>
      </c>
    </row>
    <row r="29" spans="1:14" ht="15.95" customHeight="1" thickBot="1">
      <c r="A29" s="434"/>
      <c r="B29" s="560">
        <v>23</v>
      </c>
      <c r="C29" s="871">
        <f t="shared" si="0"/>
        <v>22</v>
      </c>
      <c r="D29" s="869">
        <v>5</v>
      </c>
      <c r="E29" s="766">
        <v>14</v>
      </c>
      <c r="F29" s="766">
        <v>3</v>
      </c>
      <c r="G29" s="871">
        <f t="shared" si="1"/>
        <v>0</v>
      </c>
      <c r="H29" s="869">
        <v>0</v>
      </c>
      <c r="I29" s="766">
        <v>0</v>
      </c>
      <c r="J29" s="764">
        <v>0</v>
      </c>
      <c r="K29" s="870">
        <f t="shared" si="2"/>
        <v>23</v>
      </c>
      <c r="L29" s="869">
        <v>5</v>
      </c>
      <c r="M29" s="766">
        <v>15</v>
      </c>
      <c r="N29" s="764">
        <v>3</v>
      </c>
    </row>
    <row r="30" spans="1:14" ht="15.95" customHeight="1">
      <c r="A30" s="1393" t="s">
        <v>417</v>
      </c>
      <c r="B30" s="1538"/>
      <c r="C30" s="868">
        <f t="shared" ref="C30:N30" si="3">SUM(C12:C23)</f>
        <v>562</v>
      </c>
      <c r="D30" s="866">
        <f t="shared" si="3"/>
        <v>133</v>
      </c>
      <c r="E30" s="866">
        <f t="shared" si="3"/>
        <v>281</v>
      </c>
      <c r="F30" s="865">
        <f t="shared" si="3"/>
        <v>148</v>
      </c>
      <c r="G30" s="868">
        <f t="shared" si="3"/>
        <v>7</v>
      </c>
      <c r="H30" s="866">
        <f t="shared" si="3"/>
        <v>0</v>
      </c>
      <c r="I30" s="866">
        <f t="shared" si="3"/>
        <v>7</v>
      </c>
      <c r="J30" s="865">
        <f t="shared" si="3"/>
        <v>0</v>
      </c>
      <c r="K30" s="867">
        <f t="shared" si="3"/>
        <v>572</v>
      </c>
      <c r="L30" s="866">
        <f t="shared" si="3"/>
        <v>135</v>
      </c>
      <c r="M30" s="866">
        <f t="shared" si="3"/>
        <v>287</v>
      </c>
      <c r="N30" s="865">
        <f t="shared" si="3"/>
        <v>150</v>
      </c>
    </row>
    <row r="31" spans="1:14" ht="15.95" customHeight="1">
      <c r="A31" s="1394" t="s">
        <v>418</v>
      </c>
      <c r="B31" s="1539"/>
      <c r="C31" s="864">
        <f t="shared" ref="C31:N31" si="4">C32-C30</f>
        <v>303</v>
      </c>
      <c r="D31" s="862">
        <f t="shared" si="4"/>
        <v>56</v>
      </c>
      <c r="E31" s="862">
        <f t="shared" si="4"/>
        <v>186</v>
      </c>
      <c r="F31" s="861">
        <f t="shared" si="4"/>
        <v>61</v>
      </c>
      <c r="G31" s="864">
        <f t="shared" si="4"/>
        <v>9</v>
      </c>
      <c r="H31" s="862">
        <f t="shared" si="4"/>
        <v>0</v>
      </c>
      <c r="I31" s="862">
        <f t="shared" si="4"/>
        <v>6</v>
      </c>
      <c r="J31" s="861">
        <f t="shared" si="4"/>
        <v>3</v>
      </c>
      <c r="K31" s="863">
        <f t="shared" si="4"/>
        <v>304</v>
      </c>
      <c r="L31" s="862">
        <f t="shared" si="4"/>
        <v>56</v>
      </c>
      <c r="M31" s="862">
        <f t="shared" si="4"/>
        <v>186</v>
      </c>
      <c r="N31" s="861">
        <f t="shared" si="4"/>
        <v>62</v>
      </c>
    </row>
    <row r="32" spans="1:14" ht="15.95" customHeight="1" thickBot="1">
      <c r="A32" s="1395" t="s">
        <v>353</v>
      </c>
      <c r="B32" s="1540"/>
      <c r="C32" s="860">
        <f t="shared" ref="C32:N32" si="5">SUM(C6:C29)</f>
        <v>865</v>
      </c>
      <c r="D32" s="858">
        <f t="shared" si="5"/>
        <v>189</v>
      </c>
      <c r="E32" s="858">
        <f t="shared" si="5"/>
        <v>467</v>
      </c>
      <c r="F32" s="857">
        <f t="shared" si="5"/>
        <v>209</v>
      </c>
      <c r="G32" s="860">
        <f t="shared" si="5"/>
        <v>16</v>
      </c>
      <c r="H32" s="858">
        <f t="shared" si="5"/>
        <v>0</v>
      </c>
      <c r="I32" s="858">
        <f t="shared" si="5"/>
        <v>13</v>
      </c>
      <c r="J32" s="857">
        <f t="shared" si="5"/>
        <v>3</v>
      </c>
      <c r="K32" s="859">
        <f t="shared" si="5"/>
        <v>876</v>
      </c>
      <c r="L32" s="858">
        <f t="shared" si="5"/>
        <v>191</v>
      </c>
      <c r="M32" s="858">
        <f t="shared" si="5"/>
        <v>473</v>
      </c>
      <c r="N32" s="857">
        <f t="shared" si="5"/>
        <v>212</v>
      </c>
    </row>
    <row r="33" spans="1:13">
      <c r="A33" s="10" t="s">
        <v>759</v>
      </c>
      <c r="B33" s="856"/>
      <c r="C33" s="856"/>
      <c r="D33" s="856"/>
      <c r="E33" s="856"/>
      <c r="F33" s="856"/>
      <c r="G33" s="856"/>
      <c r="H33" s="856"/>
      <c r="I33" s="856"/>
      <c r="J33" s="856"/>
      <c r="K33" s="856"/>
      <c r="L33" s="856"/>
      <c r="M33" s="454"/>
    </row>
    <row r="34" spans="1:13">
      <c r="B34" s="454"/>
      <c r="C34" s="454"/>
      <c r="D34" s="454"/>
      <c r="E34" s="454"/>
      <c r="F34" s="454"/>
      <c r="G34" s="454"/>
      <c r="H34" s="454"/>
      <c r="I34" s="454"/>
      <c r="J34" s="454"/>
      <c r="K34" s="454"/>
      <c r="L34" s="454"/>
      <c r="M34" s="454"/>
    </row>
  </sheetData>
  <mergeCells count="8">
    <mergeCell ref="K3:M3"/>
    <mergeCell ref="A30:B30"/>
    <mergeCell ref="A31:B31"/>
    <mergeCell ref="A32:B32"/>
    <mergeCell ref="A1:F1"/>
    <mergeCell ref="A2:F2"/>
    <mergeCell ref="C3:E3"/>
    <mergeCell ref="G3:I3"/>
  </mergeCells>
  <phoneticPr fontId="27"/>
  <pageMargins left="0.78740157480314965" right="0.59055118110236227" top="0.98425196850393704" bottom="0.98425196850393704" header="0.51181102362204722" footer="0.51181102362204722"/>
  <pageSetup paperSize="9" scale="97" orientation="portrait" r:id="rId1"/>
  <headerFooter alignWithMargins="0">
    <oddFooter xml:space="preserve">&amp;C－31－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Normal="100" zoomScaleSheetLayoutView="100" workbookViewId="0">
      <selection activeCell="H65" sqref="H65"/>
    </sheetView>
  </sheetViews>
  <sheetFormatPr defaultRowHeight="14.25"/>
  <cols>
    <col min="1" max="1" width="10.5" style="10" customWidth="1"/>
    <col min="2" max="14" width="6.375" style="10" customWidth="1"/>
    <col min="15" max="15" width="1.5" style="10" customWidth="1"/>
    <col min="16" max="16384" width="9" style="10"/>
  </cols>
  <sheetData>
    <row r="1" spans="1:14" ht="15">
      <c r="A1" s="61" t="s">
        <v>782</v>
      </c>
      <c r="B1" s="647"/>
      <c r="C1" s="647"/>
      <c r="D1" s="647"/>
      <c r="E1" s="647"/>
      <c r="F1" s="647"/>
      <c r="G1" s="647"/>
      <c r="H1" s="647"/>
      <c r="I1" s="647"/>
      <c r="J1" s="647"/>
      <c r="K1" s="647"/>
      <c r="L1" s="647"/>
      <c r="M1" s="647"/>
      <c r="N1" s="647"/>
    </row>
    <row r="2" spans="1:14" ht="8.25" customHeight="1">
      <c r="A2" s="830"/>
      <c r="B2" s="829"/>
      <c r="C2" s="829"/>
      <c r="D2" s="829"/>
      <c r="E2" s="829"/>
      <c r="F2" s="829"/>
      <c r="G2" s="829"/>
      <c r="H2" s="829"/>
      <c r="I2" s="829"/>
      <c r="J2" s="829"/>
      <c r="K2" s="829"/>
      <c r="L2" s="647"/>
      <c r="M2" s="647"/>
      <c r="N2" s="647"/>
    </row>
    <row r="3" spans="1:14" ht="15.75" thickBot="1">
      <c r="A3" s="61" t="s">
        <v>781</v>
      </c>
      <c r="B3" s="647"/>
      <c r="C3" s="647"/>
      <c r="D3" s="647"/>
      <c r="E3" s="647"/>
      <c r="F3" s="647"/>
      <c r="G3" s="647"/>
      <c r="H3" s="647"/>
      <c r="I3" s="647"/>
      <c r="J3" s="647"/>
      <c r="K3" s="647"/>
      <c r="L3" s="647"/>
      <c r="M3" s="647"/>
      <c r="N3" s="647"/>
    </row>
    <row r="4" spans="1:14" ht="15" customHeight="1">
      <c r="A4" s="903" t="s">
        <v>780</v>
      </c>
      <c r="B4" s="1428" t="s">
        <v>602</v>
      </c>
      <c r="C4" s="1542" t="s">
        <v>1013</v>
      </c>
      <c r="D4" s="1430" t="s">
        <v>600</v>
      </c>
      <c r="E4" s="1430" t="s">
        <v>599</v>
      </c>
      <c r="F4" s="1430" t="s">
        <v>598</v>
      </c>
      <c r="G4" s="1430" t="s">
        <v>597</v>
      </c>
      <c r="H4" s="1430" t="s">
        <v>390</v>
      </c>
      <c r="I4" s="1430" t="s">
        <v>391</v>
      </c>
      <c r="J4" s="1430" t="s">
        <v>392</v>
      </c>
      <c r="K4" s="1430" t="s">
        <v>393</v>
      </c>
      <c r="L4" s="1430" t="s">
        <v>394</v>
      </c>
      <c r="M4" s="1430" t="s">
        <v>779</v>
      </c>
      <c r="N4" s="1475" t="s">
        <v>595</v>
      </c>
    </row>
    <row r="5" spans="1:14" ht="18.75" customHeight="1" thickBot="1">
      <c r="A5" s="902" t="s">
        <v>778</v>
      </c>
      <c r="B5" s="1429"/>
      <c r="C5" s="1543"/>
      <c r="D5" s="1431"/>
      <c r="E5" s="1431"/>
      <c r="F5" s="1431"/>
      <c r="G5" s="1431"/>
      <c r="H5" s="1431"/>
      <c r="I5" s="1431"/>
      <c r="J5" s="1431"/>
      <c r="K5" s="1431"/>
      <c r="L5" s="1431"/>
      <c r="M5" s="1431"/>
      <c r="N5" s="1476"/>
    </row>
    <row r="6" spans="1:14" ht="36.75" customHeight="1">
      <c r="A6" s="901" t="s">
        <v>777</v>
      </c>
      <c r="B6" s="900">
        <v>3067</v>
      </c>
      <c r="C6" s="1172">
        <v>6559</v>
      </c>
      <c r="D6" s="899">
        <v>6505</v>
      </c>
      <c r="E6" s="364">
        <v>6110</v>
      </c>
      <c r="F6" s="898">
        <v>5992</v>
      </c>
      <c r="G6" s="897">
        <v>5587</v>
      </c>
      <c r="H6" s="897">
        <v>5172</v>
      </c>
      <c r="I6" s="897">
        <v>4916</v>
      </c>
      <c r="J6" s="671">
        <v>4720</v>
      </c>
      <c r="K6" s="671">
        <v>4458</v>
      </c>
      <c r="L6" s="361">
        <v>4367</v>
      </c>
      <c r="M6" s="361">
        <v>4174</v>
      </c>
      <c r="N6" s="896">
        <v>3538</v>
      </c>
    </row>
    <row r="7" spans="1:14" ht="36.75" customHeight="1">
      <c r="A7" s="895" t="s">
        <v>776</v>
      </c>
      <c r="B7" s="68">
        <v>33</v>
      </c>
      <c r="C7" s="1173">
        <v>19</v>
      </c>
      <c r="D7" s="271">
        <v>21</v>
      </c>
      <c r="E7" s="90">
        <v>14</v>
      </c>
      <c r="F7" s="737">
        <v>20</v>
      </c>
      <c r="G7" s="736">
        <v>15</v>
      </c>
      <c r="H7" s="736">
        <v>13</v>
      </c>
      <c r="I7" s="736">
        <v>19</v>
      </c>
      <c r="J7" s="667">
        <v>8</v>
      </c>
      <c r="K7" s="667">
        <v>13</v>
      </c>
      <c r="L7" s="73">
        <v>7</v>
      </c>
      <c r="M7" s="73">
        <v>11</v>
      </c>
      <c r="N7" s="891">
        <v>12</v>
      </c>
    </row>
    <row r="8" spans="1:14" ht="36.75" customHeight="1">
      <c r="A8" s="895" t="s">
        <v>775</v>
      </c>
      <c r="B8" s="273">
        <v>3182</v>
      </c>
      <c r="C8" s="74">
        <v>6831</v>
      </c>
      <c r="D8" s="74">
        <v>6735</v>
      </c>
      <c r="E8" s="894">
        <v>6331</v>
      </c>
      <c r="F8" s="74">
        <v>6185</v>
      </c>
      <c r="G8" s="736">
        <v>5789</v>
      </c>
      <c r="H8" s="736">
        <v>5335</v>
      </c>
      <c r="I8" s="736">
        <v>5060</v>
      </c>
      <c r="J8" s="667">
        <v>4913</v>
      </c>
      <c r="K8" s="667">
        <v>4644</v>
      </c>
      <c r="L8" s="73">
        <v>4552</v>
      </c>
      <c r="M8" s="73">
        <v>4327</v>
      </c>
      <c r="N8" s="891">
        <v>3680</v>
      </c>
    </row>
    <row r="9" spans="1:14" ht="36.75" customHeight="1">
      <c r="A9" s="893" t="s">
        <v>774</v>
      </c>
      <c r="B9" s="85">
        <v>280</v>
      </c>
      <c r="C9" s="73">
        <v>64</v>
      </c>
      <c r="D9" s="892">
        <v>62</v>
      </c>
      <c r="E9" s="73">
        <v>65</v>
      </c>
      <c r="F9" s="668">
        <v>51</v>
      </c>
      <c r="G9" s="667">
        <v>49</v>
      </c>
      <c r="H9" s="667">
        <v>51</v>
      </c>
      <c r="I9" s="667">
        <v>51</v>
      </c>
      <c r="J9" s="667">
        <v>49</v>
      </c>
      <c r="K9" s="667">
        <v>44</v>
      </c>
      <c r="L9" s="73">
        <v>44</v>
      </c>
      <c r="M9" s="73">
        <v>34</v>
      </c>
      <c r="N9" s="891">
        <v>37</v>
      </c>
    </row>
    <row r="10" spans="1:14" ht="36.75" customHeight="1" thickBot="1">
      <c r="A10" s="890" t="s">
        <v>773</v>
      </c>
      <c r="B10" s="666">
        <f t="shared" ref="B10:N10" si="0">B7/B9*100</f>
        <v>11.785714285714285</v>
      </c>
      <c r="C10" s="889">
        <f t="shared" si="0"/>
        <v>29.6875</v>
      </c>
      <c r="D10" s="889">
        <f t="shared" si="0"/>
        <v>33.87096774193548</v>
      </c>
      <c r="E10" s="889">
        <f t="shared" si="0"/>
        <v>21.53846153846154</v>
      </c>
      <c r="F10" s="889">
        <f t="shared" si="0"/>
        <v>39.215686274509807</v>
      </c>
      <c r="G10" s="889">
        <f t="shared" si="0"/>
        <v>30.612244897959183</v>
      </c>
      <c r="H10" s="664">
        <f t="shared" si="0"/>
        <v>25.490196078431371</v>
      </c>
      <c r="I10" s="888">
        <f t="shared" si="0"/>
        <v>37.254901960784316</v>
      </c>
      <c r="J10" s="888">
        <f t="shared" si="0"/>
        <v>16.326530612244898</v>
      </c>
      <c r="K10" s="888">
        <f t="shared" si="0"/>
        <v>29.545454545454547</v>
      </c>
      <c r="L10" s="887">
        <f t="shared" si="0"/>
        <v>15.909090909090908</v>
      </c>
      <c r="M10" s="887">
        <f t="shared" si="0"/>
        <v>32.352941176470587</v>
      </c>
      <c r="N10" s="886">
        <f t="shared" si="0"/>
        <v>32.432432432432435</v>
      </c>
    </row>
    <row r="11" spans="1:14">
      <c r="A11" s="44" t="s">
        <v>772</v>
      </c>
      <c r="B11" s="662"/>
      <c r="C11" s="662"/>
      <c r="D11" s="662"/>
      <c r="E11" s="662"/>
      <c r="F11" s="662"/>
      <c r="G11" s="662"/>
      <c r="H11" s="662"/>
      <c r="I11" s="662"/>
      <c r="J11" s="662"/>
      <c r="K11" s="662"/>
      <c r="L11" s="662"/>
      <c r="M11" s="662"/>
      <c r="N11" s="662"/>
    </row>
    <row r="12" spans="1:14">
      <c r="A12" s="662"/>
      <c r="B12" s="662"/>
      <c r="C12" s="662"/>
      <c r="D12" s="662"/>
      <c r="E12" s="662"/>
      <c r="F12" s="662"/>
      <c r="G12" s="662"/>
      <c r="H12" s="662"/>
      <c r="I12" s="662"/>
      <c r="J12" s="662"/>
      <c r="K12" s="662"/>
      <c r="L12" s="662"/>
      <c r="M12" s="662"/>
      <c r="N12" s="662"/>
    </row>
    <row r="13" spans="1:14" ht="15.75" thickBot="1">
      <c r="A13" s="61" t="s">
        <v>771</v>
      </c>
    </row>
    <row r="14" spans="1:14" ht="27.75" customHeight="1" thickBot="1">
      <c r="A14" s="329" t="s">
        <v>770</v>
      </c>
      <c r="B14" s="885">
        <v>1</v>
      </c>
      <c r="C14" s="884">
        <v>2</v>
      </c>
      <c r="D14" s="884">
        <v>3</v>
      </c>
      <c r="E14" s="884">
        <v>4</v>
      </c>
      <c r="F14" s="884">
        <v>5</v>
      </c>
      <c r="G14" s="884">
        <v>6</v>
      </c>
      <c r="H14" s="884">
        <v>7</v>
      </c>
      <c r="I14" s="884">
        <v>8</v>
      </c>
      <c r="J14" s="884">
        <v>9</v>
      </c>
      <c r="K14" s="884">
        <v>10</v>
      </c>
      <c r="L14" s="884">
        <v>11</v>
      </c>
      <c r="M14" s="884">
        <v>12</v>
      </c>
      <c r="N14" s="883" t="s">
        <v>378</v>
      </c>
    </row>
    <row r="15" spans="1:14" ht="27" customHeight="1">
      <c r="A15" s="882" t="s">
        <v>769</v>
      </c>
      <c r="B15" s="660">
        <v>265</v>
      </c>
      <c r="C15" s="361">
        <v>296</v>
      </c>
      <c r="D15" s="361">
        <v>326</v>
      </c>
      <c r="E15" s="361">
        <v>264</v>
      </c>
      <c r="F15" s="361">
        <v>190</v>
      </c>
      <c r="G15" s="361">
        <v>259</v>
      </c>
      <c r="H15" s="361">
        <v>301</v>
      </c>
      <c r="I15" s="361">
        <v>288</v>
      </c>
      <c r="J15" s="361">
        <v>330</v>
      </c>
      <c r="K15" s="361">
        <v>329</v>
      </c>
      <c r="L15" s="361">
        <v>329</v>
      </c>
      <c r="M15" s="361">
        <v>361</v>
      </c>
      <c r="N15" s="881">
        <f>SUM(B15:M15)</f>
        <v>3538</v>
      </c>
    </row>
    <row r="16" spans="1:14" ht="27" customHeight="1">
      <c r="A16" s="880" t="s">
        <v>768</v>
      </c>
      <c r="B16" s="85">
        <v>0</v>
      </c>
      <c r="C16" s="73">
        <v>2</v>
      </c>
      <c r="D16" s="73">
        <v>2</v>
      </c>
      <c r="E16" s="73">
        <v>1</v>
      </c>
      <c r="F16" s="73">
        <v>0</v>
      </c>
      <c r="G16" s="73">
        <v>1</v>
      </c>
      <c r="H16" s="73">
        <v>0</v>
      </c>
      <c r="I16" s="73">
        <v>0</v>
      </c>
      <c r="J16" s="73">
        <v>0</v>
      </c>
      <c r="K16" s="73">
        <v>3</v>
      </c>
      <c r="L16" s="73">
        <v>1</v>
      </c>
      <c r="M16" s="73">
        <v>2</v>
      </c>
      <c r="N16" s="879">
        <f>SUM(B16:M16)</f>
        <v>12</v>
      </c>
    </row>
    <row r="17" spans="1:14" ht="27" customHeight="1" thickBot="1">
      <c r="A17" s="878" t="s">
        <v>767</v>
      </c>
      <c r="B17" s="376">
        <v>274</v>
      </c>
      <c r="C17" s="379">
        <v>302</v>
      </c>
      <c r="D17" s="379">
        <v>336</v>
      </c>
      <c r="E17" s="379">
        <v>272</v>
      </c>
      <c r="F17" s="379">
        <v>197</v>
      </c>
      <c r="G17" s="379">
        <v>279</v>
      </c>
      <c r="H17" s="379">
        <v>308</v>
      </c>
      <c r="I17" s="379">
        <v>303</v>
      </c>
      <c r="J17" s="379">
        <v>345</v>
      </c>
      <c r="K17" s="379">
        <v>344</v>
      </c>
      <c r="L17" s="379">
        <v>342</v>
      </c>
      <c r="M17" s="379">
        <v>378</v>
      </c>
      <c r="N17" s="832">
        <f>SUM(B17:M17)</f>
        <v>3680</v>
      </c>
    </row>
    <row r="18" spans="1:14">
      <c r="A18" s="44" t="s">
        <v>766</v>
      </c>
      <c r="B18" s="662"/>
      <c r="C18" s="662"/>
      <c r="D18" s="662"/>
      <c r="E18" s="662"/>
      <c r="F18" s="662"/>
      <c r="G18" s="662"/>
      <c r="H18" s="662"/>
      <c r="I18" s="662"/>
      <c r="J18" s="662"/>
      <c r="K18" s="662"/>
      <c r="L18" s="662"/>
      <c r="M18" s="662"/>
      <c r="N18" s="662"/>
    </row>
    <row r="19" spans="1:14">
      <c r="A19" s="44"/>
      <c r="B19" s="662"/>
      <c r="C19" s="662"/>
      <c r="D19" s="662"/>
      <c r="E19" s="662"/>
      <c r="F19" s="662"/>
      <c r="G19" s="662"/>
      <c r="H19" s="662"/>
      <c r="I19" s="662"/>
      <c r="J19" s="662"/>
      <c r="K19" s="662"/>
      <c r="L19" s="662"/>
      <c r="M19" s="662"/>
      <c r="N19" s="662"/>
    </row>
    <row r="20" spans="1:14">
      <c r="A20" s="662"/>
      <c r="B20" s="662"/>
      <c r="C20" s="662"/>
      <c r="D20" s="662"/>
      <c r="E20" s="662"/>
      <c r="F20" s="662"/>
      <c r="G20" s="662"/>
      <c r="H20" s="662"/>
      <c r="I20" s="662"/>
      <c r="J20" s="662"/>
      <c r="K20" s="662"/>
      <c r="L20" s="662"/>
      <c r="M20" s="662"/>
      <c r="N20" s="662"/>
    </row>
    <row r="21" spans="1:14">
      <c r="A21" s="662"/>
      <c r="B21" s="662"/>
      <c r="C21" s="662"/>
      <c r="D21" s="662"/>
      <c r="E21" s="662"/>
      <c r="F21" s="662"/>
      <c r="G21" s="662"/>
      <c r="H21" s="662"/>
      <c r="I21" s="662"/>
      <c r="J21" s="662"/>
      <c r="K21" s="662"/>
      <c r="L21" s="662"/>
      <c r="M21" s="662"/>
      <c r="N21" s="662"/>
    </row>
    <row r="22" spans="1:14">
      <c r="A22" s="662"/>
      <c r="B22" s="662"/>
      <c r="C22" s="662"/>
      <c r="D22" s="662"/>
      <c r="E22" s="662"/>
      <c r="F22" s="662"/>
      <c r="G22" s="662"/>
      <c r="H22" s="662"/>
      <c r="I22" s="662"/>
      <c r="J22" s="662"/>
      <c r="K22" s="662"/>
      <c r="L22" s="662"/>
      <c r="M22" s="662"/>
      <c r="N22" s="662"/>
    </row>
    <row r="23" spans="1:14">
      <c r="A23" s="662"/>
      <c r="B23" s="662"/>
      <c r="C23" s="662"/>
      <c r="D23" s="662"/>
      <c r="E23" s="662"/>
      <c r="F23" s="662"/>
      <c r="G23" s="662"/>
      <c r="H23" s="662"/>
      <c r="I23" s="662"/>
      <c r="J23" s="662"/>
      <c r="K23" s="662"/>
      <c r="L23" s="662"/>
      <c r="M23" s="662"/>
      <c r="N23" s="662"/>
    </row>
    <row r="24" spans="1:14">
      <c r="A24" s="662"/>
      <c r="B24" s="662"/>
      <c r="C24" s="662"/>
      <c r="D24" s="662"/>
      <c r="E24" s="662"/>
      <c r="F24" s="662"/>
      <c r="G24" s="662"/>
      <c r="H24" s="662"/>
      <c r="I24" s="662"/>
      <c r="J24" s="662"/>
      <c r="K24" s="662"/>
      <c r="L24" s="662"/>
      <c r="M24" s="662"/>
      <c r="N24" s="662"/>
    </row>
    <row r="25" spans="1:14">
      <c r="A25" s="662"/>
      <c r="B25" s="662"/>
      <c r="C25" s="662"/>
      <c r="D25" s="662"/>
      <c r="E25" s="662"/>
      <c r="F25" s="662"/>
      <c r="G25" s="662"/>
      <c r="H25" s="662"/>
      <c r="I25" s="662"/>
      <c r="J25" s="662"/>
      <c r="K25" s="662"/>
      <c r="L25" s="662"/>
      <c r="M25" s="662"/>
      <c r="N25" s="662"/>
    </row>
    <row r="26" spans="1:14">
      <c r="A26" s="662"/>
      <c r="B26" s="662"/>
      <c r="C26" s="662"/>
      <c r="D26" s="662"/>
      <c r="E26" s="662"/>
      <c r="F26" s="662"/>
      <c r="G26" s="662"/>
      <c r="H26" s="662"/>
      <c r="I26" s="662"/>
      <c r="J26" s="662"/>
      <c r="K26" s="662"/>
      <c r="L26" s="662"/>
      <c r="M26" s="662"/>
      <c r="N26" s="662"/>
    </row>
    <row r="27" spans="1:14">
      <c r="A27" s="662"/>
      <c r="B27" s="662"/>
      <c r="C27" s="662"/>
      <c r="D27" s="662"/>
      <c r="E27" s="662"/>
      <c r="F27" s="662"/>
      <c r="G27" s="662"/>
      <c r="H27" s="662"/>
      <c r="I27" s="662"/>
      <c r="J27" s="662"/>
      <c r="K27" s="662"/>
      <c r="L27" s="662"/>
      <c r="M27" s="662"/>
      <c r="N27" s="662"/>
    </row>
    <row r="28" spans="1:14">
      <c r="A28" s="662"/>
      <c r="B28" s="662"/>
      <c r="C28" s="662"/>
      <c r="D28" s="662"/>
      <c r="E28" s="662"/>
      <c r="F28" s="662"/>
      <c r="G28" s="662"/>
      <c r="H28" s="662"/>
      <c r="I28" s="662"/>
      <c r="J28" s="662"/>
      <c r="K28" s="662"/>
      <c r="L28" s="662"/>
      <c r="M28" s="662"/>
      <c r="N28" s="662"/>
    </row>
    <row r="29" spans="1:14">
      <c r="A29" s="662"/>
      <c r="B29" s="662"/>
      <c r="C29" s="662"/>
      <c r="D29" s="662"/>
      <c r="E29" s="662"/>
      <c r="F29" s="662"/>
      <c r="G29" s="662"/>
      <c r="H29" s="662"/>
      <c r="I29" s="662"/>
      <c r="J29" s="662"/>
      <c r="K29" s="662"/>
      <c r="L29" s="662"/>
      <c r="M29" s="662"/>
      <c r="N29" s="662"/>
    </row>
    <row r="30" spans="1:14">
      <c r="A30" s="662"/>
      <c r="B30" s="662"/>
      <c r="C30" s="662"/>
      <c r="D30" s="662"/>
      <c r="E30" s="662"/>
      <c r="F30" s="662"/>
      <c r="G30" s="662"/>
      <c r="H30" s="662"/>
      <c r="I30" s="662"/>
      <c r="J30" s="662"/>
      <c r="K30" s="662"/>
      <c r="L30" s="662"/>
      <c r="M30" s="662"/>
      <c r="N30" s="662"/>
    </row>
    <row r="31" spans="1:14">
      <c r="A31" s="647"/>
      <c r="B31" s="647"/>
      <c r="C31" s="647"/>
      <c r="D31" s="647"/>
      <c r="E31" s="647"/>
      <c r="F31" s="647"/>
      <c r="G31" s="647"/>
      <c r="H31" s="647"/>
      <c r="I31" s="647"/>
      <c r="J31" s="647"/>
      <c r="K31" s="647"/>
      <c r="L31" s="647"/>
      <c r="M31" s="647"/>
      <c r="N31" s="647"/>
    </row>
    <row r="32" spans="1:14">
      <c r="A32" s="647"/>
      <c r="B32" s="647"/>
      <c r="C32" s="647"/>
      <c r="D32" s="647"/>
      <c r="E32" s="647"/>
      <c r="F32" s="647"/>
      <c r="G32" s="647"/>
      <c r="H32" s="647"/>
      <c r="I32" s="647"/>
      <c r="J32" s="647"/>
      <c r="K32" s="647"/>
      <c r="L32" s="647"/>
      <c r="M32" s="647"/>
      <c r="N32" s="647"/>
    </row>
    <row r="33" spans="1:14">
      <c r="A33" s="647"/>
      <c r="B33" s="647"/>
      <c r="C33" s="647"/>
      <c r="D33" s="647"/>
      <c r="E33" s="647"/>
      <c r="F33" s="647"/>
      <c r="G33" s="647"/>
      <c r="H33" s="647"/>
      <c r="I33" s="647"/>
      <c r="J33" s="647"/>
      <c r="K33" s="647"/>
      <c r="L33" s="647"/>
      <c r="M33" s="647"/>
      <c r="N33" s="647"/>
    </row>
    <row r="34" spans="1:14">
      <c r="A34" s="647"/>
      <c r="B34" s="647"/>
      <c r="C34" s="647"/>
      <c r="D34" s="647"/>
      <c r="E34" s="647"/>
      <c r="F34" s="647"/>
      <c r="G34" s="647"/>
      <c r="H34" s="647"/>
      <c r="I34" s="647"/>
      <c r="J34" s="647"/>
      <c r="K34" s="647"/>
      <c r="L34" s="647"/>
      <c r="M34" s="647"/>
      <c r="N34" s="647"/>
    </row>
    <row r="35" spans="1:14">
      <c r="A35" s="647"/>
      <c r="B35" s="647"/>
      <c r="C35" s="647"/>
      <c r="D35" s="647"/>
      <c r="E35" s="647"/>
      <c r="F35" s="647"/>
      <c r="G35" s="647"/>
      <c r="H35" s="647"/>
      <c r="I35" s="647"/>
      <c r="J35" s="647"/>
      <c r="K35" s="647"/>
      <c r="L35" s="647"/>
      <c r="M35" s="647"/>
      <c r="N35" s="647"/>
    </row>
    <row r="36" spans="1:14">
      <c r="A36" s="647"/>
      <c r="B36" s="647"/>
      <c r="C36" s="647"/>
      <c r="D36" s="647"/>
      <c r="E36" s="647"/>
      <c r="F36" s="647"/>
      <c r="G36" s="647"/>
      <c r="H36" s="647"/>
      <c r="I36" s="647"/>
      <c r="J36" s="647"/>
      <c r="K36" s="647"/>
      <c r="L36" s="647"/>
      <c r="M36" s="647"/>
      <c r="N36" s="647"/>
    </row>
  </sheetData>
  <mergeCells count="13">
    <mergeCell ref="C4:C5"/>
    <mergeCell ref="J4:J5"/>
    <mergeCell ref="B4:B5"/>
    <mergeCell ref="N4:N5"/>
    <mergeCell ref="D4:D5"/>
    <mergeCell ref="L4:L5"/>
    <mergeCell ref="M4:M5"/>
    <mergeCell ref="E4:E5"/>
    <mergeCell ref="F4:F5"/>
    <mergeCell ref="K4:K5"/>
    <mergeCell ref="G4:G5"/>
    <mergeCell ref="H4:H5"/>
    <mergeCell ref="I4:I5"/>
  </mergeCells>
  <phoneticPr fontId="27"/>
  <pageMargins left="0.78740157480314965" right="0.59055118110236227" top="0.82677165354330717" bottom="0.59055118110236227" header="0.51181102362204722" footer="0.51181102362204722"/>
  <pageSetup paperSize="9" scale="95" orientation="portrait" r:id="rId1"/>
  <headerFooter alignWithMargins="0">
    <oddFooter>&amp;C－32－</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view="pageBreakPreview" zoomScaleNormal="100" zoomScaleSheetLayoutView="100" workbookViewId="0">
      <selection activeCell="H65" sqref="H65"/>
    </sheetView>
  </sheetViews>
  <sheetFormatPr defaultRowHeight="13.5"/>
  <cols>
    <col min="1" max="1" width="5.25" customWidth="1"/>
    <col min="2" max="2" width="3.25" customWidth="1"/>
    <col min="3" max="5" width="9.75" customWidth="1"/>
    <col min="7" max="7" width="5.25" customWidth="1"/>
    <col min="8" max="8" width="3.25" customWidth="1"/>
    <col min="9" max="11" width="9.75" customWidth="1"/>
  </cols>
  <sheetData>
    <row r="1" spans="1:19" ht="13.5" customHeight="1">
      <c r="A1" s="1544" t="s">
        <v>790</v>
      </c>
      <c r="B1" s="1545"/>
      <c r="C1" s="1545"/>
      <c r="D1" s="1545"/>
      <c r="E1" s="1545"/>
      <c r="F1" s="1545"/>
      <c r="G1" s="1545"/>
      <c r="H1" s="1545"/>
      <c r="I1" s="1545"/>
      <c r="J1" s="1545"/>
      <c r="K1" s="1545"/>
      <c r="L1" s="912"/>
      <c r="M1" s="912"/>
      <c r="N1" s="912"/>
      <c r="O1" s="912"/>
      <c r="P1" s="912"/>
      <c r="Q1" s="912"/>
      <c r="R1" s="912"/>
      <c r="S1" s="911"/>
    </row>
    <row r="2" spans="1:19" ht="13.5" customHeight="1">
      <c r="A2" s="1545"/>
      <c r="B2" s="1545"/>
      <c r="C2" s="1545"/>
      <c r="D2" s="1545"/>
      <c r="E2" s="1545"/>
      <c r="F2" s="1545"/>
      <c r="G2" s="1545"/>
      <c r="H2" s="1545"/>
      <c r="I2" s="1545"/>
      <c r="J2" s="1545"/>
      <c r="K2" s="1545"/>
      <c r="L2" s="912"/>
      <c r="M2" s="912"/>
      <c r="N2" s="912"/>
      <c r="O2" s="912"/>
      <c r="P2" s="912"/>
      <c r="Q2" s="912"/>
      <c r="R2" s="912"/>
      <c r="S2" s="911"/>
    </row>
    <row r="4" spans="1:19" ht="15.75" thickBot="1">
      <c r="A4" s="1547" t="s">
        <v>789</v>
      </c>
      <c r="B4" s="1547"/>
      <c r="C4" s="1547"/>
      <c r="D4" s="1547"/>
      <c r="E4" s="1547"/>
      <c r="F4" s="125"/>
      <c r="G4" s="1548" t="s">
        <v>788</v>
      </c>
      <c r="H4" s="1548"/>
      <c r="I4" s="1548"/>
      <c r="J4" s="1548"/>
      <c r="K4" s="1548"/>
      <c r="L4" s="911"/>
      <c r="M4" s="911"/>
      <c r="N4" s="911"/>
      <c r="O4" s="911"/>
      <c r="P4" s="911"/>
      <c r="Q4" s="911"/>
      <c r="R4" s="911"/>
      <c r="S4" s="911"/>
    </row>
    <row r="5" spans="1:19" ht="19.5" customHeight="1">
      <c r="A5" s="1562" t="s">
        <v>787</v>
      </c>
      <c r="B5" s="1563"/>
      <c r="C5" s="1555" t="s">
        <v>201</v>
      </c>
      <c r="D5" s="1556" t="s">
        <v>484</v>
      </c>
      <c r="E5" s="1558" t="s">
        <v>483</v>
      </c>
      <c r="F5" s="125"/>
      <c r="G5" s="1562" t="s">
        <v>787</v>
      </c>
      <c r="H5" s="1563"/>
      <c r="I5" s="1549" t="s">
        <v>201</v>
      </c>
      <c r="J5" s="1551" t="s">
        <v>484</v>
      </c>
      <c r="K5" s="1553" t="s">
        <v>483</v>
      </c>
      <c r="L5" s="125"/>
      <c r="M5" s="911"/>
      <c r="N5" s="911"/>
      <c r="O5" s="911"/>
      <c r="P5" s="911"/>
      <c r="Q5" s="911"/>
      <c r="R5" s="911"/>
      <c r="S5" s="911"/>
    </row>
    <row r="6" spans="1:19" s="908" customFormat="1" ht="19.5" customHeight="1" thickBot="1">
      <c r="A6" s="1564"/>
      <c r="B6" s="1565"/>
      <c r="C6" s="1377"/>
      <c r="D6" s="1557"/>
      <c r="E6" s="1559"/>
      <c r="F6" s="910"/>
      <c r="G6" s="1564"/>
      <c r="H6" s="1565"/>
      <c r="I6" s="1550"/>
      <c r="J6" s="1552"/>
      <c r="K6" s="1554"/>
      <c r="L6" s="910"/>
      <c r="M6" s="909"/>
      <c r="N6" s="909"/>
      <c r="O6" s="909"/>
      <c r="P6" s="909"/>
      <c r="Q6" s="909"/>
      <c r="R6" s="909"/>
      <c r="S6" s="909"/>
    </row>
    <row r="7" spans="1:19" ht="18" customHeight="1">
      <c r="A7" s="1566" t="s">
        <v>36</v>
      </c>
      <c r="B7" s="1567"/>
      <c r="C7" s="1174">
        <v>128</v>
      </c>
      <c r="D7" s="1175">
        <v>0</v>
      </c>
      <c r="E7" s="1176">
        <v>140</v>
      </c>
      <c r="F7" s="1"/>
      <c r="G7" s="1566" t="s">
        <v>36</v>
      </c>
      <c r="H7" s="1567"/>
      <c r="I7" s="1174">
        <v>59</v>
      </c>
      <c r="J7" s="1175">
        <v>0</v>
      </c>
      <c r="K7" s="1176">
        <v>60</v>
      </c>
      <c r="L7" s="1"/>
    </row>
    <row r="8" spans="1:19" ht="18" customHeight="1">
      <c r="A8" s="1560" t="s">
        <v>37</v>
      </c>
      <c r="B8" s="1561"/>
      <c r="C8" s="1177">
        <v>151</v>
      </c>
      <c r="D8" s="1178">
        <v>0</v>
      </c>
      <c r="E8" s="1179">
        <v>161</v>
      </c>
      <c r="F8" s="1"/>
      <c r="G8" s="1560" t="s">
        <v>37</v>
      </c>
      <c r="H8" s="1561"/>
      <c r="I8" s="1177">
        <v>81</v>
      </c>
      <c r="J8" s="1178">
        <v>0</v>
      </c>
      <c r="K8" s="1179">
        <v>83</v>
      </c>
      <c r="L8" s="1"/>
    </row>
    <row r="9" spans="1:19" ht="18" customHeight="1">
      <c r="A9" s="1560" t="s">
        <v>38</v>
      </c>
      <c r="B9" s="1561"/>
      <c r="C9" s="1177">
        <v>179</v>
      </c>
      <c r="D9" s="1178">
        <v>1</v>
      </c>
      <c r="E9" s="1179">
        <v>199</v>
      </c>
      <c r="F9" s="1"/>
      <c r="G9" s="1560" t="s">
        <v>38</v>
      </c>
      <c r="H9" s="1561"/>
      <c r="I9" s="1177">
        <v>101</v>
      </c>
      <c r="J9" s="1178">
        <v>1</v>
      </c>
      <c r="K9" s="1179">
        <v>100</v>
      </c>
      <c r="L9" s="1"/>
    </row>
    <row r="10" spans="1:19" ht="18" customHeight="1">
      <c r="A10" s="1560" t="s">
        <v>39</v>
      </c>
      <c r="B10" s="1561"/>
      <c r="C10" s="1177">
        <v>215</v>
      </c>
      <c r="D10" s="1178">
        <v>0</v>
      </c>
      <c r="E10" s="1179">
        <v>240</v>
      </c>
      <c r="F10" s="1"/>
      <c r="G10" s="1560" t="s">
        <v>39</v>
      </c>
      <c r="H10" s="1561"/>
      <c r="I10" s="1177">
        <v>102</v>
      </c>
      <c r="J10" s="1178">
        <v>0</v>
      </c>
      <c r="K10" s="1179">
        <v>108</v>
      </c>
      <c r="L10" s="1"/>
    </row>
    <row r="11" spans="1:19" ht="18" customHeight="1">
      <c r="A11" s="1560" t="s">
        <v>40</v>
      </c>
      <c r="B11" s="1561"/>
      <c r="C11" s="1177">
        <v>235</v>
      </c>
      <c r="D11" s="1178">
        <v>0</v>
      </c>
      <c r="E11" s="1179">
        <v>266</v>
      </c>
      <c r="F11" s="1"/>
      <c r="G11" s="1560" t="s">
        <v>40</v>
      </c>
      <c r="H11" s="1561"/>
      <c r="I11" s="1177">
        <v>136</v>
      </c>
      <c r="J11" s="1178">
        <v>0</v>
      </c>
      <c r="K11" s="1179">
        <v>141</v>
      </c>
      <c r="L11" s="1"/>
    </row>
    <row r="12" spans="1:19" ht="18" customHeight="1">
      <c r="A12" s="1560" t="s">
        <v>41</v>
      </c>
      <c r="B12" s="1561"/>
      <c r="C12" s="1177">
        <v>249</v>
      </c>
      <c r="D12" s="1178">
        <v>0</v>
      </c>
      <c r="E12" s="1179">
        <v>285</v>
      </c>
      <c r="F12" s="1"/>
      <c r="G12" s="1560" t="s">
        <v>41</v>
      </c>
      <c r="H12" s="1561"/>
      <c r="I12" s="1177">
        <v>121</v>
      </c>
      <c r="J12" s="1178">
        <v>0</v>
      </c>
      <c r="K12" s="1179">
        <v>121</v>
      </c>
      <c r="L12" s="1"/>
    </row>
    <row r="13" spans="1:19" ht="18" customHeight="1">
      <c r="A13" s="1560" t="s">
        <v>42</v>
      </c>
      <c r="B13" s="1561"/>
      <c r="C13" s="1177">
        <v>264</v>
      </c>
      <c r="D13" s="1178">
        <v>0</v>
      </c>
      <c r="E13" s="1179">
        <v>287</v>
      </c>
      <c r="F13" s="1"/>
      <c r="G13" s="1560" t="s">
        <v>42</v>
      </c>
      <c r="H13" s="1561"/>
      <c r="I13" s="1177">
        <v>134</v>
      </c>
      <c r="J13" s="1178">
        <v>0</v>
      </c>
      <c r="K13" s="1179">
        <v>135</v>
      </c>
      <c r="L13" s="1"/>
    </row>
    <row r="14" spans="1:19" ht="18" customHeight="1">
      <c r="A14" s="1560" t="s">
        <v>43</v>
      </c>
      <c r="B14" s="1561"/>
      <c r="C14" s="1177">
        <v>248</v>
      </c>
      <c r="D14" s="1178">
        <v>0</v>
      </c>
      <c r="E14" s="1179">
        <v>271</v>
      </c>
      <c r="F14" s="1"/>
      <c r="G14" s="1560" t="s">
        <v>43</v>
      </c>
      <c r="H14" s="1561"/>
      <c r="I14" s="1177">
        <v>147</v>
      </c>
      <c r="J14" s="1178">
        <v>0</v>
      </c>
      <c r="K14" s="1179">
        <v>148</v>
      </c>
      <c r="L14" s="1"/>
    </row>
    <row r="15" spans="1:19" ht="18" customHeight="1">
      <c r="A15" s="1560" t="s">
        <v>44</v>
      </c>
      <c r="B15" s="1561"/>
      <c r="C15" s="1177">
        <v>254</v>
      </c>
      <c r="D15" s="1178">
        <v>0</v>
      </c>
      <c r="E15" s="1179">
        <v>289</v>
      </c>
      <c r="F15" s="1"/>
      <c r="G15" s="1560" t="s">
        <v>44</v>
      </c>
      <c r="H15" s="1561"/>
      <c r="I15" s="1177">
        <v>125</v>
      </c>
      <c r="J15" s="1178">
        <v>0</v>
      </c>
      <c r="K15" s="1179">
        <v>125</v>
      </c>
      <c r="L15" s="1"/>
    </row>
    <row r="16" spans="1:19" ht="18" customHeight="1">
      <c r="A16" s="1560" t="s">
        <v>45</v>
      </c>
      <c r="B16" s="1561"/>
      <c r="C16" s="1177">
        <v>261</v>
      </c>
      <c r="D16" s="1178">
        <v>0</v>
      </c>
      <c r="E16" s="1179">
        <v>294</v>
      </c>
      <c r="F16" s="1"/>
      <c r="G16" s="1560" t="s">
        <v>45</v>
      </c>
      <c r="H16" s="1561"/>
      <c r="I16" s="1177">
        <v>155</v>
      </c>
      <c r="J16" s="1178">
        <v>0</v>
      </c>
      <c r="K16" s="1179">
        <v>158</v>
      </c>
      <c r="L16" s="1"/>
    </row>
    <row r="17" spans="1:12" ht="18" customHeight="1">
      <c r="A17" s="1560" t="s">
        <v>46</v>
      </c>
      <c r="B17" s="1561"/>
      <c r="C17" s="1177">
        <v>315</v>
      </c>
      <c r="D17" s="1178">
        <v>0</v>
      </c>
      <c r="E17" s="1179">
        <v>351</v>
      </c>
      <c r="F17" s="1"/>
      <c r="G17" s="1560" t="s">
        <v>46</v>
      </c>
      <c r="H17" s="1561"/>
      <c r="I17" s="1177">
        <v>159</v>
      </c>
      <c r="J17" s="1178">
        <v>0</v>
      </c>
      <c r="K17" s="1179">
        <v>160</v>
      </c>
      <c r="L17" s="1"/>
    </row>
    <row r="18" spans="1:12" ht="18" customHeight="1">
      <c r="A18" s="1560" t="s">
        <v>47</v>
      </c>
      <c r="B18" s="1561"/>
      <c r="C18" s="1177">
        <v>319</v>
      </c>
      <c r="D18" s="1178">
        <v>0</v>
      </c>
      <c r="E18" s="1179">
        <v>361</v>
      </c>
      <c r="F18" s="1"/>
      <c r="G18" s="1560" t="s">
        <v>47</v>
      </c>
      <c r="H18" s="1561"/>
      <c r="I18" s="1177">
        <v>151</v>
      </c>
      <c r="J18" s="1178">
        <v>0</v>
      </c>
      <c r="K18" s="1179">
        <v>154</v>
      </c>
      <c r="L18" s="1"/>
    </row>
    <row r="19" spans="1:12" ht="18" customHeight="1">
      <c r="A19" s="1560" t="s">
        <v>48</v>
      </c>
      <c r="B19" s="1561"/>
      <c r="C19" s="1177">
        <v>279</v>
      </c>
      <c r="D19" s="1178">
        <v>0</v>
      </c>
      <c r="E19" s="1179">
        <v>316</v>
      </c>
      <c r="F19" s="1"/>
      <c r="G19" s="1560" t="s">
        <v>48</v>
      </c>
      <c r="H19" s="1561"/>
      <c r="I19" s="1177">
        <v>169</v>
      </c>
      <c r="J19" s="1178">
        <v>0</v>
      </c>
      <c r="K19" s="1179">
        <v>172</v>
      </c>
      <c r="L19" s="1"/>
    </row>
    <row r="20" spans="1:12" ht="18" customHeight="1">
      <c r="A20" s="1560" t="s">
        <v>49</v>
      </c>
      <c r="B20" s="1561"/>
      <c r="C20" s="1177">
        <v>365</v>
      </c>
      <c r="D20" s="1178">
        <v>1</v>
      </c>
      <c r="E20" s="1179">
        <v>407</v>
      </c>
      <c r="F20" s="1"/>
      <c r="G20" s="1560" t="s">
        <v>49</v>
      </c>
      <c r="H20" s="1561"/>
      <c r="I20" s="1177">
        <v>212</v>
      </c>
      <c r="J20" s="1178">
        <v>0</v>
      </c>
      <c r="K20" s="1179">
        <v>214</v>
      </c>
      <c r="L20" s="1"/>
    </row>
    <row r="21" spans="1:12" ht="18" customHeight="1">
      <c r="A21" s="1560" t="s">
        <v>786</v>
      </c>
      <c r="B21" s="1561"/>
      <c r="C21" s="1177">
        <v>331</v>
      </c>
      <c r="D21" s="1178">
        <v>0</v>
      </c>
      <c r="E21" s="1179">
        <v>374</v>
      </c>
      <c r="F21" s="1"/>
      <c r="G21" s="1560" t="s">
        <v>786</v>
      </c>
      <c r="H21" s="1561"/>
      <c r="I21" s="1177">
        <v>203</v>
      </c>
      <c r="J21" s="1178">
        <v>0</v>
      </c>
      <c r="K21" s="1179">
        <v>203</v>
      </c>
      <c r="L21" s="1"/>
    </row>
    <row r="22" spans="1:12" ht="18" customHeight="1" thickBot="1">
      <c r="A22" s="1568" t="s">
        <v>428</v>
      </c>
      <c r="B22" s="1569"/>
      <c r="C22" s="1180">
        <v>276</v>
      </c>
      <c r="D22" s="1181">
        <v>0</v>
      </c>
      <c r="E22" s="1182">
        <v>315</v>
      </c>
      <c r="F22" s="1"/>
      <c r="G22" s="1568" t="s">
        <v>428</v>
      </c>
      <c r="H22" s="1569"/>
      <c r="I22" s="1180">
        <v>180</v>
      </c>
      <c r="J22" s="1181">
        <v>0</v>
      </c>
      <c r="K22" s="1182">
        <v>185</v>
      </c>
      <c r="L22" s="1"/>
    </row>
    <row r="23" spans="1:12" ht="99" customHeight="1">
      <c r="A23" s="904" t="s">
        <v>785</v>
      </c>
      <c r="B23" s="1570" t="s">
        <v>783</v>
      </c>
      <c r="C23" s="1570"/>
      <c r="D23" s="1570"/>
      <c r="E23" s="1570"/>
      <c r="F23" s="1"/>
      <c r="G23" s="906" t="s">
        <v>784</v>
      </c>
      <c r="H23" s="1546" t="s">
        <v>783</v>
      </c>
      <c r="I23" s="1546"/>
      <c r="J23" s="1546"/>
      <c r="K23" s="1546"/>
      <c r="L23" s="904"/>
    </row>
    <row r="24" spans="1:12" ht="27.75" customHeight="1">
      <c r="A24" s="904"/>
      <c r="B24" s="907"/>
      <c r="C24" s="907"/>
      <c r="D24" s="907"/>
      <c r="E24" s="907"/>
      <c r="F24" s="1"/>
      <c r="G24" s="906"/>
      <c r="H24" s="905"/>
      <c r="I24" s="905"/>
      <c r="J24" s="905"/>
      <c r="K24" s="905"/>
      <c r="L24" s="904"/>
    </row>
    <row r="25" spans="1:12">
      <c r="A25" s="1571"/>
      <c r="B25" s="1571"/>
      <c r="C25" s="1571"/>
      <c r="D25" s="1571"/>
      <c r="E25" s="1571"/>
    </row>
    <row r="26" spans="1:12">
      <c r="A26" s="1571"/>
      <c r="B26" s="1571"/>
      <c r="C26" s="1571"/>
      <c r="D26" s="1571"/>
      <c r="E26" s="1571"/>
    </row>
  </sheetData>
  <mergeCells count="47">
    <mergeCell ref="A26:E26"/>
    <mergeCell ref="A7:B7"/>
    <mergeCell ref="A8:B8"/>
    <mergeCell ref="A9:B9"/>
    <mergeCell ref="A10:B10"/>
    <mergeCell ref="A11:B11"/>
    <mergeCell ref="A12:B12"/>
    <mergeCell ref="A13:B13"/>
    <mergeCell ref="A14:B14"/>
    <mergeCell ref="A15:B15"/>
    <mergeCell ref="A25:E25"/>
    <mergeCell ref="A16:B16"/>
    <mergeCell ref="A17:B17"/>
    <mergeCell ref="A18:B18"/>
    <mergeCell ref="A19:B19"/>
    <mergeCell ref="A20:B20"/>
    <mergeCell ref="G19:H19"/>
    <mergeCell ref="A21:B21"/>
    <mergeCell ref="A22:B22"/>
    <mergeCell ref="B23:E23"/>
    <mergeCell ref="G22:H22"/>
    <mergeCell ref="G13:H13"/>
    <mergeCell ref="G14:H14"/>
    <mergeCell ref="G15:H15"/>
    <mergeCell ref="G16:H16"/>
    <mergeCell ref="G18:H18"/>
    <mergeCell ref="G8:H8"/>
    <mergeCell ref="G9:H9"/>
    <mergeCell ref="G10:H10"/>
    <mergeCell ref="G11:H11"/>
    <mergeCell ref="G12:H12"/>
    <mergeCell ref="A1:K2"/>
    <mergeCell ref="H23:K23"/>
    <mergeCell ref="A4:E4"/>
    <mergeCell ref="G4:K4"/>
    <mergeCell ref="I5:I6"/>
    <mergeCell ref="J5:J6"/>
    <mergeCell ref="K5:K6"/>
    <mergeCell ref="C5:C6"/>
    <mergeCell ref="D5:D6"/>
    <mergeCell ref="E5:E6"/>
    <mergeCell ref="G17:H17"/>
    <mergeCell ref="A5:B6"/>
    <mergeCell ref="G5:H6"/>
    <mergeCell ref="G20:H20"/>
    <mergeCell ref="G21:H21"/>
    <mergeCell ref="G7:H7"/>
  </mergeCells>
  <phoneticPr fontId="27"/>
  <pageMargins left="0.70866141732283472" right="0.70866141732283472" top="0.74803149606299213" bottom="0.74803149606299213" header="0.31496062992125984" footer="0.31496062992125984"/>
  <pageSetup paperSize="9" orientation="portrait" r:id="rId1"/>
  <headerFooter>
    <oddFooter>&amp;C-33-</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view="pageBreakPreview" zoomScaleNormal="100" zoomScaleSheetLayoutView="100" zoomScalePageLayoutView="85" workbookViewId="0">
      <selection activeCell="H65" sqref="H65"/>
    </sheetView>
  </sheetViews>
  <sheetFormatPr defaultRowHeight="14.25"/>
  <cols>
    <col min="1" max="2" width="3.5" style="10" customWidth="1"/>
    <col min="3" max="3" width="22.875" style="10" customWidth="1"/>
    <col min="4" max="6" width="13.125" style="10" customWidth="1"/>
    <col min="7" max="16384" width="9" style="10"/>
  </cols>
  <sheetData>
    <row r="1" spans="1:6" ht="15.75" thickBot="1">
      <c r="A1" s="61" t="s">
        <v>795</v>
      </c>
    </row>
    <row r="2" spans="1:6" ht="24" customHeight="1" thickBot="1">
      <c r="A2" s="256" t="s">
        <v>794</v>
      </c>
      <c r="B2" s="31"/>
      <c r="C2" s="913" t="s">
        <v>111</v>
      </c>
      <c r="D2" s="441" t="s">
        <v>703</v>
      </c>
      <c r="E2" s="448" t="s">
        <v>737</v>
      </c>
      <c r="F2" s="433" t="s">
        <v>736</v>
      </c>
    </row>
    <row r="3" spans="1:6" ht="20.100000000000001" customHeight="1" thickBot="1">
      <c r="A3" s="788" t="s">
        <v>735</v>
      </c>
      <c r="B3" s="715"/>
      <c r="C3" s="715"/>
      <c r="D3" s="1183">
        <f>SUM(D4:D24)</f>
        <v>3538</v>
      </c>
      <c r="E3" s="1184">
        <f>SUM(E4:E24)</f>
        <v>12</v>
      </c>
      <c r="F3" s="1185">
        <f>SUM(F4:F24)</f>
        <v>3680</v>
      </c>
    </row>
    <row r="4" spans="1:6" ht="20.100000000000001" customHeight="1">
      <c r="A4" s="447"/>
      <c r="B4" s="564" t="s">
        <v>472</v>
      </c>
      <c r="C4" s="538"/>
      <c r="D4" s="1186">
        <v>35</v>
      </c>
      <c r="E4" s="1187">
        <v>0</v>
      </c>
      <c r="F4" s="1188">
        <v>35</v>
      </c>
    </row>
    <row r="5" spans="1:6" ht="20.100000000000001" customHeight="1">
      <c r="A5" s="434" t="s">
        <v>734</v>
      </c>
      <c r="B5" s="536" t="s">
        <v>470</v>
      </c>
      <c r="C5" s="562"/>
      <c r="D5" s="1189">
        <v>43</v>
      </c>
      <c r="E5" s="1190">
        <v>0</v>
      </c>
      <c r="F5" s="156">
        <v>43</v>
      </c>
    </row>
    <row r="6" spans="1:6" ht="20.100000000000001" customHeight="1">
      <c r="A6" s="434"/>
      <c r="B6" s="1399" t="s">
        <v>469</v>
      </c>
      <c r="C6" s="536" t="s">
        <v>468</v>
      </c>
      <c r="D6" s="1189">
        <v>21</v>
      </c>
      <c r="E6" s="1190">
        <v>0</v>
      </c>
      <c r="F6" s="156">
        <v>22</v>
      </c>
    </row>
    <row r="7" spans="1:6" ht="20.100000000000001" customHeight="1">
      <c r="A7" s="434" t="s">
        <v>467</v>
      </c>
      <c r="B7" s="1400"/>
      <c r="C7" s="536" t="s">
        <v>466</v>
      </c>
      <c r="D7" s="1189">
        <v>6</v>
      </c>
      <c r="E7" s="1190">
        <v>0</v>
      </c>
      <c r="F7" s="156">
        <v>6</v>
      </c>
    </row>
    <row r="8" spans="1:6" ht="20.100000000000001" customHeight="1">
      <c r="A8" s="434"/>
      <c r="B8" s="1400"/>
      <c r="C8" s="536" t="s">
        <v>793</v>
      </c>
      <c r="D8" s="1189">
        <v>0</v>
      </c>
      <c r="E8" s="1190">
        <v>0</v>
      </c>
      <c r="F8" s="156">
        <v>0</v>
      </c>
    </row>
    <row r="9" spans="1:6" ht="20.100000000000001" customHeight="1">
      <c r="A9" s="434" t="s">
        <v>449</v>
      </c>
      <c r="B9" s="1401"/>
      <c r="C9" s="536" t="s">
        <v>112</v>
      </c>
      <c r="D9" s="1189">
        <v>23</v>
      </c>
      <c r="E9" s="1190">
        <v>0</v>
      </c>
      <c r="F9" s="156">
        <v>25</v>
      </c>
    </row>
    <row r="10" spans="1:6" ht="20.100000000000001" customHeight="1">
      <c r="A10" s="434"/>
      <c r="B10" s="536" t="s">
        <v>464</v>
      </c>
      <c r="C10" s="562"/>
      <c r="D10" s="1189">
        <v>0</v>
      </c>
      <c r="E10" s="1190">
        <v>0</v>
      </c>
      <c r="F10" s="156">
        <v>0</v>
      </c>
    </row>
    <row r="11" spans="1:6" ht="20.100000000000001" customHeight="1">
      <c r="A11" s="434" t="s">
        <v>446</v>
      </c>
      <c r="B11" s="536" t="s">
        <v>463</v>
      </c>
      <c r="C11" s="562"/>
      <c r="D11" s="1189">
        <v>3</v>
      </c>
      <c r="E11" s="1190">
        <v>0</v>
      </c>
      <c r="F11" s="156">
        <v>3</v>
      </c>
    </row>
    <row r="12" spans="1:6" ht="20.100000000000001" customHeight="1">
      <c r="A12" s="434"/>
      <c r="B12" s="536" t="s">
        <v>729</v>
      </c>
      <c r="C12" s="562"/>
      <c r="D12" s="1189">
        <v>4</v>
      </c>
      <c r="E12" s="1190">
        <v>0</v>
      </c>
      <c r="F12" s="156">
        <v>4</v>
      </c>
    </row>
    <row r="13" spans="1:6" ht="20.100000000000001" customHeight="1" thickBot="1">
      <c r="A13" s="434"/>
      <c r="B13" s="560" t="s">
        <v>112</v>
      </c>
      <c r="C13" s="559"/>
      <c r="D13" s="1191">
        <v>45</v>
      </c>
      <c r="E13" s="1192">
        <v>0</v>
      </c>
      <c r="F13" s="1193">
        <v>47</v>
      </c>
    </row>
    <row r="14" spans="1:6" ht="20.100000000000001" customHeight="1">
      <c r="A14" s="447"/>
      <c r="B14" s="564" t="s">
        <v>461</v>
      </c>
      <c r="C14" s="538"/>
      <c r="D14" s="1186">
        <v>62</v>
      </c>
      <c r="E14" s="1187">
        <v>0</v>
      </c>
      <c r="F14" s="1188">
        <v>71</v>
      </c>
    </row>
    <row r="15" spans="1:6" ht="20.100000000000001" customHeight="1">
      <c r="A15" s="432" t="s">
        <v>449</v>
      </c>
      <c r="B15" s="1399" t="s">
        <v>460</v>
      </c>
      <c r="C15" s="536" t="s">
        <v>459</v>
      </c>
      <c r="D15" s="1189">
        <v>18</v>
      </c>
      <c r="E15" s="1190">
        <v>0</v>
      </c>
      <c r="F15" s="156">
        <v>19</v>
      </c>
    </row>
    <row r="16" spans="1:6" ht="20.100000000000001" customHeight="1">
      <c r="A16" s="432" t="s">
        <v>495</v>
      </c>
      <c r="B16" s="1401"/>
      <c r="C16" s="536" t="s">
        <v>112</v>
      </c>
      <c r="D16" s="1189">
        <v>21</v>
      </c>
      <c r="E16" s="1190">
        <v>0</v>
      </c>
      <c r="F16" s="156">
        <v>22</v>
      </c>
    </row>
    <row r="17" spans="1:6" ht="20.100000000000001" customHeight="1">
      <c r="A17" s="432" t="s">
        <v>446</v>
      </c>
      <c r="B17" s="536" t="s">
        <v>501</v>
      </c>
      <c r="C17" s="562"/>
      <c r="D17" s="1189">
        <v>1822</v>
      </c>
      <c r="E17" s="1190">
        <v>6</v>
      </c>
      <c r="F17" s="156">
        <v>1907</v>
      </c>
    </row>
    <row r="18" spans="1:6" ht="20.100000000000001" customHeight="1">
      <c r="A18" s="432"/>
      <c r="B18" s="536" t="s">
        <v>792</v>
      </c>
      <c r="C18" s="562"/>
      <c r="D18" s="1189">
        <v>119</v>
      </c>
      <c r="E18" s="1190">
        <v>1</v>
      </c>
      <c r="F18" s="156">
        <v>121</v>
      </c>
    </row>
    <row r="19" spans="1:6" ht="20.100000000000001" customHeight="1">
      <c r="A19" s="432" t="s">
        <v>456</v>
      </c>
      <c r="B19" s="536" t="s">
        <v>455</v>
      </c>
      <c r="C19" s="562"/>
      <c r="D19" s="1189">
        <v>63</v>
      </c>
      <c r="E19" s="1190">
        <v>0</v>
      </c>
      <c r="F19" s="156">
        <v>70</v>
      </c>
    </row>
    <row r="20" spans="1:6" ht="20.100000000000001" customHeight="1">
      <c r="A20" s="432" t="s">
        <v>495</v>
      </c>
      <c r="B20" s="536" t="s">
        <v>454</v>
      </c>
      <c r="C20" s="562"/>
      <c r="D20" s="1189">
        <v>516</v>
      </c>
      <c r="E20" s="1190">
        <v>2</v>
      </c>
      <c r="F20" s="156">
        <v>521</v>
      </c>
    </row>
    <row r="21" spans="1:6" ht="20.100000000000001" customHeight="1">
      <c r="A21" s="432" t="s">
        <v>453</v>
      </c>
      <c r="B21" s="536" t="s">
        <v>452</v>
      </c>
      <c r="C21" s="562"/>
      <c r="D21" s="1189">
        <v>354</v>
      </c>
      <c r="E21" s="1190">
        <v>1</v>
      </c>
      <c r="F21" s="156">
        <v>363</v>
      </c>
    </row>
    <row r="22" spans="1:6" ht="20.100000000000001" customHeight="1" thickBot="1">
      <c r="A22" s="440"/>
      <c r="B22" s="532" t="s">
        <v>112</v>
      </c>
      <c r="C22" s="813"/>
      <c r="D22" s="1194">
        <v>379</v>
      </c>
      <c r="E22" s="1195">
        <v>2</v>
      </c>
      <c r="F22" s="160">
        <v>396</v>
      </c>
    </row>
    <row r="23" spans="1:6" ht="20.100000000000001" customHeight="1" thickBot="1">
      <c r="A23" s="544" t="s">
        <v>487</v>
      </c>
      <c r="B23" s="455"/>
      <c r="C23" s="555"/>
      <c r="D23" s="1196">
        <v>4</v>
      </c>
      <c r="E23" s="1197">
        <v>0</v>
      </c>
      <c r="F23" s="154">
        <v>5</v>
      </c>
    </row>
    <row r="24" spans="1:6" ht="20.100000000000001" customHeight="1" thickBot="1">
      <c r="A24" s="528" t="s">
        <v>486</v>
      </c>
      <c r="B24" s="527"/>
      <c r="C24" s="527"/>
      <c r="D24" s="1198">
        <v>0</v>
      </c>
      <c r="E24" s="1184">
        <v>0</v>
      </c>
      <c r="F24" s="1199">
        <v>0</v>
      </c>
    </row>
    <row r="25" spans="1:6">
      <c r="A25" s="1572" t="s">
        <v>791</v>
      </c>
      <c r="B25" s="1572"/>
      <c r="C25" s="1573"/>
      <c r="D25" s="1573"/>
      <c r="E25" s="1573"/>
      <c r="F25" s="1573"/>
    </row>
  </sheetData>
  <mergeCells count="3">
    <mergeCell ref="B6:B9"/>
    <mergeCell ref="B15:B16"/>
    <mergeCell ref="A25:F25"/>
  </mergeCells>
  <phoneticPr fontId="27"/>
  <pageMargins left="1.5" right="0.78740157480314965" top="0.98425196850393704" bottom="0.98425196850393704" header="0.51181102362204722" footer="0.51181102362204722"/>
  <pageSetup paperSize="9" orientation="portrait" r:id="rId1"/>
  <headerFooter alignWithMargins="0">
    <oddFooter>&amp;C－34－</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election activeCell="H65" sqref="H65"/>
    </sheetView>
  </sheetViews>
  <sheetFormatPr defaultRowHeight="14.25"/>
  <cols>
    <col min="1" max="1" width="9.75" style="1" customWidth="1"/>
    <col min="2" max="2" width="6.625" style="1" customWidth="1"/>
    <col min="3" max="5" width="7.625" style="1" customWidth="1"/>
    <col min="6" max="6" width="6.625" style="1" customWidth="1"/>
    <col min="7" max="9" width="7.625" style="1" customWidth="1"/>
    <col min="10" max="10" width="6.625" style="1" customWidth="1"/>
    <col min="11" max="13" width="7.625" style="1" customWidth="1"/>
    <col min="14" max="16384" width="9" style="1"/>
  </cols>
  <sheetData>
    <row r="1" spans="1:13" s="643" customFormat="1" ht="15">
      <c r="A1" s="643" t="s">
        <v>800</v>
      </c>
    </row>
    <row r="2" spans="1:13" s="643" customFormat="1" ht="15.75" thickBot="1">
      <c r="A2" s="643" t="s">
        <v>799</v>
      </c>
    </row>
    <row r="3" spans="1:13">
      <c r="A3" s="928" t="s">
        <v>551</v>
      </c>
      <c r="B3" s="1575" t="s">
        <v>373</v>
      </c>
      <c r="C3" s="1576"/>
      <c r="D3" s="1576"/>
      <c r="E3" s="927" t="s">
        <v>475</v>
      </c>
      <c r="F3" s="1575" t="s">
        <v>756</v>
      </c>
      <c r="G3" s="1576"/>
      <c r="H3" s="1576"/>
      <c r="I3" s="927" t="s">
        <v>481</v>
      </c>
      <c r="J3" s="1575" t="s">
        <v>375</v>
      </c>
      <c r="K3" s="1576"/>
      <c r="L3" s="1576"/>
      <c r="M3" s="926" t="s">
        <v>481</v>
      </c>
    </row>
    <row r="4" spans="1:13">
      <c r="A4" s="925"/>
      <c r="B4" s="685" t="s">
        <v>606</v>
      </c>
      <c r="C4" s="559"/>
      <c r="D4" s="559"/>
      <c r="E4" s="559"/>
      <c r="F4" s="685" t="s">
        <v>606</v>
      </c>
      <c r="G4" s="559"/>
      <c r="H4" s="559"/>
      <c r="I4" s="559"/>
      <c r="J4" s="685" t="s">
        <v>606</v>
      </c>
      <c r="K4" s="559"/>
      <c r="L4" s="559"/>
      <c r="M4" s="852"/>
    </row>
    <row r="5" spans="1:13" ht="15" thickBot="1">
      <c r="A5" s="924" t="s">
        <v>755</v>
      </c>
      <c r="B5" s="509"/>
      <c r="C5" s="849" t="s">
        <v>798</v>
      </c>
      <c r="D5" s="848" t="s">
        <v>797</v>
      </c>
      <c r="E5" s="848" t="s">
        <v>403</v>
      </c>
      <c r="F5" s="923"/>
      <c r="G5" s="849" t="s">
        <v>798</v>
      </c>
      <c r="H5" s="848" t="s">
        <v>797</v>
      </c>
      <c r="I5" s="848" t="s">
        <v>403</v>
      </c>
      <c r="J5" s="923"/>
      <c r="K5" s="849" t="s">
        <v>798</v>
      </c>
      <c r="L5" s="848" t="s">
        <v>797</v>
      </c>
      <c r="M5" s="847" t="s">
        <v>403</v>
      </c>
    </row>
    <row r="6" spans="1:13" ht="20.100000000000001" customHeight="1">
      <c r="A6" s="922" t="s">
        <v>205</v>
      </c>
      <c r="B6" s="656">
        <f t="shared" ref="B6:B29" si="0">SUM(C6:E6)</f>
        <v>276</v>
      </c>
      <c r="C6" s="361">
        <v>21</v>
      </c>
      <c r="D6" s="361">
        <v>255</v>
      </c>
      <c r="E6" s="671">
        <v>0</v>
      </c>
      <c r="F6" s="656">
        <f t="shared" ref="F6:F29" si="1">SUM(G6:I6)</f>
        <v>1</v>
      </c>
      <c r="G6" s="361">
        <v>0</v>
      </c>
      <c r="H6" s="361">
        <v>1</v>
      </c>
      <c r="I6" s="659">
        <v>0</v>
      </c>
      <c r="J6" s="798">
        <f t="shared" ref="J6:J29" si="2">SUM(K6:M6)</f>
        <v>279</v>
      </c>
      <c r="K6" s="361">
        <v>21</v>
      </c>
      <c r="L6" s="361">
        <v>258</v>
      </c>
      <c r="M6" s="659">
        <v>0</v>
      </c>
    </row>
    <row r="7" spans="1:13" ht="20.100000000000001" customHeight="1">
      <c r="A7" s="921" t="s">
        <v>207</v>
      </c>
      <c r="B7" s="846">
        <f t="shared" si="0"/>
        <v>123</v>
      </c>
      <c r="C7" s="73">
        <v>14</v>
      </c>
      <c r="D7" s="73">
        <v>109</v>
      </c>
      <c r="E7" s="667">
        <v>0</v>
      </c>
      <c r="F7" s="846">
        <f t="shared" si="1"/>
        <v>0</v>
      </c>
      <c r="G7" s="73">
        <v>0</v>
      </c>
      <c r="H7" s="73">
        <v>0</v>
      </c>
      <c r="I7" s="86">
        <v>0</v>
      </c>
      <c r="J7" s="845">
        <f t="shared" si="2"/>
        <v>135</v>
      </c>
      <c r="K7" s="73">
        <v>15</v>
      </c>
      <c r="L7" s="73">
        <v>120</v>
      </c>
      <c r="M7" s="86">
        <v>0</v>
      </c>
    </row>
    <row r="8" spans="1:13" ht="20.100000000000001" customHeight="1">
      <c r="A8" s="921" t="s">
        <v>209</v>
      </c>
      <c r="B8" s="846">
        <f t="shared" si="0"/>
        <v>49</v>
      </c>
      <c r="C8" s="73">
        <v>2</v>
      </c>
      <c r="D8" s="73">
        <v>47</v>
      </c>
      <c r="E8" s="667">
        <v>0</v>
      </c>
      <c r="F8" s="846">
        <f t="shared" si="1"/>
        <v>0</v>
      </c>
      <c r="G8" s="73">
        <v>0</v>
      </c>
      <c r="H8" s="73">
        <v>0</v>
      </c>
      <c r="I8" s="86">
        <v>0</v>
      </c>
      <c r="J8" s="845">
        <f t="shared" si="2"/>
        <v>51</v>
      </c>
      <c r="K8" s="73">
        <v>2</v>
      </c>
      <c r="L8" s="73">
        <v>49</v>
      </c>
      <c r="M8" s="86">
        <v>0</v>
      </c>
    </row>
    <row r="9" spans="1:13" ht="20.100000000000001" customHeight="1">
      <c r="A9" s="921" t="s">
        <v>211</v>
      </c>
      <c r="B9" s="846">
        <f t="shared" si="0"/>
        <v>37</v>
      </c>
      <c r="C9" s="73">
        <v>0</v>
      </c>
      <c r="D9" s="73">
        <v>37</v>
      </c>
      <c r="E9" s="667">
        <v>0</v>
      </c>
      <c r="F9" s="846">
        <f t="shared" si="1"/>
        <v>0</v>
      </c>
      <c r="G9" s="73">
        <v>0</v>
      </c>
      <c r="H9" s="73">
        <v>0</v>
      </c>
      <c r="I9" s="86">
        <v>0</v>
      </c>
      <c r="J9" s="845">
        <f t="shared" si="2"/>
        <v>41</v>
      </c>
      <c r="K9" s="73">
        <v>0</v>
      </c>
      <c r="L9" s="73">
        <v>41</v>
      </c>
      <c r="M9" s="86">
        <v>0</v>
      </c>
    </row>
    <row r="10" spans="1:13" ht="20.100000000000001" customHeight="1">
      <c r="A10" s="921" t="s">
        <v>212</v>
      </c>
      <c r="B10" s="846">
        <f t="shared" si="0"/>
        <v>360</v>
      </c>
      <c r="C10" s="73">
        <v>28</v>
      </c>
      <c r="D10" s="73">
        <v>331</v>
      </c>
      <c r="E10" s="667">
        <v>1</v>
      </c>
      <c r="F10" s="846">
        <f t="shared" si="1"/>
        <v>1</v>
      </c>
      <c r="G10" s="73">
        <v>0</v>
      </c>
      <c r="H10" s="73">
        <v>1</v>
      </c>
      <c r="I10" s="86">
        <v>0</v>
      </c>
      <c r="J10" s="845">
        <f t="shared" si="2"/>
        <v>365</v>
      </c>
      <c r="K10" s="73">
        <v>28</v>
      </c>
      <c r="L10" s="73">
        <v>335</v>
      </c>
      <c r="M10" s="86">
        <v>2</v>
      </c>
    </row>
    <row r="11" spans="1:13" ht="20.100000000000001" customHeight="1">
      <c r="A11" s="921" t="s">
        <v>225</v>
      </c>
      <c r="B11" s="846">
        <f t="shared" si="0"/>
        <v>190</v>
      </c>
      <c r="C11" s="73">
        <v>14</v>
      </c>
      <c r="D11" s="73">
        <v>176</v>
      </c>
      <c r="E11" s="667">
        <v>0</v>
      </c>
      <c r="F11" s="846">
        <f t="shared" si="1"/>
        <v>0</v>
      </c>
      <c r="G11" s="73">
        <v>0</v>
      </c>
      <c r="H11" s="73">
        <v>0</v>
      </c>
      <c r="I11" s="86">
        <v>0</v>
      </c>
      <c r="J11" s="845">
        <f t="shared" si="2"/>
        <v>198</v>
      </c>
      <c r="K11" s="73">
        <v>15</v>
      </c>
      <c r="L11" s="73">
        <v>183</v>
      </c>
      <c r="M11" s="86">
        <v>0</v>
      </c>
    </row>
    <row r="12" spans="1:13" ht="20.100000000000001" customHeight="1">
      <c r="A12" s="921" t="s">
        <v>226</v>
      </c>
      <c r="B12" s="846">
        <f t="shared" si="0"/>
        <v>82</v>
      </c>
      <c r="C12" s="73">
        <v>6</v>
      </c>
      <c r="D12" s="73">
        <v>76</v>
      </c>
      <c r="E12" s="667">
        <v>0</v>
      </c>
      <c r="F12" s="846">
        <f t="shared" si="1"/>
        <v>0</v>
      </c>
      <c r="G12" s="73">
        <v>0</v>
      </c>
      <c r="H12" s="73">
        <v>0</v>
      </c>
      <c r="I12" s="86">
        <v>0</v>
      </c>
      <c r="J12" s="845">
        <f t="shared" si="2"/>
        <v>85</v>
      </c>
      <c r="K12" s="73">
        <v>7</v>
      </c>
      <c r="L12" s="73">
        <v>78</v>
      </c>
      <c r="M12" s="86">
        <v>0</v>
      </c>
    </row>
    <row r="13" spans="1:13" ht="20.100000000000001" customHeight="1">
      <c r="A13" s="921" t="s">
        <v>610</v>
      </c>
      <c r="B13" s="846">
        <f t="shared" si="0"/>
        <v>63</v>
      </c>
      <c r="C13" s="73">
        <v>4</v>
      </c>
      <c r="D13" s="73">
        <v>59</v>
      </c>
      <c r="E13" s="667">
        <v>0</v>
      </c>
      <c r="F13" s="846">
        <f t="shared" si="1"/>
        <v>1</v>
      </c>
      <c r="G13" s="73">
        <v>0</v>
      </c>
      <c r="H13" s="73">
        <v>1</v>
      </c>
      <c r="I13" s="86">
        <v>0</v>
      </c>
      <c r="J13" s="845">
        <f t="shared" si="2"/>
        <v>64</v>
      </c>
      <c r="K13" s="73">
        <v>4</v>
      </c>
      <c r="L13" s="73">
        <v>60</v>
      </c>
      <c r="M13" s="86">
        <v>0</v>
      </c>
    </row>
    <row r="14" spans="1:13" ht="20.100000000000001" customHeight="1">
      <c r="A14" s="921" t="s">
        <v>228</v>
      </c>
      <c r="B14" s="846">
        <f t="shared" si="0"/>
        <v>104</v>
      </c>
      <c r="C14" s="73">
        <v>4</v>
      </c>
      <c r="D14" s="73">
        <v>100</v>
      </c>
      <c r="E14" s="667">
        <v>0</v>
      </c>
      <c r="F14" s="846">
        <f t="shared" si="1"/>
        <v>1</v>
      </c>
      <c r="G14" s="73">
        <v>0</v>
      </c>
      <c r="H14" s="73">
        <v>1</v>
      </c>
      <c r="I14" s="86">
        <v>0</v>
      </c>
      <c r="J14" s="845">
        <f t="shared" si="2"/>
        <v>103</v>
      </c>
      <c r="K14" s="73">
        <v>4</v>
      </c>
      <c r="L14" s="73">
        <v>99</v>
      </c>
      <c r="M14" s="86">
        <v>0</v>
      </c>
    </row>
    <row r="15" spans="1:13" ht="20.100000000000001" customHeight="1">
      <c r="A15" s="921" t="s">
        <v>229</v>
      </c>
      <c r="B15" s="846">
        <f t="shared" si="0"/>
        <v>131</v>
      </c>
      <c r="C15" s="73">
        <v>5</v>
      </c>
      <c r="D15" s="73">
        <v>126</v>
      </c>
      <c r="E15" s="667">
        <v>0</v>
      </c>
      <c r="F15" s="846">
        <f t="shared" si="1"/>
        <v>0</v>
      </c>
      <c r="G15" s="73">
        <v>0</v>
      </c>
      <c r="H15" s="73">
        <v>0</v>
      </c>
      <c r="I15" s="86">
        <v>0</v>
      </c>
      <c r="J15" s="845">
        <f t="shared" si="2"/>
        <v>133</v>
      </c>
      <c r="K15" s="73">
        <v>5</v>
      </c>
      <c r="L15" s="73">
        <v>128</v>
      </c>
      <c r="M15" s="86">
        <v>0</v>
      </c>
    </row>
    <row r="16" spans="1:13" ht="20.100000000000001" customHeight="1">
      <c r="A16" s="921" t="s">
        <v>609</v>
      </c>
      <c r="B16" s="846">
        <f t="shared" si="0"/>
        <v>78</v>
      </c>
      <c r="C16" s="73">
        <v>0</v>
      </c>
      <c r="D16" s="73">
        <v>78</v>
      </c>
      <c r="E16" s="667">
        <v>0</v>
      </c>
      <c r="F16" s="846">
        <f t="shared" si="1"/>
        <v>2</v>
      </c>
      <c r="G16" s="73">
        <v>0</v>
      </c>
      <c r="H16" s="73">
        <v>2</v>
      </c>
      <c r="I16" s="86">
        <v>0</v>
      </c>
      <c r="J16" s="845">
        <f t="shared" si="2"/>
        <v>77</v>
      </c>
      <c r="K16" s="73">
        <v>0</v>
      </c>
      <c r="L16" s="73">
        <v>77</v>
      </c>
      <c r="M16" s="86">
        <v>0</v>
      </c>
    </row>
    <row r="17" spans="1:13" ht="20.100000000000001" customHeight="1">
      <c r="A17" s="921" t="s">
        <v>232</v>
      </c>
      <c r="B17" s="846">
        <f t="shared" si="0"/>
        <v>235</v>
      </c>
      <c r="C17" s="73">
        <v>16</v>
      </c>
      <c r="D17" s="73">
        <v>218</v>
      </c>
      <c r="E17" s="667">
        <v>1</v>
      </c>
      <c r="F17" s="846">
        <f t="shared" si="1"/>
        <v>1</v>
      </c>
      <c r="G17" s="73">
        <v>0</v>
      </c>
      <c r="H17" s="73">
        <v>1</v>
      </c>
      <c r="I17" s="86">
        <v>0</v>
      </c>
      <c r="J17" s="845">
        <f t="shared" si="2"/>
        <v>249</v>
      </c>
      <c r="K17" s="73">
        <v>17</v>
      </c>
      <c r="L17" s="73">
        <v>231</v>
      </c>
      <c r="M17" s="86">
        <v>1</v>
      </c>
    </row>
    <row r="18" spans="1:13" ht="20.100000000000001" customHeight="1">
      <c r="A18" s="921" t="s">
        <v>608</v>
      </c>
      <c r="B18" s="846">
        <f t="shared" si="0"/>
        <v>172</v>
      </c>
      <c r="C18" s="73">
        <v>8</v>
      </c>
      <c r="D18" s="73">
        <v>163</v>
      </c>
      <c r="E18" s="667">
        <v>1</v>
      </c>
      <c r="F18" s="846">
        <f t="shared" si="1"/>
        <v>0</v>
      </c>
      <c r="G18" s="73">
        <v>0</v>
      </c>
      <c r="H18" s="73">
        <v>0</v>
      </c>
      <c r="I18" s="86">
        <v>0</v>
      </c>
      <c r="J18" s="845">
        <f t="shared" si="2"/>
        <v>188</v>
      </c>
      <c r="K18" s="73">
        <v>9</v>
      </c>
      <c r="L18" s="73">
        <v>178</v>
      </c>
      <c r="M18" s="86">
        <v>1</v>
      </c>
    </row>
    <row r="19" spans="1:13" ht="20.100000000000001" customHeight="1">
      <c r="A19" s="921" t="s">
        <v>234</v>
      </c>
      <c r="B19" s="846">
        <f t="shared" si="0"/>
        <v>127</v>
      </c>
      <c r="C19" s="73">
        <v>7</v>
      </c>
      <c r="D19" s="73">
        <v>120</v>
      </c>
      <c r="E19" s="667">
        <v>0</v>
      </c>
      <c r="F19" s="846">
        <f t="shared" si="1"/>
        <v>0</v>
      </c>
      <c r="G19" s="73">
        <v>0</v>
      </c>
      <c r="H19" s="73">
        <v>0</v>
      </c>
      <c r="I19" s="86">
        <v>0</v>
      </c>
      <c r="J19" s="845">
        <f t="shared" si="2"/>
        <v>131</v>
      </c>
      <c r="K19" s="73">
        <v>7</v>
      </c>
      <c r="L19" s="73">
        <v>124</v>
      </c>
      <c r="M19" s="86">
        <v>0</v>
      </c>
    </row>
    <row r="20" spans="1:13" ht="20.100000000000001" customHeight="1">
      <c r="A20" s="921" t="s">
        <v>235</v>
      </c>
      <c r="B20" s="846">
        <f t="shared" si="0"/>
        <v>186</v>
      </c>
      <c r="C20" s="73">
        <v>3</v>
      </c>
      <c r="D20" s="73">
        <v>183</v>
      </c>
      <c r="E20" s="667">
        <v>0</v>
      </c>
      <c r="F20" s="846">
        <f t="shared" si="1"/>
        <v>0</v>
      </c>
      <c r="G20" s="73">
        <v>0</v>
      </c>
      <c r="H20" s="73">
        <v>0</v>
      </c>
      <c r="I20" s="86">
        <v>0</v>
      </c>
      <c r="J20" s="845">
        <f t="shared" si="2"/>
        <v>196</v>
      </c>
      <c r="K20" s="73">
        <v>3</v>
      </c>
      <c r="L20" s="73">
        <v>193</v>
      </c>
      <c r="M20" s="86">
        <v>0</v>
      </c>
    </row>
    <row r="21" spans="1:13" ht="20.100000000000001" customHeight="1">
      <c r="A21" s="921" t="s">
        <v>236</v>
      </c>
      <c r="B21" s="846">
        <f t="shared" si="0"/>
        <v>69</v>
      </c>
      <c r="C21" s="73">
        <v>3</v>
      </c>
      <c r="D21" s="73">
        <v>66</v>
      </c>
      <c r="E21" s="667">
        <v>0</v>
      </c>
      <c r="F21" s="846">
        <f t="shared" si="1"/>
        <v>0</v>
      </c>
      <c r="G21" s="73">
        <v>0</v>
      </c>
      <c r="H21" s="73">
        <v>0</v>
      </c>
      <c r="I21" s="86">
        <v>0</v>
      </c>
      <c r="J21" s="845">
        <f t="shared" si="2"/>
        <v>71</v>
      </c>
      <c r="K21" s="73">
        <v>3</v>
      </c>
      <c r="L21" s="73">
        <v>68</v>
      </c>
      <c r="M21" s="86">
        <v>0</v>
      </c>
    </row>
    <row r="22" spans="1:13" ht="20.100000000000001" customHeight="1">
      <c r="A22" s="921" t="s">
        <v>237</v>
      </c>
      <c r="B22" s="846">
        <f t="shared" si="0"/>
        <v>164</v>
      </c>
      <c r="C22" s="73">
        <v>9</v>
      </c>
      <c r="D22" s="73">
        <v>155</v>
      </c>
      <c r="E22" s="667">
        <v>0</v>
      </c>
      <c r="F22" s="846">
        <f t="shared" si="1"/>
        <v>2</v>
      </c>
      <c r="G22" s="73">
        <v>0</v>
      </c>
      <c r="H22" s="73">
        <v>2</v>
      </c>
      <c r="I22" s="86">
        <v>0</v>
      </c>
      <c r="J22" s="845">
        <f t="shared" si="2"/>
        <v>174</v>
      </c>
      <c r="K22" s="73">
        <v>9</v>
      </c>
      <c r="L22" s="73">
        <v>165</v>
      </c>
      <c r="M22" s="86">
        <v>0</v>
      </c>
    </row>
    <row r="23" spans="1:13" ht="20.100000000000001" customHeight="1">
      <c r="A23" s="921" t="s">
        <v>238</v>
      </c>
      <c r="B23" s="846">
        <f t="shared" si="0"/>
        <v>119</v>
      </c>
      <c r="C23" s="73">
        <v>5</v>
      </c>
      <c r="D23" s="73">
        <v>114</v>
      </c>
      <c r="E23" s="667">
        <v>0</v>
      </c>
      <c r="F23" s="846">
        <f t="shared" si="1"/>
        <v>0</v>
      </c>
      <c r="G23" s="73">
        <v>0</v>
      </c>
      <c r="H23" s="73">
        <v>0</v>
      </c>
      <c r="I23" s="86">
        <v>0</v>
      </c>
      <c r="J23" s="845">
        <f t="shared" si="2"/>
        <v>130</v>
      </c>
      <c r="K23" s="73">
        <v>5</v>
      </c>
      <c r="L23" s="73">
        <v>125</v>
      </c>
      <c r="M23" s="86">
        <v>0</v>
      </c>
    </row>
    <row r="24" spans="1:13" ht="20.100000000000001" customHeight="1">
      <c r="A24" s="921" t="s">
        <v>239</v>
      </c>
      <c r="B24" s="846">
        <f t="shared" si="0"/>
        <v>92</v>
      </c>
      <c r="C24" s="73">
        <v>4</v>
      </c>
      <c r="D24" s="73">
        <v>88</v>
      </c>
      <c r="E24" s="667">
        <v>0</v>
      </c>
      <c r="F24" s="846">
        <f t="shared" si="1"/>
        <v>0</v>
      </c>
      <c r="G24" s="73">
        <v>0</v>
      </c>
      <c r="H24" s="73">
        <v>0</v>
      </c>
      <c r="I24" s="86">
        <v>0</v>
      </c>
      <c r="J24" s="845">
        <f t="shared" si="2"/>
        <v>94</v>
      </c>
      <c r="K24" s="73">
        <v>4</v>
      </c>
      <c r="L24" s="73">
        <v>90</v>
      </c>
      <c r="M24" s="86">
        <v>0</v>
      </c>
    </row>
    <row r="25" spans="1:13" ht="20.100000000000001" customHeight="1">
      <c r="A25" s="921" t="s">
        <v>240</v>
      </c>
      <c r="B25" s="846">
        <f t="shared" si="0"/>
        <v>130</v>
      </c>
      <c r="C25" s="73">
        <v>6</v>
      </c>
      <c r="D25" s="73">
        <v>124</v>
      </c>
      <c r="E25" s="667">
        <v>0</v>
      </c>
      <c r="F25" s="846">
        <f t="shared" si="1"/>
        <v>0</v>
      </c>
      <c r="G25" s="73">
        <v>0</v>
      </c>
      <c r="H25" s="73">
        <v>0</v>
      </c>
      <c r="I25" s="86">
        <v>0</v>
      </c>
      <c r="J25" s="845">
        <f t="shared" si="2"/>
        <v>132</v>
      </c>
      <c r="K25" s="73">
        <v>6</v>
      </c>
      <c r="L25" s="73">
        <v>126</v>
      </c>
      <c r="M25" s="86">
        <v>0</v>
      </c>
    </row>
    <row r="26" spans="1:13" ht="20.100000000000001" customHeight="1">
      <c r="A26" s="921" t="s">
        <v>241</v>
      </c>
      <c r="B26" s="846">
        <f t="shared" si="0"/>
        <v>170</v>
      </c>
      <c r="C26" s="73">
        <v>7</v>
      </c>
      <c r="D26" s="73">
        <v>163</v>
      </c>
      <c r="E26" s="667">
        <v>0</v>
      </c>
      <c r="F26" s="846">
        <f t="shared" si="1"/>
        <v>0</v>
      </c>
      <c r="G26" s="73">
        <v>0</v>
      </c>
      <c r="H26" s="73">
        <v>0</v>
      </c>
      <c r="I26" s="86">
        <v>0</v>
      </c>
      <c r="J26" s="845">
        <f t="shared" si="2"/>
        <v>178</v>
      </c>
      <c r="K26" s="73">
        <v>7</v>
      </c>
      <c r="L26" s="73">
        <v>171</v>
      </c>
      <c r="M26" s="86">
        <v>0</v>
      </c>
    </row>
    <row r="27" spans="1:13" ht="20.100000000000001" customHeight="1">
      <c r="A27" s="921" t="s">
        <v>607</v>
      </c>
      <c r="B27" s="846">
        <f t="shared" si="0"/>
        <v>183</v>
      </c>
      <c r="C27" s="73">
        <v>2</v>
      </c>
      <c r="D27" s="73">
        <v>181</v>
      </c>
      <c r="E27" s="667">
        <v>0</v>
      </c>
      <c r="F27" s="846">
        <f t="shared" si="1"/>
        <v>2</v>
      </c>
      <c r="G27" s="73">
        <v>0</v>
      </c>
      <c r="H27" s="73">
        <v>2</v>
      </c>
      <c r="I27" s="86">
        <v>0</v>
      </c>
      <c r="J27" s="845">
        <f t="shared" si="2"/>
        <v>196</v>
      </c>
      <c r="K27" s="73">
        <v>2</v>
      </c>
      <c r="L27" s="73">
        <v>194</v>
      </c>
      <c r="M27" s="86">
        <v>0</v>
      </c>
    </row>
    <row r="28" spans="1:13" ht="20.100000000000001" customHeight="1">
      <c r="A28" s="921" t="s">
        <v>243</v>
      </c>
      <c r="B28" s="846">
        <f t="shared" si="0"/>
        <v>289</v>
      </c>
      <c r="C28" s="73">
        <v>8</v>
      </c>
      <c r="D28" s="73">
        <v>280</v>
      </c>
      <c r="E28" s="667">
        <v>1</v>
      </c>
      <c r="F28" s="846">
        <f t="shared" si="1"/>
        <v>1</v>
      </c>
      <c r="G28" s="73">
        <v>0</v>
      </c>
      <c r="H28" s="73">
        <v>1</v>
      </c>
      <c r="I28" s="86">
        <v>0</v>
      </c>
      <c r="J28" s="845">
        <f t="shared" si="2"/>
        <v>296</v>
      </c>
      <c r="K28" s="73">
        <v>8</v>
      </c>
      <c r="L28" s="73">
        <v>287</v>
      </c>
      <c r="M28" s="86">
        <v>1</v>
      </c>
    </row>
    <row r="29" spans="1:13" ht="20.100000000000001" customHeight="1" thickBot="1">
      <c r="A29" s="920" t="s">
        <v>244</v>
      </c>
      <c r="B29" s="919">
        <f t="shared" si="0"/>
        <v>109</v>
      </c>
      <c r="C29" s="69">
        <v>4</v>
      </c>
      <c r="D29" s="69">
        <v>105</v>
      </c>
      <c r="E29" s="754">
        <v>0</v>
      </c>
      <c r="F29" s="919">
        <f t="shared" si="1"/>
        <v>0</v>
      </c>
      <c r="G29" s="69">
        <v>0</v>
      </c>
      <c r="H29" s="69">
        <v>0</v>
      </c>
      <c r="I29" s="808">
        <v>0</v>
      </c>
      <c r="J29" s="918">
        <f t="shared" si="2"/>
        <v>114</v>
      </c>
      <c r="K29" s="69">
        <v>4</v>
      </c>
      <c r="L29" s="69">
        <v>110</v>
      </c>
      <c r="M29" s="808">
        <v>0</v>
      </c>
    </row>
    <row r="30" spans="1:13" ht="20.100000000000001" customHeight="1" thickBot="1">
      <c r="A30" s="917" t="s">
        <v>378</v>
      </c>
      <c r="B30" s="838">
        <f t="shared" ref="B30:M30" si="3">SUM(B6:B29)</f>
        <v>3538</v>
      </c>
      <c r="C30" s="915">
        <f t="shared" si="3"/>
        <v>180</v>
      </c>
      <c r="D30" s="915">
        <f t="shared" si="3"/>
        <v>3354</v>
      </c>
      <c r="E30" s="916">
        <f t="shared" si="3"/>
        <v>4</v>
      </c>
      <c r="F30" s="838">
        <f t="shared" si="3"/>
        <v>12</v>
      </c>
      <c r="G30" s="915">
        <f t="shared" si="3"/>
        <v>0</v>
      </c>
      <c r="H30" s="915">
        <f t="shared" si="3"/>
        <v>12</v>
      </c>
      <c r="I30" s="914">
        <f t="shared" si="3"/>
        <v>0</v>
      </c>
      <c r="J30" s="837">
        <f t="shared" si="3"/>
        <v>3680</v>
      </c>
      <c r="K30" s="915">
        <f t="shared" si="3"/>
        <v>185</v>
      </c>
      <c r="L30" s="915">
        <f t="shared" si="3"/>
        <v>3490</v>
      </c>
      <c r="M30" s="914">
        <f t="shared" si="3"/>
        <v>5</v>
      </c>
    </row>
    <row r="31" spans="1:13">
      <c r="A31" s="44" t="s">
        <v>796</v>
      </c>
      <c r="B31" s="44"/>
      <c r="C31" s="10"/>
      <c r="D31" s="10"/>
      <c r="E31" s="10"/>
      <c r="F31" s="10"/>
      <c r="G31" s="10"/>
      <c r="H31" s="10"/>
      <c r="I31" s="10"/>
      <c r="J31" s="10"/>
      <c r="K31" s="10"/>
      <c r="L31" s="10"/>
      <c r="M31" s="10"/>
    </row>
    <row r="32" spans="1:13" ht="13.5" customHeight="1">
      <c r="A32" s="1574"/>
      <c r="B32" s="1574"/>
      <c r="C32" s="1574"/>
      <c r="D32" s="1574"/>
      <c r="E32" s="1574"/>
      <c r="F32" s="1574"/>
      <c r="G32" s="1574"/>
      <c r="H32" s="1574"/>
      <c r="I32" s="1574"/>
      <c r="J32" s="1574"/>
      <c r="K32" s="1574"/>
      <c r="L32" s="904"/>
    </row>
    <row r="33" spans="1:12">
      <c r="A33" s="1574"/>
      <c r="B33" s="1574"/>
      <c r="C33" s="1574"/>
      <c r="D33" s="1574"/>
      <c r="E33" s="1574"/>
      <c r="F33" s="1574"/>
      <c r="G33" s="1574"/>
      <c r="H33" s="1574"/>
      <c r="I33" s="1574"/>
      <c r="J33" s="1574"/>
      <c r="K33" s="1574"/>
      <c r="L33" s="904"/>
    </row>
  </sheetData>
  <mergeCells count="4">
    <mergeCell ref="A32:K33"/>
    <mergeCell ref="B3:D3"/>
    <mergeCell ref="F3:H3"/>
    <mergeCell ref="J3:L3"/>
  </mergeCells>
  <phoneticPr fontId="27"/>
  <pageMargins left="0.59" right="0.56000000000000005" top="0.98425196850393704" bottom="0.98425196850393704" header="0.51181102362204722" footer="0.51181102362204722"/>
  <pageSetup paperSize="9" scale="91" orientation="portrait" r:id="rId1"/>
  <headerFooter alignWithMargins="0">
    <oddFooter>&amp;C－35－</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BreakPreview" zoomScaleNormal="100" zoomScaleSheetLayoutView="100" workbookViewId="0">
      <selection activeCell="H65" sqref="H65"/>
    </sheetView>
  </sheetViews>
  <sheetFormatPr defaultRowHeight="14.25"/>
  <cols>
    <col min="1" max="1" width="3" style="10" customWidth="1"/>
    <col min="2" max="2" width="3.875" style="10" customWidth="1"/>
    <col min="3" max="3" width="7.125" style="10" customWidth="1"/>
    <col min="4" max="6" width="7.625" style="10" customWidth="1"/>
    <col min="7" max="7" width="7.125" style="10" customWidth="1"/>
    <col min="8" max="10" width="7.625" style="10" customWidth="1"/>
    <col min="11" max="11" width="7.125" style="10" customWidth="1"/>
    <col min="12" max="14" width="7.625" style="10" customWidth="1"/>
    <col min="15" max="15" width="4.625" style="10" customWidth="1"/>
    <col min="16" max="16384" width="9" style="10"/>
  </cols>
  <sheetData>
    <row r="1" spans="1:14" s="61" customFormat="1" ht="15">
      <c r="A1" s="61" t="s">
        <v>813</v>
      </c>
    </row>
    <row r="2" spans="1:14" s="61" customFormat="1" ht="15.75" thickBot="1">
      <c r="A2" s="61" t="s">
        <v>812</v>
      </c>
    </row>
    <row r="3" spans="1:14">
      <c r="A3" s="971"/>
      <c r="B3" s="970" t="s">
        <v>811</v>
      </c>
      <c r="C3" s="1577" t="s">
        <v>810</v>
      </c>
      <c r="D3" s="1260"/>
      <c r="E3" s="1260"/>
      <c r="F3" s="854" t="s">
        <v>475</v>
      </c>
      <c r="G3" s="1577" t="s">
        <v>809</v>
      </c>
      <c r="H3" s="1260"/>
      <c r="I3" s="1260"/>
      <c r="J3" s="854" t="s">
        <v>481</v>
      </c>
      <c r="K3" s="1577" t="s">
        <v>808</v>
      </c>
      <c r="L3" s="1260"/>
      <c r="M3" s="1260"/>
      <c r="N3" s="343" t="s">
        <v>481</v>
      </c>
    </row>
    <row r="4" spans="1:14">
      <c r="A4" s="969"/>
      <c r="B4" s="964"/>
      <c r="C4" s="968" t="s">
        <v>807</v>
      </c>
      <c r="D4" s="967"/>
      <c r="E4" s="967"/>
      <c r="F4" s="967"/>
      <c r="G4" s="968" t="s">
        <v>807</v>
      </c>
      <c r="H4" s="967"/>
      <c r="I4" s="967"/>
      <c r="J4" s="967"/>
      <c r="K4" s="968" t="s">
        <v>807</v>
      </c>
      <c r="L4" s="967"/>
      <c r="M4" s="967"/>
      <c r="N4" s="966"/>
    </row>
    <row r="5" spans="1:14" ht="15" thickBot="1">
      <c r="A5" s="965" t="s">
        <v>806</v>
      </c>
      <c r="B5" s="964"/>
      <c r="C5" s="963"/>
      <c r="D5" s="267" t="s">
        <v>798</v>
      </c>
      <c r="E5" s="773" t="s">
        <v>797</v>
      </c>
      <c r="F5" s="773" t="s">
        <v>403</v>
      </c>
      <c r="G5" s="963"/>
      <c r="H5" s="267" t="s">
        <v>798</v>
      </c>
      <c r="I5" s="773" t="s">
        <v>797</v>
      </c>
      <c r="J5" s="773" t="s">
        <v>403</v>
      </c>
      <c r="K5" s="963"/>
      <c r="L5" s="267" t="s">
        <v>798</v>
      </c>
      <c r="M5" s="773" t="s">
        <v>797</v>
      </c>
      <c r="N5" s="268" t="s">
        <v>403</v>
      </c>
    </row>
    <row r="6" spans="1:14" ht="20.100000000000001" customHeight="1">
      <c r="A6" s="949"/>
      <c r="B6" s="962">
        <v>0</v>
      </c>
      <c r="C6" s="953">
        <f t="shared" ref="C6:C29" si="0">SUM(D6:F6)</f>
        <v>39</v>
      </c>
      <c r="D6" s="961">
        <v>0</v>
      </c>
      <c r="E6" s="960">
        <v>38</v>
      </c>
      <c r="F6" s="960">
        <v>1</v>
      </c>
      <c r="G6" s="953">
        <f t="shared" ref="G6:G29" si="1">SUM(H6:J6)</f>
        <v>0</v>
      </c>
      <c r="H6" s="961">
        <v>0</v>
      </c>
      <c r="I6" s="960">
        <v>0</v>
      </c>
      <c r="J6" s="959">
        <v>0</v>
      </c>
      <c r="K6" s="952">
        <f t="shared" ref="K6:K29" si="2">SUM(L6:N6)</f>
        <v>44</v>
      </c>
      <c r="L6" s="961">
        <v>0</v>
      </c>
      <c r="M6" s="960">
        <v>43</v>
      </c>
      <c r="N6" s="959">
        <v>1</v>
      </c>
    </row>
    <row r="7" spans="1:14" ht="20.100000000000001" customHeight="1">
      <c r="A7" s="949" t="s">
        <v>805</v>
      </c>
      <c r="B7" s="954">
        <v>1</v>
      </c>
      <c r="C7" s="953">
        <f t="shared" si="0"/>
        <v>26</v>
      </c>
      <c r="D7" s="951">
        <v>1</v>
      </c>
      <c r="E7" s="950">
        <v>25</v>
      </c>
      <c r="F7" s="950">
        <v>0</v>
      </c>
      <c r="G7" s="953">
        <f t="shared" si="1"/>
        <v>1</v>
      </c>
      <c r="H7" s="951">
        <v>0</v>
      </c>
      <c r="I7" s="950">
        <v>1</v>
      </c>
      <c r="J7" s="946">
        <v>0</v>
      </c>
      <c r="K7" s="952">
        <f t="shared" si="2"/>
        <v>25</v>
      </c>
      <c r="L7" s="951">
        <v>1</v>
      </c>
      <c r="M7" s="950">
        <v>24</v>
      </c>
      <c r="N7" s="946">
        <v>0</v>
      </c>
    </row>
    <row r="8" spans="1:14" ht="20.100000000000001" customHeight="1">
      <c r="A8" s="949"/>
      <c r="B8" s="954">
        <v>2</v>
      </c>
      <c r="C8" s="953">
        <f t="shared" si="0"/>
        <v>13</v>
      </c>
      <c r="D8" s="951">
        <v>0</v>
      </c>
      <c r="E8" s="950">
        <v>13</v>
      </c>
      <c r="F8" s="950">
        <v>0</v>
      </c>
      <c r="G8" s="953">
        <f t="shared" si="1"/>
        <v>0</v>
      </c>
      <c r="H8" s="951">
        <v>0</v>
      </c>
      <c r="I8" s="950">
        <v>0</v>
      </c>
      <c r="J8" s="946">
        <v>0</v>
      </c>
      <c r="K8" s="952">
        <f t="shared" si="2"/>
        <v>14</v>
      </c>
      <c r="L8" s="951">
        <v>0</v>
      </c>
      <c r="M8" s="950">
        <v>14</v>
      </c>
      <c r="N8" s="946">
        <v>0</v>
      </c>
    </row>
    <row r="9" spans="1:14" ht="20.100000000000001" customHeight="1">
      <c r="A9" s="949" t="s">
        <v>804</v>
      </c>
      <c r="B9" s="954">
        <v>3</v>
      </c>
      <c r="C9" s="953">
        <f t="shared" si="0"/>
        <v>16</v>
      </c>
      <c r="D9" s="951">
        <v>0</v>
      </c>
      <c r="E9" s="950">
        <v>16</v>
      </c>
      <c r="F9" s="950">
        <v>0</v>
      </c>
      <c r="G9" s="953">
        <f t="shared" si="1"/>
        <v>0</v>
      </c>
      <c r="H9" s="951">
        <v>0</v>
      </c>
      <c r="I9" s="950">
        <v>0</v>
      </c>
      <c r="J9" s="946">
        <v>0</v>
      </c>
      <c r="K9" s="952">
        <f t="shared" si="2"/>
        <v>16</v>
      </c>
      <c r="L9" s="951">
        <v>0</v>
      </c>
      <c r="M9" s="950">
        <v>16</v>
      </c>
      <c r="N9" s="946">
        <v>0</v>
      </c>
    </row>
    <row r="10" spans="1:14" ht="20.100000000000001" customHeight="1">
      <c r="A10" s="949"/>
      <c r="B10" s="954">
        <v>4</v>
      </c>
      <c r="C10" s="953">
        <f t="shared" si="0"/>
        <v>19</v>
      </c>
      <c r="D10" s="951">
        <v>0</v>
      </c>
      <c r="E10" s="950">
        <v>19</v>
      </c>
      <c r="F10" s="950">
        <v>0</v>
      </c>
      <c r="G10" s="953">
        <f t="shared" si="1"/>
        <v>0</v>
      </c>
      <c r="H10" s="951">
        <v>0</v>
      </c>
      <c r="I10" s="950">
        <v>0</v>
      </c>
      <c r="J10" s="946">
        <v>0</v>
      </c>
      <c r="K10" s="952">
        <f t="shared" si="2"/>
        <v>19</v>
      </c>
      <c r="L10" s="951">
        <v>0</v>
      </c>
      <c r="M10" s="950">
        <v>19</v>
      </c>
      <c r="N10" s="946">
        <v>0</v>
      </c>
    </row>
    <row r="11" spans="1:14" ht="20.100000000000001" customHeight="1">
      <c r="A11" s="958"/>
      <c r="B11" s="954">
        <v>5</v>
      </c>
      <c r="C11" s="953">
        <f t="shared" si="0"/>
        <v>17</v>
      </c>
      <c r="D11" s="951">
        <v>0</v>
      </c>
      <c r="E11" s="950">
        <v>17</v>
      </c>
      <c r="F11" s="950">
        <v>0</v>
      </c>
      <c r="G11" s="953">
        <f t="shared" si="1"/>
        <v>0</v>
      </c>
      <c r="H11" s="951">
        <v>0</v>
      </c>
      <c r="I11" s="950">
        <v>0</v>
      </c>
      <c r="J11" s="946">
        <v>0</v>
      </c>
      <c r="K11" s="952">
        <f t="shared" si="2"/>
        <v>17</v>
      </c>
      <c r="L11" s="951">
        <v>0</v>
      </c>
      <c r="M11" s="950">
        <v>17</v>
      </c>
      <c r="N11" s="946">
        <v>0</v>
      </c>
    </row>
    <row r="12" spans="1:14" ht="20.100000000000001" customHeight="1">
      <c r="A12" s="957"/>
      <c r="B12" s="956">
        <v>6</v>
      </c>
      <c r="C12" s="953">
        <f t="shared" si="0"/>
        <v>66</v>
      </c>
      <c r="D12" s="951">
        <v>1</v>
      </c>
      <c r="E12" s="950">
        <v>65</v>
      </c>
      <c r="F12" s="950">
        <v>0</v>
      </c>
      <c r="G12" s="953">
        <f t="shared" si="1"/>
        <v>0</v>
      </c>
      <c r="H12" s="951">
        <v>0</v>
      </c>
      <c r="I12" s="950">
        <v>0</v>
      </c>
      <c r="J12" s="946">
        <v>0</v>
      </c>
      <c r="K12" s="952">
        <f t="shared" si="2"/>
        <v>69</v>
      </c>
      <c r="L12" s="951">
        <v>1</v>
      </c>
      <c r="M12" s="950">
        <v>68</v>
      </c>
      <c r="N12" s="946">
        <v>0</v>
      </c>
    </row>
    <row r="13" spans="1:14" ht="20.100000000000001" customHeight="1">
      <c r="A13" s="957"/>
      <c r="B13" s="956">
        <v>7</v>
      </c>
      <c r="C13" s="953">
        <f t="shared" si="0"/>
        <v>191</v>
      </c>
      <c r="D13" s="951">
        <v>8</v>
      </c>
      <c r="E13" s="950">
        <v>182</v>
      </c>
      <c r="F13" s="950">
        <v>1</v>
      </c>
      <c r="G13" s="953">
        <f t="shared" si="1"/>
        <v>0</v>
      </c>
      <c r="H13" s="951">
        <v>0</v>
      </c>
      <c r="I13" s="950">
        <v>0</v>
      </c>
      <c r="J13" s="946">
        <v>0</v>
      </c>
      <c r="K13" s="952">
        <f t="shared" si="2"/>
        <v>197</v>
      </c>
      <c r="L13" s="951">
        <v>8</v>
      </c>
      <c r="M13" s="950">
        <v>187</v>
      </c>
      <c r="N13" s="946">
        <v>2</v>
      </c>
    </row>
    <row r="14" spans="1:14" ht="20.100000000000001" customHeight="1">
      <c r="A14" s="957"/>
      <c r="B14" s="956">
        <v>8</v>
      </c>
      <c r="C14" s="953">
        <f t="shared" si="0"/>
        <v>338</v>
      </c>
      <c r="D14" s="951">
        <v>17</v>
      </c>
      <c r="E14" s="950">
        <v>321</v>
      </c>
      <c r="F14" s="950">
        <v>0</v>
      </c>
      <c r="G14" s="953">
        <f t="shared" si="1"/>
        <v>0</v>
      </c>
      <c r="H14" s="951">
        <v>0</v>
      </c>
      <c r="I14" s="950">
        <v>0</v>
      </c>
      <c r="J14" s="946">
        <v>0</v>
      </c>
      <c r="K14" s="952">
        <f t="shared" si="2"/>
        <v>357</v>
      </c>
      <c r="L14" s="951">
        <v>18</v>
      </c>
      <c r="M14" s="950">
        <v>339</v>
      </c>
      <c r="N14" s="946">
        <v>0</v>
      </c>
    </row>
    <row r="15" spans="1:14" ht="20.100000000000001" customHeight="1">
      <c r="A15" s="957"/>
      <c r="B15" s="956">
        <v>9</v>
      </c>
      <c r="C15" s="953">
        <f t="shared" si="0"/>
        <v>280</v>
      </c>
      <c r="D15" s="951">
        <v>12</v>
      </c>
      <c r="E15" s="950">
        <v>268</v>
      </c>
      <c r="F15" s="950">
        <v>0</v>
      </c>
      <c r="G15" s="953">
        <f t="shared" si="1"/>
        <v>2</v>
      </c>
      <c r="H15" s="951">
        <v>0</v>
      </c>
      <c r="I15" s="950">
        <v>2</v>
      </c>
      <c r="J15" s="946">
        <v>0</v>
      </c>
      <c r="K15" s="952">
        <f t="shared" si="2"/>
        <v>291</v>
      </c>
      <c r="L15" s="951">
        <v>12</v>
      </c>
      <c r="M15" s="950">
        <v>279</v>
      </c>
      <c r="N15" s="946">
        <v>0</v>
      </c>
    </row>
    <row r="16" spans="1:14" ht="20.100000000000001" customHeight="1">
      <c r="A16" s="957"/>
      <c r="B16" s="956">
        <v>10</v>
      </c>
      <c r="C16" s="953">
        <f t="shared" si="0"/>
        <v>284</v>
      </c>
      <c r="D16" s="951">
        <v>13</v>
      </c>
      <c r="E16" s="950">
        <v>271</v>
      </c>
      <c r="F16" s="950">
        <v>0</v>
      </c>
      <c r="G16" s="953">
        <f t="shared" si="1"/>
        <v>1</v>
      </c>
      <c r="H16" s="951">
        <v>0</v>
      </c>
      <c r="I16" s="950">
        <v>1</v>
      </c>
      <c r="J16" s="946">
        <v>0</v>
      </c>
      <c r="K16" s="952">
        <f t="shared" si="2"/>
        <v>289</v>
      </c>
      <c r="L16" s="951">
        <v>13</v>
      </c>
      <c r="M16" s="950">
        <v>276</v>
      </c>
      <c r="N16" s="946">
        <v>0</v>
      </c>
    </row>
    <row r="17" spans="1:14" ht="20.100000000000001" customHeight="1">
      <c r="A17" s="957"/>
      <c r="B17" s="956">
        <v>11</v>
      </c>
      <c r="C17" s="953">
        <f t="shared" si="0"/>
        <v>237</v>
      </c>
      <c r="D17" s="951">
        <v>13</v>
      </c>
      <c r="E17" s="950">
        <v>224</v>
      </c>
      <c r="F17" s="950">
        <v>0</v>
      </c>
      <c r="G17" s="953">
        <f t="shared" si="1"/>
        <v>0</v>
      </c>
      <c r="H17" s="951">
        <v>0</v>
      </c>
      <c r="I17" s="950">
        <v>0</v>
      </c>
      <c r="J17" s="946">
        <v>0</v>
      </c>
      <c r="K17" s="952">
        <f t="shared" si="2"/>
        <v>249</v>
      </c>
      <c r="L17" s="951">
        <v>13</v>
      </c>
      <c r="M17" s="950">
        <v>236</v>
      </c>
      <c r="N17" s="946">
        <v>0</v>
      </c>
    </row>
    <row r="18" spans="1:14" ht="20.100000000000001" customHeight="1">
      <c r="A18" s="957"/>
      <c r="B18" s="956">
        <v>12</v>
      </c>
      <c r="C18" s="953">
        <f t="shared" si="0"/>
        <v>211</v>
      </c>
      <c r="D18" s="951">
        <v>12</v>
      </c>
      <c r="E18" s="950">
        <v>199</v>
      </c>
      <c r="F18" s="950">
        <v>0</v>
      </c>
      <c r="G18" s="953">
        <f t="shared" si="1"/>
        <v>0</v>
      </c>
      <c r="H18" s="951">
        <v>0</v>
      </c>
      <c r="I18" s="950">
        <v>0</v>
      </c>
      <c r="J18" s="946">
        <v>0</v>
      </c>
      <c r="K18" s="952">
        <f t="shared" si="2"/>
        <v>219</v>
      </c>
      <c r="L18" s="951">
        <v>13</v>
      </c>
      <c r="M18" s="950">
        <v>206</v>
      </c>
      <c r="N18" s="946">
        <v>0</v>
      </c>
    </row>
    <row r="19" spans="1:14" ht="20.100000000000001" customHeight="1">
      <c r="A19" s="957"/>
      <c r="B19" s="956">
        <v>13</v>
      </c>
      <c r="C19" s="953">
        <f t="shared" si="0"/>
        <v>185</v>
      </c>
      <c r="D19" s="951">
        <v>7</v>
      </c>
      <c r="E19" s="950">
        <v>178</v>
      </c>
      <c r="F19" s="950">
        <v>0</v>
      </c>
      <c r="G19" s="953">
        <f t="shared" si="1"/>
        <v>1</v>
      </c>
      <c r="H19" s="951">
        <v>0</v>
      </c>
      <c r="I19" s="950">
        <v>1</v>
      </c>
      <c r="J19" s="946">
        <v>0</v>
      </c>
      <c r="K19" s="952">
        <f t="shared" si="2"/>
        <v>191</v>
      </c>
      <c r="L19" s="951">
        <v>7</v>
      </c>
      <c r="M19" s="950">
        <v>184</v>
      </c>
      <c r="N19" s="946">
        <v>0</v>
      </c>
    </row>
    <row r="20" spans="1:14" ht="20.100000000000001" customHeight="1">
      <c r="A20" s="957"/>
      <c r="B20" s="956">
        <v>14</v>
      </c>
      <c r="C20" s="953">
        <f t="shared" si="0"/>
        <v>183</v>
      </c>
      <c r="D20" s="951">
        <v>9</v>
      </c>
      <c r="E20" s="950">
        <v>174</v>
      </c>
      <c r="F20" s="950">
        <v>0</v>
      </c>
      <c r="G20" s="953">
        <f t="shared" si="1"/>
        <v>2</v>
      </c>
      <c r="H20" s="951">
        <v>0</v>
      </c>
      <c r="I20" s="950">
        <v>2</v>
      </c>
      <c r="J20" s="946">
        <v>0</v>
      </c>
      <c r="K20" s="952">
        <f t="shared" si="2"/>
        <v>181</v>
      </c>
      <c r="L20" s="951">
        <v>9</v>
      </c>
      <c r="M20" s="950">
        <v>172</v>
      </c>
      <c r="N20" s="946">
        <v>0</v>
      </c>
    </row>
    <row r="21" spans="1:14" ht="20.100000000000001" customHeight="1">
      <c r="A21" s="957"/>
      <c r="B21" s="956">
        <v>15</v>
      </c>
      <c r="C21" s="953">
        <f t="shared" si="0"/>
        <v>199</v>
      </c>
      <c r="D21" s="951">
        <v>14</v>
      </c>
      <c r="E21" s="950">
        <v>185</v>
      </c>
      <c r="F21" s="950">
        <v>0</v>
      </c>
      <c r="G21" s="953">
        <f t="shared" si="1"/>
        <v>0</v>
      </c>
      <c r="H21" s="951">
        <v>0</v>
      </c>
      <c r="I21" s="950">
        <v>0</v>
      </c>
      <c r="J21" s="946">
        <v>0</v>
      </c>
      <c r="K21" s="952">
        <f t="shared" si="2"/>
        <v>210</v>
      </c>
      <c r="L21" s="951">
        <v>14</v>
      </c>
      <c r="M21" s="950">
        <v>196</v>
      </c>
      <c r="N21" s="946">
        <v>0</v>
      </c>
    </row>
    <row r="22" spans="1:14" ht="20.100000000000001" customHeight="1">
      <c r="A22" s="957"/>
      <c r="B22" s="956">
        <v>16</v>
      </c>
      <c r="C22" s="953">
        <f t="shared" si="0"/>
        <v>251</v>
      </c>
      <c r="D22" s="951">
        <v>11</v>
      </c>
      <c r="E22" s="950">
        <v>239</v>
      </c>
      <c r="F22" s="950">
        <v>1</v>
      </c>
      <c r="G22" s="953">
        <f t="shared" si="1"/>
        <v>2</v>
      </c>
      <c r="H22" s="951">
        <v>0</v>
      </c>
      <c r="I22" s="950">
        <v>2</v>
      </c>
      <c r="J22" s="946">
        <v>0</v>
      </c>
      <c r="K22" s="952">
        <f t="shared" si="2"/>
        <v>264</v>
      </c>
      <c r="L22" s="951">
        <v>11</v>
      </c>
      <c r="M22" s="950">
        <v>252</v>
      </c>
      <c r="N22" s="946">
        <v>1</v>
      </c>
    </row>
    <row r="23" spans="1:14" ht="20.100000000000001" customHeight="1">
      <c r="A23" s="957"/>
      <c r="B23" s="956">
        <v>17</v>
      </c>
      <c r="C23" s="953">
        <f t="shared" si="0"/>
        <v>269</v>
      </c>
      <c r="D23" s="951">
        <v>16</v>
      </c>
      <c r="E23" s="950">
        <v>253</v>
      </c>
      <c r="F23" s="950">
        <v>0</v>
      </c>
      <c r="G23" s="953">
        <f t="shared" si="1"/>
        <v>0</v>
      </c>
      <c r="H23" s="951">
        <v>0</v>
      </c>
      <c r="I23" s="950">
        <v>0</v>
      </c>
      <c r="J23" s="946">
        <v>0</v>
      </c>
      <c r="K23" s="952">
        <f t="shared" si="2"/>
        <v>287</v>
      </c>
      <c r="L23" s="951">
        <v>17</v>
      </c>
      <c r="M23" s="950">
        <v>270</v>
      </c>
      <c r="N23" s="946">
        <v>0</v>
      </c>
    </row>
    <row r="24" spans="1:14" ht="20.100000000000001" customHeight="1">
      <c r="A24" s="955"/>
      <c r="B24" s="954">
        <v>18</v>
      </c>
      <c r="C24" s="953">
        <f t="shared" si="0"/>
        <v>216</v>
      </c>
      <c r="D24" s="951">
        <v>15</v>
      </c>
      <c r="E24" s="950">
        <v>201</v>
      </c>
      <c r="F24" s="950">
        <v>0</v>
      </c>
      <c r="G24" s="953">
        <f t="shared" si="1"/>
        <v>0</v>
      </c>
      <c r="H24" s="951">
        <v>0</v>
      </c>
      <c r="I24" s="950">
        <v>0</v>
      </c>
      <c r="J24" s="946">
        <v>0</v>
      </c>
      <c r="K24" s="952">
        <f t="shared" si="2"/>
        <v>229</v>
      </c>
      <c r="L24" s="951">
        <v>15</v>
      </c>
      <c r="M24" s="950">
        <v>214</v>
      </c>
      <c r="N24" s="946">
        <v>0</v>
      </c>
    </row>
    <row r="25" spans="1:14" ht="20.100000000000001" customHeight="1">
      <c r="A25" s="949" t="s">
        <v>805</v>
      </c>
      <c r="B25" s="954">
        <v>19</v>
      </c>
      <c r="C25" s="953">
        <f t="shared" si="0"/>
        <v>169</v>
      </c>
      <c r="D25" s="951">
        <v>13</v>
      </c>
      <c r="E25" s="950">
        <v>156</v>
      </c>
      <c r="F25" s="950">
        <v>0</v>
      </c>
      <c r="G25" s="953">
        <f t="shared" si="1"/>
        <v>1</v>
      </c>
      <c r="H25" s="951">
        <v>0</v>
      </c>
      <c r="I25" s="950">
        <v>1</v>
      </c>
      <c r="J25" s="946">
        <v>0</v>
      </c>
      <c r="K25" s="952">
        <f t="shared" si="2"/>
        <v>176</v>
      </c>
      <c r="L25" s="951">
        <v>14</v>
      </c>
      <c r="M25" s="950">
        <v>162</v>
      </c>
      <c r="N25" s="946">
        <v>0</v>
      </c>
    </row>
    <row r="26" spans="1:14" ht="20.100000000000001" customHeight="1">
      <c r="A26" s="949"/>
      <c r="B26" s="954">
        <v>20</v>
      </c>
      <c r="C26" s="953">
        <f t="shared" si="0"/>
        <v>128</v>
      </c>
      <c r="D26" s="951">
        <v>7</v>
      </c>
      <c r="E26" s="950">
        <v>121</v>
      </c>
      <c r="F26" s="950">
        <v>0</v>
      </c>
      <c r="G26" s="953">
        <f t="shared" si="1"/>
        <v>0</v>
      </c>
      <c r="H26" s="951">
        <v>0</v>
      </c>
      <c r="I26" s="950">
        <v>0</v>
      </c>
      <c r="J26" s="946">
        <v>0</v>
      </c>
      <c r="K26" s="952">
        <f t="shared" si="2"/>
        <v>130</v>
      </c>
      <c r="L26" s="951">
        <v>7</v>
      </c>
      <c r="M26" s="950">
        <v>123</v>
      </c>
      <c r="N26" s="946">
        <v>0</v>
      </c>
    </row>
    <row r="27" spans="1:14" ht="20.100000000000001" customHeight="1">
      <c r="A27" s="949" t="s">
        <v>804</v>
      </c>
      <c r="B27" s="954">
        <v>21</v>
      </c>
      <c r="C27" s="953">
        <f t="shared" si="0"/>
        <v>78</v>
      </c>
      <c r="D27" s="951">
        <v>3</v>
      </c>
      <c r="E27" s="950">
        <v>75</v>
      </c>
      <c r="F27" s="950">
        <v>0</v>
      </c>
      <c r="G27" s="953">
        <f t="shared" si="1"/>
        <v>0</v>
      </c>
      <c r="H27" s="951">
        <v>0</v>
      </c>
      <c r="I27" s="950">
        <v>0</v>
      </c>
      <c r="J27" s="946">
        <v>0</v>
      </c>
      <c r="K27" s="952">
        <f t="shared" si="2"/>
        <v>81</v>
      </c>
      <c r="L27" s="951">
        <v>3</v>
      </c>
      <c r="M27" s="950">
        <v>78</v>
      </c>
      <c r="N27" s="946">
        <v>0</v>
      </c>
    </row>
    <row r="28" spans="1:14" ht="20.100000000000001" customHeight="1">
      <c r="A28" s="949"/>
      <c r="B28" s="954">
        <v>22</v>
      </c>
      <c r="C28" s="953">
        <f t="shared" si="0"/>
        <v>67</v>
      </c>
      <c r="D28" s="951">
        <v>6</v>
      </c>
      <c r="E28" s="950">
        <v>61</v>
      </c>
      <c r="F28" s="950">
        <v>0</v>
      </c>
      <c r="G28" s="953">
        <f t="shared" si="1"/>
        <v>2</v>
      </c>
      <c r="H28" s="951">
        <v>0</v>
      </c>
      <c r="I28" s="950">
        <v>2</v>
      </c>
      <c r="J28" s="946">
        <v>0</v>
      </c>
      <c r="K28" s="952">
        <f t="shared" si="2"/>
        <v>68</v>
      </c>
      <c r="L28" s="951">
        <v>7</v>
      </c>
      <c r="M28" s="950">
        <v>61</v>
      </c>
      <c r="N28" s="946">
        <v>0</v>
      </c>
    </row>
    <row r="29" spans="1:14" ht="20.100000000000001" customHeight="1" thickBot="1">
      <c r="A29" s="949"/>
      <c r="B29" s="948">
        <v>23</v>
      </c>
      <c r="C29" s="947">
        <f t="shared" si="0"/>
        <v>56</v>
      </c>
      <c r="D29" s="944">
        <v>2</v>
      </c>
      <c r="E29" s="943">
        <v>53</v>
      </c>
      <c r="F29" s="943">
        <v>1</v>
      </c>
      <c r="G29" s="947">
        <f t="shared" si="1"/>
        <v>0</v>
      </c>
      <c r="H29" s="944">
        <v>0</v>
      </c>
      <c r="I29" s="943">
        <v>0</v>
      </c>
      <c r="J29" s="946">
        <v>0</v>
      </c>
      <c r="K29" s="945">
        <f t="shared" si="2"/>
        <v>57</v>
      </c>
      <c r="L29" s="944">
        <v>2</v>
      </c>
      <c r="M29" s="943">
        <v>54</v>
      </c>
      <c r="N29" s="942">
        <v>1</v>
      </c>
    </row>
    <row r="30" spans="1:14" ht="20.100000000000001" customHeight="1">
      <c r="A30" s="1578" t="s">
        <v>803</v>
      </c>
      <c r="B30" s="1538"/>
      <c r="C30" s="940">
        <f t="shared" ref="C30:N30" si="3">SUM(C12:C23)</f>
        <v>2694</v>
      </c>
      <c r="D30" s="938">
        <f t="shared" si="3"/>
        <v>133</v>
      </c>
      <c r="E30" s="938">
        <f t="shared" si="3"/>
        <v>2559</v>
      </c>
      <c r="F30" s="941">
        <f t="shared" si="3"/>
        <v>2</v>
      </c>
      <c r="G30" s="940">
        <f t="shared" si="3"/>
        <v>8</v>
      </c>
      <c r="H30" s="938">
        <f t="shared" si="3"/>
        <v>0</v>
      </c>
      <c r="I30" s="938">
        <f t="shared" si="3"/>
        <v>8</v>
      </c>
      <c r="J30" s="881">
        <f t="shared" si="3"/>
        <v>0</v>
      </c>
      <c r="K30" s="939">
        <f t="shared" si="3"/>
        <v>2804</v>
      </c>
      <c r="L30" s="938">
        <f t="shared" si="3"/>
        <v>136</v>
      </c>
      <c r="M30" s="938">
        <f t="shared" si="3"/>
        <v>2665</v>
      </c>
      <c r="N30" s="881">
        <f t="shared" si="3"/>
        <v>3</v>
      </c>
    </row>
    <row r="31" spans="1:14" ht="20.100000000000001" customHeight="1">
      <c r="A31" s="1579" t="s">
        <v>802</v>
      </c>
      <c r="B31" s="1539"/>
      <c r="C31" s="936">
        <f t="shared" ref="C31:N31" si="4">C32-C30</f>
        <v>844</v>
      </c>
      <c r="D31" s="934">
        <f t="shared" si="4"/>
        <v>47</v>
      </c>
      <c r="E31" s="934">
        <f t="shared" si="4"/>
        <v>795</v>
      </c>
      <c r="F31" s="937">
        <f t="shared" si="4"/>
        <v>2</v>
      </c>
      <c r="G31" s="936">
        <f t="shared" si="4"/>
        <v>4</v>
      </c>
      <c r="H31" s="934">
        <f t="shared" si="4"/>
        <v>0</v>
      </c>
      <c r="I31" s="934">
        <f t="shared" si="4"/>
        <v>4</v>
      </c>
      <c r="J31" s="833">
        <f t="shared" si="4"/>
        <v>0</v>
      </c>
      <c r="K31" s="935">
        <f t="shared" si="4"/>
        <v>876</v>
      </c>
      <c r="L31" s="934">
        <f t="shared" si="4"/>
        <v>49</v>
      </c>
      <c r="M31" s="934">
        <f t="shared" si="4"/>
        <v>825</v>
      </c>
      <c r="N31" s="833">
        <f t="shared" si="4"/>
        <v>2</v>
      </c>
    </row>
    <row r="32" spans="1:14" ht="20.100000000000001" customHeight="1" thickBot="1">
      <c r="A32" s="1580" t="s">
        <v>801</v>
      </c>
      <c r="B32" s="1540"/>
      <c r="C32" s="932">
        <f t="shared" ref="C32:N32" si="5">SUM(C6:C29)</f>
        <v>3538</v>
      </c>
      <c r="D32" s="930">
        <f t="shared" si="5"/>
        <v>180</v>
      </c>
      <c r="E32" s="930">
        <f t="shared" si="5"/>
        <v>3354</v>
      </c>
      <c r="F32" s="933">
        <f t="shared" si="5"/>
        <v>4</v>
      </c>
      <c r="G32" s="932">
        <f t="shared" si="5"/>
        <v>12</v>
      </c>
      <c r="H32" s="930">
        <f t="shared" si="5"/>
        <v>0</v>
      </c>
      <c r="I32" s="930">
        <f t="shared" si="5"/>
        <v>12</v>
      </c>
      <c r="J32" s="929">
        <f t="shared" si="5"/>
        <v>0</v>
      </c>
      <c r="K32" s="931">
        <f t="shared" si="5"/>
        <v>3680</v>
      </c>
      <c r="L32" s="930">
        <f t="shared" si="5"/>
        <v>185</v>
      </c>
      <c r="M32" s="930">
        <f t="shared" si="5"/>
        <v>3490</v>
      </c>
      <c r="N32" s="929">
        <f t="shared" si="5"/>
        <v>5</v>
      </c>
    </row>
    <row r="33" spans="1:14">
      <c r="A33" s="1450" t="s">
        <v>796</v>
      </c>
      <c r="B33" s="1450"/>
      <c r="C33" s="1414"/>
      <c r="D33" s="1414"/>
      <c r="E33" s="1414"/>
      <c r="F33" s="1414"/>
      <c r="G33" s="1414"/>
      <c r="H33" s="1414"/>
      <c r="I33" s="1414"/>
      <c r="J33" s="1414"/>
      <c r="K33" s="1414"/>
      <c r="L33" s="1505"/>
      <c r="M33" s="1505"/>
      <c r="N33" s="1505"/>
    </row>
    <row r="34" spans="1:14">
      <c r="A34" s="1367"/>
      <c r="B34" s="1367"/>
      <c r="C34" s="1367"/>
      <c r="D34" s="1367"/>
      <c r="E34" s="1367"/>
      <c r="F34" s="1367"/>
      <c r="G34" s="1367"/>
      <c r="H34" s="1367"/>
      <c r="I34" s="1367"/>
      <c r="J34" s="1367"/>
      <c r="K34" s="1367"/>
      <c r="L34" s="1322"/>
      <c r="M34" s="1322"/>
      <c r="N34" s="1322"/>
    </row>
  </sheetData>
  <mergeCells count="7">
    <mergeCell ref="A33:N34"/>
    <mergeCell ref="C3:E3"/>
    <mergeCell ref="G3:I3"/>
    <mergeCell ref="K3:M3"/>
    <mergeCell ref="A30:B30"/>
    <mergeCell ref="A31:B31"/>
    <mergeCell ref="A32:B32"/>
  </mergeCells>
  <phoneticPr fontId="27"/>
  <pageMargins left="0.78740157480314965" right="0.59055118110236227" top="0.98425196850393704" bottom="0.98425196850393704" header="0.51181102362204722" footer="0.51181102362204722"/>
  <pageSetup paperSize="9" scale="88" orientation="portrait" r:id="rId1"/>
  <headerFooter alignWithMargins="0">
    <oddFooter>&amp;C－36－</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H65" sqref="H65"/>
    </sheetView>
  </sheetViews>
  <sheetFormatPr defaultRowHeight="14.25"/>
  <cols>
    <col min="1" max="1" width="12.125" style="10" customWidth="1"/>
    <col min="2" max="3" width="6.25" style="10" customWidth="1"/>
    <col min="4" max="13" width="6.125" style="10" customWidth="1"/>
    <col min="14" max="14" width="7.375" style="10" customWidth="1"/>
    <col min="15" max="16384" width="9" style="10"/>
  </cols>
  <sheetData>
    <row r="1" spans="1:14" s="61" customFormat="1" ht="15">
      <c r="A1" s="61" t="s">
        <v>841</v>
      </c>
    </row>
    <row r="2" spans="1:14" s="61" customFormat="1" ht="15">
      <c r="A2" s="61" t="s">
        <v>840</v>
      </c>
    </row>
    <row r="3" spans="1:14">
      <c r="A3" s="829"/>
      <c r="B3" s="829"/>
      <c r="C3" s="829"/>
      <c r="D3" s="829"/>
      <c r="E3" s="829"/>
      <c r="F3" s="829"/>
      <c r="G3" s="829"/>
      <c r="H3" s="647"/>
      <c r="I3" s="647"/>
      <c r="J3" s="647"/>
    </row>
    <row r="4" spans="1:14" ht="15" thickBot="1">
      <c r="A4" s="10" t="s">
        <v>839</v>
      </c>
      <c r="B4" s="647"/>
      <c r="C4" s="647"/>
      <c r="D4" s="647"/>
      <c r="E4" s="647"/>
      <c r="F4" s="647"/>
      <c r="G4" s="647"/>
      <c r="H4" s="647"/>
      <c r="I4" s="647"/>
      <c r="J4" s="647"/>
    </row>
    <row r="5" spans="1:14">
      <c r="A5" s="1003" t="s">
        <v>838</v>
      </c>
      <c r="B5" s="1428" t="s">
        <v>837</v>
      </c>
      <c r="C5" s="1430" t="s">
        <v>836</v>
      </c>
      <c r="D5" s="1430" t="s">
        <v>835</v>
      </c>
      <c r="E5" s="1430" t="s">
        <v>834</v>
      </c>
      <c r="F5" s="1430" t="s">
        <v>833</v>
      </c>
      <c r="G5" s="1430" t="s">
        <v>832</v>
      </c>
      <c r="H5" s="1430" t="s">
        <v>831</v>
      </c>
      <c r="I5" s="1430" t="s">
        <v>830</v>
      </c>
      <c r="J5" s="1430" t="s">
        <v>829</v>
      </c>
      <c r="K5" s="1430" t="s">
        <v>828</v>
      </c>
      <c r="L5" s="1430" t="s">
        <v>827</v>
      </c>
      <c r="M5" s="1442" t="s">
        <v>826</v>
      </c>
      <c r="N5" s="1581" t="s">
        <v>825</v>
      </c>
    </row>
    <row r="6" spans="1:14" ht="15" thickBot="1">
      <c r="A6" s="1002" t="s">
        <v>824</v>
      </c>
      <c r="B6" s="1429"/>
      <c r="C6" s="1431"/>
      <c r="D6" s="1431"/>
      <c r="E6" s="1431"/>
      <c r="F6" s="1431"/>
      <c r="G6" s="1431"/>
      <c r="H6" s="1431"/>
      <c r="I6" s="1431"/>
      <c r="J6" s="1431"/>
      <c r="K6" s="1431"/>
      <c r="L6" s="1431"/>
      <c r="M6" s="1443"/>
      <c r="N6" s="1582"/>
    </row>
    <row r="7" spans="1:14" ht="27" customHeight="1">
      <c r="A7" s="570" t="s">
        <v>823</v>
      </c>
      <c r="B7" s="1001">
        <v>1745</v>
      </c>
      <c r="C7" s="998">
        <v>1741</v>
      </c>
      <c r="D7" s="1000">
        <v>1684</v>
      </c>
      <c r="E7" s="999">
        <v>1603</v>
      </c>
      <c r="F7" s="998">
        <v>1519</v>
      </c>
      <c r="G7" s="997">
        <v>1468</v>
      </c>
      <c r="H7" s="997">
        <v>1343</v>
      </c>
      <c r="I7" s="997">
        <v>1257</v>
      </c>
      <c r="J7" s="996">
        <v>1291</v>
      </c>
      <c r="K7" s="996">
        <v>1243</v>
      </c>
      <c r="L7" s="996">
        <v>1158</v>
      </c>
      <c r="M7" s="996">
        <v>1090</v>
      </c>
      <c r="N7" s="762">
        <v>991</v>
      </c>
    </row>
    <row r="8" spans="1:14" ht="25.5" customHeight="1">
      <c r="A8" s="995" t="s">
        <v>822</v>
      </c>
      <c r="B8" s="994">
        <v>30</v>
      </c>
      <c r="C8" s="992">
        <v>7</v>
      </c>
      <c r="D8" s="993">
        <v>18</v>
      </c>
      <c r="E8" s="992">
        <v>12</v>
      </c>
      <c r="F8" s="991">
        <v>14</v>
      </c>
      <c r="G8" s="987">
        <v>9</v>
      </c>
      <c r="H8" s="987">
        <v>7</v>
      </c>
      <c r="I8" s="987">
        <v>11</v>
      </c>
      <c r="J8" s="981">
        <v>12</v>
      </c>
      <c r="K8" s="981">
        <v>8</v>
      </c>
      <c r="L8" s="981">
        <v>12</v>
      </c>
      <c r="M8" s="981">
        <v>4</v>
      </c>
      <c r="N8" s="769">
        <v>6</v>
      </c>
    </row>
    <row r="9" spans="1:14" ht="26.25" customHeight="1">
      <c r="A9" s="739" t="s">
        <v>821</v>
      </c>
      <c r="B9" s="990">
        <v>1960</v>
      </c>
      <c r="C9" s="989">
        <v>1915</v>
      </c>
      <c r="D9" s="988">
        <v>1841</v>
      </c>
      <c r="E9" s="989">
        <v>1756</v>
      </c>
      <c r="F9" s="988">
        <v>1655</v>
      </c>
      <c r="G9" s="987">
        <v>1635</v>
      </c>
      <c r="H9" s="987">
        <v>1451</v>
      </c>
      <c r="I9" s="987">
        <v>1354</v>
      </c>
      <c r="J9" s="981">
        <v>1403</v>
      </c>
      <c r="K9" s="981">
        <v>1379</v>
      </c>
      <c r="L9" s="981">
        <v>1267</v>
      </c>
      <c r="M9" s="981">
        <v>1186</v>
      </c>
      <c r="N9" s="769">
        <v>1081</v>
      </c>
    </row>
    <row r="10" spans="1:14" ht="26.25" customHeight="1">
      <c r="A10" s="986" t="s">
        <v>820</v>
      </c>
      <c r="B10" s="985">
        <v>222</v>
      </c>
      <c r="C10" s="983">
        <v>64</v>
      </c>
      <c r="D10" s="984">
        <v>62</v>
      </c>
      <c r="E10" s="983">
        <v>65</v>
      </c>
      <c r="F10" s="982">
        <v>51</v>
      </c>
      <c r="G10" s="981">
        <v>49</v>
      </c>
      <c r="H10" s="981">
        <v>51</v>
      </c>
      <c r="I10" s="981">
        <v>51</v>
      </c>
      <c r="J10" s="981">
        <v>49</v>
      </c>
      <c r="K10" s="981">
        <v>44</v>
      </c>
      <c r="L10" s="981">
        <v>44</v>
      </c>
      <c r="M10" s="981">
        <v>34</v>
      </c>
      <c r="N10" s="769">
        <v>37</v>
      </c>
    </row>
    <row r="11" spans="1:14" ht="28.5" thickBot="1">
      <c r="A11" s="727" t="s">
        <v>819</v>
      </c>
      <c r="B11" s="980">
        <f t="shared" ref="B11:N11" si="0">B8/B10*100</f>
        <v>13.513513513513514</v>
      </c>
      <c r="C11" s="979">
        <f t="shared" si="0"/>
        <v>10.9375</v>
      </c>
      <c r="D11" s="979">
        <f t="shared" si="0"/>
        <v>29.032258064516132</v>
      </c>
      <c r="E11" s="979">
        <f t="shared" si="0"/>
        <v>18.461538461538463</v>
      </c>
      <c r="F11" s="979">
        <f t="shared" si="0"/>
        <v>27.450980392156865</v>
      </c>
      <c r="G11" s="979">
        <f t="shared" si="0"/>
        <v>18.367346938775512</v>
      </c>
      <c r="H11" s="979">
        <f t="shared" si="0"/>
        <v>13.725490196078432</v>
      </c>
      <c r="I11" s="978">
        <f t="shared" si="0"/>
        <v>21.568627450980394</v>
      </c>
      <c r="J11" s="978">
        <f t="shared" si="0"/>
        <v>24.489795918367346</v>
      </c>
      <c r="K11" s="978">
        <f t="shared" si="0"/>
        <v>18.181818181818183</v>
      </c>
      <c r="L11" s="978">
        <f t="shared" si="0"/>
        <v>27.27272727272727</v>
      </c>
      <c r="M11" s="978">
        <f t="shared" si="0"/>
        <v>11.76470588235294</v>
      </c>
      <c r="N11" s="1200">
        <f t="shared" si="0"/>
        <v>16.216216216216218</v>
      </c>
    </row>
    <row r="12" spans="1:14">
      <c r="A12" s="44" t="s">
        <v>814</v>
      </c>
    </row>
    <row r="13" spans="1:14" ht="20.25" customHeight="1">
      <c r="A13" s="44"/>
    </row>
    <row r="14" spans="1:14" ht="15" thickBot="1">
      <c r="A14" s="10" t="s">
        <v>818</v>
      </c>
    </row>
    <row r="15" spans="1:14" ht="22.5" customHeight="1" thickBot="1">
      <c r="A15" s="329" t="s">
        <v>817</v>
      </c>
      <c r="B15" s="885">
        <v>1</v>
      </c>
      <c r="C15" s="884">
        <v>2</v>
      </c>
      <c r="D15" s="884">
        <v>3</v>
      </c>
      <c r="E15" s="884">
        <v>4</v>
      </c>
      <c r="F15" s="884">
        <v>5</v>
      </c>
      <c r="G15" s="884">
        <v>6</v>
      </c>
      <c r="H15" s="884">
        <v>7</v>
      </c>
      <c r="I15" s="884">
        <v>8</v>
      </c>
      <c r="J15" s="884">
        <v>9</v>
      </c>
      <c r="K15" s="884">
        <v>10</v>
      </c>
      <c r="L15" s="884">
        <v>11</v>
      </c>
      <c r="M15" s="884">
        <v>12</v>
      </c>
      <c r="N15" s="977" t="s">
        <v>816</v>
      </c>
    </row>
    <row r="16" spans="1:14" ht="22.5" customHeight="1">
      <c r="A16" s="976" t="s">
        <v>769</v>
      </c>
      <c r="B16" s="537">
        <v>82</v>
      </c>
      <c r="C16" s="425">
        <v>81</v>
      </c>
      <c r="D16" s="425">
        <v>97</v>
      </c>
      <c r="E16" s="425">
        <v>79</v>
      </c>
      <c r="F16" s="425">
        <v>79</v>
      </c>
      <c r="G16" s="425">
        <v>96</v>
      </c>
      <c r="H16" s="425">
        <v>73</v>
      </c>
      <c r="I16" s="425">
        <v>73</v>
      </c>
      <c r="J16" s="425">
        <v>81</v>
      </c>
      <c r="K16" s="425">
        <v>77</v>
      </c>
      <c r="L16" s="425">
        <v>79</v>
      </c>
      <c r="M16" s="425">
        <v>94</v>
      </c>
      <c r="N16" s="975">
        <f>SUM(B16:M16)</f>
        <v>991</v>
      </c>
    </row>
    <row r="17" spans="1:14" ht="22.5" customHeight="1">
      <c r="A17" s="974" t="s">
        <v>768</v>
      </c>
      <c r="B17" s="535">
        <v>2</v>
      </c>
      <c r="C17" s="427">
        <v>0</v>
      </c>
      <c r="D17" s="427">
        <v>0</v>
      </c>
      <c r="E17" s="427">
        <v>0</v>
      </c>
      <c r="F17" s="427">
        <v>0</v>
      </c>
      <c r="G17" s="427">
        <v>1</v>
      </c>
      <c r="H17" s="427">
        <v>1</v>
      </c>
      <c r="I17" s="427">
        <v>0</v>
      </c>
      <c r="J17" s="427">
        <v>0</v>
      </c>
      <c r="K17" s="427">
        <v>0</v>
      </c>
      <c r="L17" s="427">
        <v>0</v>
      </c>
      <c r="M17" s="427">
        <v>2</v>
      </c>
      <c r="N17" s="973">
        <f>SUM(B17:M17)</f>
        <v>6</v>
      </c>
    </row>
    <row r="18" spans="1:14" ht="22.5" customHeight="1" thickBot="1">
      <c r="A18" s="972" t="s">
        <v>815</v>
      </c>
      <c r="B18" s="531">
        <v>86</v>
      </c>
      <c r="C18" s="429">
        <v>93</v>
      </c>
      <c r="D18" s="429">
        <v>111</v>
      </c>
      <c r="E18" s="429">
        <v>86</v>
      </c>
      <c r="F18" s="429">
        <v>84</v>
      </c>
      <c r="G18" s="429">
        <v>102</v>
      </c>
      <c r="H18" s="429">
        <v>78</v>
      </c>
      <c r="I18" s="429">
        <v>80</v>
      </c>
      <c r="J18" s="429">
        <v>88</v>
      </c>
      <c r="K18" s="429">
        <v>84</v>
      </c>
      <c r="L18" s="429">
        <v>88</v>
      </c>
      <c r="M18" s="429">
        <v>101</v>
      </c>
      <c r="N18" s="521">
        <f>SUM(B18:M18)</f>
        <v>1081</v>
      </c>
    </row>
    <row r="19" spans="1:14">
      <c r="A19" s="44" t="s">
        <v>814</v>
      </c>
    </row>
    <row r="20" spans="1:14" ht="24.75" customHeight="1"/>
    <row r="46" ht="51.75" customHeight="1"/>
  </sheetData>
  <mergeCells count="13">
    <mergeCell ref="B5:B6"/>
    <mergeCell ref="C5:C6"/>
    <mergeCell ref="D5:D6"/>
    <mergeCell ref="E5:E6"/>
    <mergeCell ref="N5:N6"/>
    <mergeCell ref="M5:M6"/>
    <mergeCell ref="J5:J6"/>
    <mergeCell ref="F5:F6"/>
    <mergeCell ref="K5:K6"/>
    <mergeCell ref="L5:L6"/>
    <mergeCell ref="G5:G6"/>
    <mergeCell ref="H5:H6"/>
    <mergeCell ref="I5:I6"/>
  </mergeCells>
  <phoneticPr fontId="27"/>
  <pageMargins left="0.72" right="0.39370078740157483" top="0.98425196850393704" bottom="0.98425196850393704" header="0.51181102362204722" footer="0.51181102362204722"/>
  <pageSetup paperSize="9" scale="94" orientation="portrait" r:id="rId1"/>
  <headerFooter alignWithMargins="0">
    <oddFooter xml:space="preserve">&amp;C－37－
</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view="pageBreakPreview" zoomScaleNormal="100" zoomScaleSheetLayoutView="100" workbookViewId="0">
      <selection activeCell="H65" sqref="H65"/>
    </sheetView>
  </sheetViews>
  <sheetFormatPr defaultRowHeight="14.25"/>
  <cols>
    <col min="1" max="2" width="9" style="10"/>
    <col min="3" max="3" width="16.375" style="10" customWidth="1"/>
    <col min="4" max="6" width="13.125" style="10" customWidth="1"/>
    <col min="7" max="16384" width="9" style="10"/>
  </cols>
  <sheetData>
    <row r="2" spans="1:13" ht="15.75" thickBot="1">
      <c r="A2" s="61" t="s">
        <v>875</v>
      </c>
    </row>
    <row r="3" spans="1:13">
      <c r="A3" s="1015"/>
      <c r="B3" s="705"/>
      <c r="C3" s="257" t="s">
        <v>824</v>
      </c>
      <c r="D3" s="1323" t="s">
        <v>874</v>
      </c>
      <c r="E3" s="1324" t="s">
        <v>873</v>
      </c>
      <c r="F3" s="1277" t="s">
        <v>872</v>
      </c>
    </row>
    <row r="4" spans="1:13" ht="15" thickBot="1">
      <c r="A4" s="549" t="s">
        <v>871</v>
      </c>
      <c r="B4" s="548"/>
      <c r="C4" s="1014"/>
      <c r="D4" s="1504"/>
      <c r="E4" s="1502"/>
      <c r="F4" s="1503"/>
    </row>
    <row r="5" spans="1:13" ht="15" thickBot="1">
      <c r="A5" s="528" t="s">
        <v>870</v>
      </c>
      <c r="B5" s="527"/>
      <c r="C5" s="527"/>
      <c r="D5" s="1013">
        <f>SUM(D6:D26)</f>
        <v>991</v>
      </c>
      <c r="E5" s="176">
        <f>SUM(E6:E26)</f>
        <v>6</v>
      </c>
      <c r="F5" s="178">
        <f>SUM(F6:F26)</f>
        <v>1081</v>
      </c>
    </row>
    <row r="6" spans="1:13">
      <c r="A6" s="447"/>
      <c r="B6" s="564" t="s">
        <v>869</v>
      </c>
      <c r="C6" s="538"/>
      <c r="D6" s="660">
        <v>0</v>
      </c>
      <c r="E6" s="361">
        <v>0</v>
      </c>
      <c r="F6" s="659">
        <v>0</v>
      </c>
    </row>
    <row r="7" spans="1:13">
      <c r="A7" s="434" t="s">
        <v>868</v>
      </c>
      <c r="B7" s="1011" t="s">
        <v>867</v>
      </c>
      <c r="C7" s="1012"/>
      <c r="D7" s="985">
        <v>1</v>
      </c>
      <c r="E7" s="983">
        <v>0</v>
      </c>
      <c r="F7" s="1009">
        <v>1</v>
      </c>
      <c r="G7" s="1008"/>
      <c r="H7" s="1008"/>
      <c r="I7" s="1008"/>
      <c r="J7" s="1008"/>
      <c r="K7" s="1008"/>
      <c r="L7" s="1008"/>
      <c r="M7" s="1008"/>
    </row>
    <row r="8" spans="1:13">
      <c r="A8" s="434"/>
      <c r="B8" s="1584" t="s">
        <v>866</v>
      </c>
      <c r="C8" s="1011" t="s">
        <v>865</v>
      </c>
      <c r="D8" s="985">
        <v>15</v>
      </c>
      <c r="E8" s="983">
        <v>1</v>
      </c>
      <c r="F8" s="1009">
        <v>19</v>
      </c>
      <c r="G8" s="1008"/>
      <c r="H8" s="1008"/>
      <c r="I8" s="1008"/>
      <c r="J8" s="1008"/>
      <c r="K8" s="1008"/>
      <c r="L8" s="1008"/>
      <c r="M8" s="1008"/>
    </row>
    <row r="9" spans="1:13">
      <c r="A9" s="434" t="s">
        <v>864</v>
      </c>
      <c r="B9" s="1585"/>
      <c r="C9" s="1011" t="s">
        <v>863</v>
      </c>
      <c r="D9" s="985">
        <v>2</v>
      </c>
      <c r="E9" s="983">
        <v>0</v>
      </c>
      <c r="F9" s="1009">
        <v>2</v>
      </c>
      <c r="G9" s="1008"/>
      <c r="H9" s="1008"/>
      <c r="I9" s="1008"/>
      <c r="J9" s="1008"/>
      <c r="K9" s="1008"/>
      <c r="L9" s="1008"/>
      <c r="M9" s="1008"/>
    </row>
    <row r="10" spans="1:13">
      <c r="A10" s="434"/>
      <c r="B10" s="1585"/>
      <c r="C10" s="1011" t="s">
        <v>862</v>
      </c>
      <c r="D10" s="1010">
        <v>0</v>
      </c>
      <c r="E10" s="983">
        <v>0</v>
      </c>
      <c r="F10" s="1009">
        <v>0</v>
      </c>
      <c r="G10" s="1008"/>
      <c r="H10" s="1008"/>
      <c r="I10" s="1008"/>
      <c r="J10" s="1008"/>
      <c r="K10" s="1008"/>
      <c r="L10" s="1008"/>
      <c r="M10" s="1008"/>
    </row>
    <row r="11" spans="1:13">
      <c r="A11" s="434" t="s">
        <v>857</v>
      </c>
      <c r="B11" s="1506"/>
      <c r="C11" s="1011" t="s">
        <v>845</v>
      </c>
      <c r="D11" s="1010">
        <v>9</v>
      </c>
      <c r="E11" s="983">
        <v>0</v>
      </c>
      <c r="F11" s="1009">
        <v>9</v>
      </c>
      <c r="G11" s="1008"/>
      <c r="H11" s="1008"/>
      <c r="I11" s="1008"/>
      <c r="J11" s="1008"/>
      <c r="K11" s="1008"/>
      <c r="L11" s="1008"/>
      <c r="M11" s="1008"/>
    </row>
    <row r="12" spans="1:13">
      <c r="A12" s="434"/>
      <c r="B12" s="536" t="s">
        <v>861</v>
      </c>
      <c r="C12" s="562"/>
      <c r="D12" s="1007">
        <v>0</v>
      </c>
      <c r="E12" s="73">
        <v>0</v>
      </c>
      <c r="F12" s="86">
        <v>0</v>
      </c>
    </row>
    <row r="13" spans="1:13">
      <c r="A13" s="434" t="s">
        <v>854</v>
      </c>
      <c r="B13" s="536" t="s">
        <v>860</v>
      </c>
      <c r="C13" s="562"/>
      <c r="D13" s="85">
        <v>0</v>
      </c>
      <c r="E13" s="73">
        <v>0</v>
      </c>
      <c r="F13" s="86">
        <v>0</v>
      </c>
    </row>
    <row r="14" spans="1:13">
      <c r="A14" s="434"/>
      <c r="B14" s="536" t="s">
        <v>859</v>
      </c>
      <c r="C14" s="562"/>
      <c r="D14" s="85">
        <v>0</v>
      </c>
      <c r="E14" s="73">
        <v>0</v>
      </c>
      <c r="F14" s="86">
        <v>0</v>
      </c>
    </row>
    <row r="15" spans="1:13" ht="15" thickBot="1">
      <c r="A15" s="434"/>
      <c r="B15" s="560" t="s">
        <v>845</v>
      </c>
      <c r="C15" s="559"/>
      <c r="D15" s="738">
        <v>1</v>
      </c>
      <c r="E15" s="69">
        <v>0</v>
      </c>
      <c r="F15" s="808">
        <v>1</v>
      </c>
    </row>
    <row r="16" spans="1:13">
      <c r="A16" s="447"/>
      <c r="B16" s="564" t="s">
        <v>858</v>
      </c>
      <c r="C16" s="538"/>
      <c r="D16" s="660">
        <v>6</v>
      </c>
      <c r="E16" s="361">
        <v>0</v>
      </c>
      <c r="F16" s="659">
        <v>6</v>
      </c>
    </row>
    <row r="17" spans="1:7">
      <c r="A17" s="432" t="s">
        <v>857</v>
      </c>
      <c r="B17" s="1399" t="s">
        <v>856</v>
      </c>
      <c r="C17" s="536" t="s">
        <v>855</v>
      </c>
      <c r="D17" s="85">
        <v>16</v>
      </c>
      <c r="E17" s="73">
        <v>1</v>
      </c>
      <c r="F17" s="86">
        <v>19</v>
      </c>
    </row>
    <row r="18" spans="1:7">
      <c r="A18" s="432" t="s">
        <v>849</v>
      </c>
      <c r="B18" s="1401"/>
      <c r="C18" s="536" t="s">
        <v>845</v>
      </c>
      <c r="D18" s="85">
        <v>141</v>
      </c>
      <c r="E18" s="73">
        <v>2</v>
      </c>
      <c r="F18" s="86">
        <v>157</v>
      </c>
    </row>
    <row r="19" spans="1:7">
      <c r="A19" s="432" t="s">
        <v>854</v>
      </c>
      <c r="B19" s="536" t="s">
        <v>853</v>
      </c>
      <c r="C19" s="562"/>
      <c r="D19" s="72">
        <v>192</v>
      </c>
      <c r="E19" s="73">
        <v>0</v>
      </c>
      <c r="F19" s="66">
        <v>215</v>
      </c>
    </row>
    <row r="20" spans="1:7">
      <c r="A20" s="432"/>
      <c r="B20" s="536" t="s">
        <v>852</v>
      </c>
      <c r="C20" s="562"/>
      <c r="D20" s="85">
        <v>86</v>
      </c>
      <c r="E20" s="73">
        <v>0</v>
      </c>
      <c r="F20" s="86">
        <v>93</v>
      </c>
    </row>
    <row r="21" spans="1:7">
      <c r="A21" s="432" t="s">
        <v>851</v>
      </c>
      <c r="B21" s="536" t="s">
        <v>850</v>
      </c>
      <c r="C21" s="562"/>
      <c r="D21" s="85">
        <v>5</v>
      </c>
      <c r="E21" s="73">
        <v>0</v>
      </c>
      <c r="F21" s="86">
        <v>5</v>
      </c>
    </row>
    <row r="22" spans="1:7">
      <c r="A22" s="432" t="s">
        <v>849</v>
      </c>
      <c r="B22" s="536" t="s">
        <v>848</v>
      </c>
      <c r="C22" s="562"/>
      <c r="D22" s="85">
        <v>87</v>
      </c>
      <c r="E22" s="73">
        <v>0</v>
      </c>
      <c r="F22" s="86">
        <v>91</v>
      </c>
    </row>
    <row r="23" spans="1:7">
      <c r="A23" s="432" t="s">
        <v>847</v>
      </c>
      <c r="B23" s="536" t="s">
        <v>846</v>
      </c>
      <c r="C23" s="562"/>
      <c r="D23" s="85">
        <v>236</v>
      </c>
      <c r="E23" s="73">
        <v>1</v>
      </c>
      <c r="F23" s="86">
        <v>254</v>
      </c>
    </row>
    <row r="24" spans="1:7" ht="15" thickBot="1">
      <c r="A24" s="440"/>
      <c r="B24" s="532" t="s">
        <v>845</v>
      </c>
      <c r="C24" s="813"/>
      <c r="D24" s="792">
        <v>181</v>
      </c>
      <c r="E24" s="379">
        <v>1</v>
      </c>
      <c r="F24" s="378">
        <v>194</v>
      </c>
    </row>
    <row r="25" spans="1:7" ht="15" thickBot="1">
      <c r="A25" s="544" t="s">
        <v>844</v>
      </c>
      <c r="B25" s="455"/>
      <c r="C25" s="555"/>
      <c r="D25" s="87">
        <v>13</v>
      </c>
      <c r="E25" s="82">
        <v>0</v>
      </c>
      <c r="F25" s="88">
        <v>15</v>
      </c>
    </row>
    <row r="26" spans="1:7" ht="15" thickBot="1">
      <c r="A26" s="528" t="s">
        <v>843</v>
      </c>
      <c r="B26" s="527"/>
      <c r="C26" s="527"/>
      <c r="D26" s="1006">
        <v>0</v>
      </c>
      <c r="E26" s="1005">
        <v>0</v>
      </c>
      <c r="F26" s="1004">
        <v>0</v>
      </c>
    </row>
    <row r="27" spans="1:7">
      <c r="A27" s="1583" t="s">
        <v>842</v>
      </c>
      <c r="B27" s="1322"/>
      <c r="C27" s="1322"/>
      <c r="D27" s="1322"/>
      <c r="E27" s="1322"/>
      <c r="F27" s="1322"/>
      <c r="G27" s="1322"/>
    </row>
  </sheetData>
  <mergeCells count="6">
    <mergeCell ref="A27:G27"/>
    <mergeCell ref="B17:B18"/>
    <mergeCell ref="D3:D4"/>
    <mergeCell ref="E3:E4"/>
    <mergeCell ref="F3:F4"/>
    <mergeCell ref="B8:B11"/>
  </mergeCells>
  <phoneticPr fontId="27"/>
  <pageMargins left="1.1200000000000001" right="0.51181102362204722" top="0.98425196850393704" bottom="0.98425196850393704" header="0.51181102362204722" footer="0.51181102362204722"/>
  <pageSetup paperSize="9" orientation="portrait" r:id="rId1"/>
  <headerFooter alignWithMargins="0">
    <oddFooter>&amp;C－38－</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zoomScaleNormal="100" zoomScaleSheetLayoutView="100" workbookViewId="0">
      <selection activeCell="H65" sqref="H65"/>
    </sheetView>
  </sheetViews>
  <sheetFormatPr defaultRowHeight="14.25"/>
  <cols>
    <col min="1" max="1" width="8.25" style="10" customWidth="1"/>
    <col min="2" max="2" width="7.125" style="10" customWidth="1"/>
    <col min="3" max="5" width="7.625" style="10" customWidth="1"/>
    <col min="6" max="6" width="7.125" style="10" customWidth="1"/>
    <col min="7" max="9" width="7.625" style="10" customWidth="1"/>
    <col min="10" max="10" width="7.125" style="10" customWidth="1"/>
    <col min="11" max="13" width="7.625" style="10" customWidth="1"/>
    <col min="14" max="16384" width="9" style="10"/>
  </cols>
  <sheetData>
    <row r="1" spans="1:13" ht="15">
      <c r="A1" s="1541" t="s">
        <v>904</v>
      </c>
      <c r="B1" s="1541"/>
      <c r="C1" s="1541"/>
      <c r="D1" s="1541"/>
      <c r="E1" s="1541"/>
      <c r="F1" s="1541"/>
      <c r="G1" s="1541"/>
      <c r="H1" s="1541"/>
      <c r="I1" s="1541"/>
      <c r="J1" s="1541"/>
      <c r="K1" s="1541"/>
      <c r="L1" s="1541"/>
      <c r="M1" s="1541"/>
    </row>
    <row r="2" spans="1:13" ht="15.75" thickBot="1">
      <c r="A2" s="1586" t="s">
        <v>799</v>
      </c>
      <c r="B2" s="1586"/>
      <c r="C2" s="1586"/>
      <c r="D2" s="1586"/>
      <c r="E2" s="1586"/>
      <c r="F2" s="1586"/>
      <c r="G2" s="1586"/>
      <c r="H2" s="1586"/>
      <c r="I2" s="1586"/>
      <c r="J2" s="1586"/>
      <c r="K2" s="1586"/>
      <c r="L2" s="1586"/>
      <c r="M2" s="1586"/>
    </row>
    <row r="3" spans="1:13">
      <c r="A3" s="1020" t="s">
        <v>811</v>
      </c>
      <c r="B3" s="1577" t="s">
        <v>810</v>
      </c>
      <c r="C3" s="1260"/>
      <c r="D3" s="1260"/>
      <c r="E3" s="854" t="s">
        <v>903</v>
      </c>
      <c r="F3" s="1577" t="s">
        <v>809</v>
      </c>
      <c r="G3" s="1260"/>
      <c r="H3" s="1260"/>
      <c r="I3" s="854" t="s">
        <v>902</v>
      </c>
      <c r="J3" s="1577" t="s">
        <v>808</v>
      </c>
      <c r="K3" s="1260"/>
      <c r="L3" s="1260"/>
      <c r="M3" s="343" t="s">
        <v>902</v>
      </c>
    </row>
    <row r="4" spans="1:13">
      <c r="A4" s="1019"/>
      <c r="B4" s="968" t="s">
        <v>807</v>
      </c>
      <c r="C4" s="967"/>
      <c r="D4" s="967"/>
      <c r="E4" s="967"/>
      <c r="F4" s="968" t="s">
        <v>807</v>
      </c>
      <c r="G4" s="967"/>
      <c r="H4" s="967"/>
      <c r="I4" s="967"/>
      <c r="J4" s="968" t="s">
        <v>807</v>
      </c>
      <c r="K4" s="967"/>
      <c r="L4" s="967"/>
      <c r="M4" s="966"/>
    </row>
    <row r="5" spans="1:13" ht="15" thickBot="1">
      <c r="A5" s="876" t="s">
        <v>901</v>
      </c>
      <c r="B5" s="850"/>
      <c r="C5" s="849" t="s">
        <v>798</v>
      </c>
      <c r="D5" s="848" t="s">
        <v>797</v>
      </c>
      <c r="E5" s="848" t="s">
        <v>403</v>
      </c>
      <c r="F5" s="850"/>
      <c r="G5" s="849" t="s">
        <v>798</v>
      </c>
      <c r="H5" s="848" t="s">
        <v>797</v>
      </c>
      <c r="I5" s="848" t="s">
        <v>403</v>
      </c>
      <c r="J5" s="850"/>
      <c r="K5" s="849" t="s">
        <v>798</v>
      </c>
      <c r="L5" s="848" t="s">
        <v>797</v>
      </c>
      <c r="M5" s="847" t="s">
        <v>403</v>
      </c>
    </row>
    <row r="6" spans="1:13" ht="20.100000000000001" customHeight="1">
      <c r="A6" s="456" t="s">
        <v>900</v>
      </c>
      <c r="B6" s="656">
        <f t="shared" ref="B6:B29" si="0">SUM(C6:E6)</f>
        <v>91</v>
      </c>
      <c r="C6" s="361">
        <v>3</v>
      </c>
      <c r="D6" s="361">
        <v>86</v>
      </c>
      <c r="E6" s="671">
        <v>2</v>
      </c>
      <c r="F6" s="656">
        <f t="shared" ref="F6:F29" si="1">SUM(G6:I6)</f>
        <v>0</v>
      </c>
      <c r="G6" s="361">
        <v>0</v>
      </c>
      <c r="H6" s="361">
        <v>0</v>
      </c>
      <c r="I6" s="659">
        <v>0</v>
      </c>
      <c r="J6" s="798">
        <f t="shared" ref="J6:J29" si="2">SUM(K6:M6)</f>
        <v>108</v>
      </c>
      <c r="K6" s="361">
        <v>7</v>
      </c>
      <c r="L6" s="361">
        <v>99</v>
      </c>
      <c r="M6" s="659">
        <v>2</v>
      </c>
    </row>
    <row r="7" spans="1:13" ht="20.100000000000001" customHeight="1">
      <c r="A7" s="457" t="s">
        <v>899</v>
      </c>
      <c r="B7" s="1018">
        <f t="shared" si="0"/>
        <v>36</v>
      </c>
      <c r="C7" s="983">
        <v>5</v>
      </c>
      <c r="D7" s="983">
        <v>31</v>
      </c>
      <c r="E7" s="981">
        <v>0</v>
      </c>
      <c r="F7" s="1018">
        <f t="shared" si="1"/>
        <v>1</v>
      </c>
      <c r="G7" s="983">
        <v>0</v>
      </c>
      <c r="H7" s="983">
        <v>1</v>
      </c>
      <c r="I7" s="1009">
        <v>0</v>
      </c>
      <c r="J7" s="1017">
        <f t="shared" si="2"/>
        <v>37</v>
      </c>
      <c r="K7" s="983">
        <v>5</v>
      </c>
      <c r="L7" s="983">
        <v>32</v>
      </c>
      <c r="M7" s="1009">
        <v>0</v>
      </c>
    </row>
    <row r="8" spans="1:13" ht="20.100000000000001" customHeight="1">
      <c r="A8" s="457" t="s">
        <v>898</v>
      </c>
      <c r="B8" s="1018">
        <f t="shared" si="0"/>
        <v>20</v>
      </c>
      <c r="C8" s="983">
        <v>0</v>
      </c>
      <c r="D8" s="983">
        <v>20</v>
      </c>
      <c r="E8" s="981">
        <v>0</v>
      </c>
      <c r="F8" s="1018">
        <f t="shared" si="1"/>
        <v>0</v>
      </c>
      <c r="G8" s="983">
        <v>0</v>
      </c>
      <c r="H8" s="983">
        <v>0</v>
      </c>
      <c r="I8" s="1009">
        <v>0</v>
      </c>
      <c r="J8" s="1017">
        <f t="shared" si="2"/>
        <v>20</v>
      </c>
      <c r="K8" s="983">
        <v>0</v>
      </c>
      <c r="L8" s="983">
        <v>20</v>
      </c>
      <c r="M8" s="1009">
        <v>0</v>
      </c>
    </row>
    <row r="9" spans="1:13" ht="20.100000000000001" customHeight="1">
      <c r="A9" s="457" t="s">
        <v>897</v>
      </c>
      <c r="B9" s="1018">
        <f t="shared" si="0"/>
        <v>16</v>
      </c>
      <c r="C9" s="983">
        <v>0</v>
      </c>
      <c r="D9" s="983">
        <v>16</v>
      </c>
      <c r="E9" s="981">
        <v>0</v>
      </c>
      <c r="F9" s="1018">
        <f t="shared" si="1"/>
        <v>1</v>
      </c>
      <c r="G9" s="983">
        <v>0</v>
      </c>
      <c r="H9" s="983">
        <v>1</v>
      </c>
      <c r="I9" s="1009">
        <v>0</v>
      </c>
      <c r="J9" s="1017">
        <f t="shared" si="2"/>
        <v>16</v>
      </c>
      <c r="K9" s="983">
        <v>0</v>
      </c>
      <c r="L9" s="983">
        <v>16</v>
      </c>
      <c r="M9" s="1009">
        <v>0</v>
      </c>
    </row>
    <row r="10" spans="1:13" ht="20.100000000000001" customHeight="1">
      <c r="A10" s="457" t="s">
        <v>896</v>
      </c>
      <c r="B10" s="1018">
        <f t="shared" si="0"/>
        <v>61</v>
      </c>
      <c r="C10" s="983">
        <v>3</v>
      </c>
      <c r="D10" s="983">
        <v>58</v>
      </c>
      <c r="E10" s="981">
        <v>0</v>
      </c>
      <c r="F10" s="1018">
        <f t="shared" si="1"/>
        <v>0</v>
      </c>
      <c r="G10" s="983">
        <v>0</v>
      </c>
      <c r="H10" s="983">
        <v>0</v>
      </c>
      <c r="I10" s="1009">
        <v>0</v>
      </c>
      <c r="J10" s="1017">
        <f t="shared" si="2"/>
        <v>67</v>
      </c>
      <c r="K10" s="983">
        <v>3</v>
      </c>
      <c r="L10" s="983">
        <v>64</v>
      </c>
      <c r="M10" s="1009">
        <v>0</v>
      </c>
    </row>
    <row r="11" spans="1:13" ht="20.100000000000001" customHeight="1">
      <c r="A11" s="457" t="s">
        <v>895</v>
      </c>
      <c r="B11" s="1018">
        <f t="shared" si="0"/>
        <v>42</v>
      </c>
      <c r="C11" s="983">
        <v>0</v>
      </c>
      <c r="D11" s="983">
        <v>42</v>
      </c>
      <c r="E11" s="981">
        <v>0</v>
      </c>
      <c r="F11" s="1018">
        <f t="shared" si="1"/>
        <v>0</v>
      </c>
      <c r="G11" s="983">
        <v>0</v>
      </c>
      <c r="H11" s="983">
        <v>0</v>
      </c>
      <c r="I11" s="1009">
        <v>0</v>
      </c>
      <c r="J11" s="1017">
        <f t="shared" si="2"/>
        <v>43</v>
      </c>
      <c r="K11" s="983">
        <v>0</v>
      </c>
      <c r="L11" s="983">
        <v>43</v>
      </c>
      <c r="M11" s="1009">
        <v>0</v>
      </c>
    </row>
    <row r="12" spans="1:13" ht="20.100000000000001" customHeight="1">
      <c r="A12" s="457" t="s">
        <v>894</v>
      </c>
      <c r="B12" s="846">
        <f t="shared" si="0"/>
        <v>32</v>
      </c>
      <c r="C12" s="73">
        <v>1</v>
      </c>
      <c r="D12" s="73">
        <v>31</v>
      </c>
      <c r="E12" s="667">
        <v>0</v>
      </c>
      <c r="F12" s="846">
        <f t="shared" si="1"/>
        <v>1</v>
      </c>
      <c r="G12" s="73">
        <v>0</v>
      </c>
      <c r="H12" s="73">
        <v>1</v>
      </c>
      <c r="I12" s="86">
        <v>0</v>
      </c>
      <c r="J12" s="845">
        <f t="shared" si="2"/>
        <v>33</v>
      </c>
      <c r="K12" s="73">
        <v>1</v>
      </c>
      <c r="L12" s="73">
        <v>32</v>
      </c>
      <c r="M12" s="86">
        <v>0</v>
      </c>
    </row>
    <row r="13" spans="1:13" ht="20.100000000000001" customHeight="1">
      <c r="A13" s="457" t="s">
        <v>893</v>
      </c>
      <c r="B13" s="846">
        <f t="shared" si="0"/>
        <v>8</v>
      </c>
      <c r="C13" s="73">
        <v>0</v>
      </c>
      <c r="D13" s="73">
        <v>8</v>
      </c>
      <c r="E13" s="667">
        <v>0</v>
      </c>
      <c r="F13" s="846">
        <f t="shared" si="1"/>
        <v>0</v>
      </c>
      <c r="G13" s="73">
        <v>0</v>
      </c>
      <c r="H13" s="73">
        <v>0</v>
      </c>
      <c r="I13" s="86">
        <v>0</v>
      </c>
      <c r="J13" s="845">
        <f t="shared" si="2"/>
        <v>11</v>
      </c>
      <c r="K13" s="73">
        <v>0</v>
      </c>
      <c r="L13" s="73">
        <v>11</v>
      </c>
      <c r="M13" s="86">
        <v>0</v>
      </c>
    </row>
    <row r="14" spans="1:13" ht="20.100000000000001" customHeight="1">
      <c r="A14" s="457" t="s">
        <v>892</v>
      </c>
      <c r="B14" s="846">
        <f t="shared" si="0"/>
        <v>34</v>
      </c>
      <c r="C14" s="73">
        <v>1</v>
      </c>
      <c r="D14" s="73">
        <v>32</v>
      </c>
      <c r="E14" s="667">
        <v>1</v>
      </c>
      <c r="F14" s="846">
        <f t="shared" si="1"/>
        <v>0</v>
      </c>
      <c r="G14" s="73">
        <v>0</v>
      </c>
      <c r="H14" s="73">
        <v>0</v>
      </c>
      <c r="I14" s="86">
        <v>0</v>
      </c>
      <c r="J14" s="845">
        <f t="shared" si="2"/>
        <v>37</v>
      </c>
      <c r="K14" s="73">
        <v>1</v>
      </c>
      <c r="L14" s="73">
        <v>35</v>
      </c>
      <c r="M14" s="86">
        <v>1</v>
      </c>
    </row>
    <row r="15" spans="1:13" ht="20.100000000000001" customHeight="1">
      <c r="A15" s="457" t="s">
        <v>891</v>
      </c>
      <c r="B15" s="846">
        <f t="shared" si="0"/>
        <v>26</v>
      </c>
      <c r="C15" s="73">
        <v>2</v>
      </c>
      <c r="D15" s="73">
        <v>24</v>
      </c>
      <c r="E15" s="667">
        <v>0</v>
      </c>
      <c r="F15" s="846">
        <f t="shared" si="1"/>
        <v>0</v>
      </c>
      <c r="G15" s="73">
        <v>0</v>
      </c>
      <c r="H15" s="73">
        <v>0</v>
      </c>
      <c r="I15" s="86">
        <v>0</v>
      </c>
      <c r="J15" s="845">
        <f t="shared" si="2"/>
        <v>28</v>
      </c>
      <c r="K15" s="73">
        <v>2</v>
      </c>
      <c r="L15" s="73">
        <v>26</v>
      </c>
      <c r="M15" s="86">
        <v>0</v>
      </c>
    </row>
    <row r="16" spans="1:13" ht="20.100000000000001" customHeight="1">
      <c r="A16" s="457" t="s">
        <v>890</v>
      </c>
      <c r="B16" s="846">
        <f t="shared" si="0"/>
        <v>30</v>
      </c>
      <c r="C16" s="73">
        <v>0</v>
      </c>
      <c r="D16" s="73">
        <v>30</v>
      </c>
      <c r="E16" s="667">
        <v>0</v>
      </c>
      <c r="F16" s="846">
        <f t="shared" si="1"/>
        <v>0</v>
      </c>
      <c r="G16" s="73">
        <v>0</v>
      </c>
      <c r="H16" s="73">
        <v>0</v>
      </c>
      <c r="I16" s="86">
        <v>0</v>
      </c>
      <c r="J16" s="845">
        <f t="shared" si="2"/>
        <v>31</v>
      </c>
      <c r="K16" s="73">
        <v>0</v>
      </c>
      <c r="L16" s="73">
        <v>31</v>
      </c>
      <c r="M16" s="86">
        <v>0</v>
      </c>
    </row>
    <row r="17" spans="1:13" ht="20.100000000000001" customHeight="1">
      <c r="A17" s="457" t="s">
        <v>889</v>
      </c>
      <c r="B17" s="846">
        <f t="shared" si="0"/>
        <v>65</v>
      </c>
      <c r="C17" s="73">
        <v>1</v>
      </c>
      <c r="D17" s="73">
        <v>61</v>
      </c>
      <c r="E17" s="667">
        <v>3</v>
      </c>
      <c r="F17" s="846">
        <f t="shared" si="1"/>
        <v>0</v>
      </c>
      <c r="G17" s="73">
        <v>0</v>
      </c>
      <c r="H17" s="73">
        <v>0</v>
      </c>
      <c r="I17" s="86">
        <v>0</v>
      </c>
      <c r="J17" s="845">
        <f t="shared" si="2"/>
        <v>71</v>
      </c>
      <c r="K17" s="73">
        <v>1</v>
      </c>
      <c r="L17" s="73">
        <v>66</v>
      </c>
      <c r="M17" s="86">
        <v>4</v>
      </c>
    </row>
    <row r="18" spans="1:13" ht="20.100000000000001" customHeight="1">
      <c r="A18" s="457" t="s">
        <v>888</v>
      </c>
      <c r="B18" s="846">
        <f t="shared" si="0"/>
        <v>62</v>
      </c>
      <c r="C18" s="73">
        <v>2</v>
      </c>
      <c r="D18" s="73">
        <v>57</v>
      </c>
      <c r="E18" s="667">
        <v>3</v>
      </c>
      <c r="F18" s="846">
        <f t="shared" si="1"/>
        <v>0</v>
      </c>
      <c r="G18" s="73">
        <v>0</v>
      </c>
      <c r="H18" s="73">
        <v>0</v>
      </c>
      <c r="I18" s="86">
        <v>0</v>
      </c>
      <c r="J18" s="845">
        <f t="shared" si="2"/>
        <v>68</v>
      </c>
      <c r="K18" s="73">
        <v>2</v>
      </c>
      <c r="L18" s="73">
        <v>63</v>
      </c>
      <c r="M18" s="86">
        <v>3</v>
      </c>
    </row>
    <row r="19" spans="1:13" ht="20.100000000000001" customHeight="1">
      <c r="A19" s="457" t="s">
        <v>887</v>
      </c>
      <c r="B19" s="846">
        <f t="shared" si="0"/>
        <v>37</v>
      </c>
      <c r="C19" s="73">
        <v>1</v>
      </c>
      <c r="D19" s="73">
        <v>36</v>
      </c>
      <c r="E19" s="667">
        <v>0</v>
      </c>
      <c r="F19" s="846">
        <f t="shared" si="1"/>
        <v>1</v>
      </c>
      <c r="G19" s="73">
        <v>0</v>
      </c>
      <c r="H19" s="73">
        <v>1</v>
      </c>
      <c r="I19" s="86">
        <v>0</v>
      </c>
      <c r="J19" s="845">
        <f t="shared" si="2"/>
        <v>38</v>
      </c>
      <c r="K19" s="73">
        <v>2</v>
      </c>
      <c r="L19" s="73">
        <v>36</v>
      </c>
      <c r="M19" s="86">
        <v>0</v>
      </c>
    </row>
    <row r="20" spans="1:13" ht="20.100000000000001" customHeight="1">
      <c r="A20" s="457" t="s">
        <v>886</v>
      </c>
      <c r="B20" s="846">
        <f t="shared" si="0"/>
        <v>43</v>
      </c>
      <c r="C20" s="73">
        <v>0</v>
      </c>
      <c r="D20" s="73">
        <v>41</v>
      </c>
      <c r="E20" s="667">
        <v>2</v>
      </c>
      <c r="F20" s="846">
        <f t="shared" si="1"/>
        <v>1</v>
      </c>
      <c r="G20" s="73">
        <v>0</v>
      </c>
      <c r="H20" s="73">
        <v>1</v>
      </c>
      <c r="I20" s="86">
        <v>0</v>
      </c>
      <c r="J20" s="845">
        <f t="shared" si="2"/>
        <v>47</v>
      </c>
      <c r="K20" s="73">
        <v>0</v>
      </c>
      <c r="L20" s="73">
        <v>45</v>
      </c>
      <c r="M20" s="86">
        <v>2</v>
      </c>
    </row>
    <row r="21" spans="1:13" ht="20.100000000000001" customHeight="1">
      <c r="A21" s="457" t="s">
        <v>885</v>
      </c>
      <c r="B21" s="846">
        <f t="shared" si="0"/>
        <v>18</v>
      </c>
      <c r="C21" s="73">
        <v>2</v>
      </c>
      <c r="D21" s="73">
        <v>16</v>
      </c>
      <c r="E21" s="667">
        <v>0</v>
      </c>
      <c r="F21" s="846">
        <f t="shared" si="1"/>
        <v>0</v>
      </c>
      <c r="G21" s="73">
        <v>0</v>
      </c>
      <c r="H21" s="73">
        <v>0</v>
      </c>
      <c r="I21" s="86">
        <v>0</v>
      </c>
      <c r="J21" s="845">
        <f t="shared" si="2"/>
        <v>18</v>
      </c>
      <c r="K21" s="73">
        <v>2</v>
      </c>
      <c r="L21" s="73">
        <v>16</v>
      </c>
      <c r="M21" s="86">
        <v>0</v>
      </c>
    </row>
    <row r="22" spans="1:13" ht="20.100000000000001" customHeight="1">
      <c r="A22" s="457" t="s">
        <v>884</v>
      </c>
      <c r="B22" s="846">
        <f t="shared" si="0"/>
        <v>50</v>
      </c>
      <c r="C22" s="73">
        <v>2</v>
      </c>
      <c r="D22" s="73">
        <v>48</v>
      </c>
      <c r="E22" s="667">
        <v>0</v>
      </c>
      <c r="F22" s="846">
        <f t="shared" si="1"/>
        <v>0</v>
      </c>
      <c r="G22" s="73">
        <v>0</v>
      </c>
      <c r="H22" s="73">
        <v>0</v>
      </c>
      <c r="I22" s="86">
        <v>0</v>
      </c>
      <c r="J22" s="845">
        <f t="shared" si="2"/>
        <v>56</v>
      </c>
      <c r="K22" s="73">
        <v>2</v>
      </c>
      <c r="L22" s="73">
        <v>54</v>
      </c>
      <c r="M22" s="86">
        <v>0</v>
      </c>
    </row>
    <row r="23" spans="1:13" ht="20.100000000000001" customHeight="1">
      <c r="A23" s="457" t="s">
        <v>883</v>
      </c>
      <c r="B23" s="846">
        <f t="shared" si="0"/>
        <v>43</v>
      </c>
      <c r="C23" s="73">
        <v>0</v>
      </c>
      <c r="D23" s="73">
        <v>42</v>
      </c>
      <c r="E23" s="667">
        <v>1</v>
      </c>
      <c r="F23" s="846">
        <f t="shared" si="1"/>
        <v>0</v>
      </c>
      <c r="G23" s="73">
        <v>0</v>
      </c>
      <c r="H23" s="73">
        <v>0</v>
      </c>
      <c r="I23" s="86">
        <v>0</v>
      </c>
      <c r="J23" s="845">
        <f t="shared" si="2"/>
        <v>49</v>
      </c>
      <c r="K23" s="73">
        <v>0</v>
      </c>
      <c r="L23" s="73">
        <v>47</v>
      </c>
      <c r="M23" s="86">
        <v>2</v>
      </c>
    </row>
    <row r="24" spans="1:13" ht="20.100000000000001" customHeight="1">
      <c r="A24" s="457" t="s">
        <v>882</v>
      </c>
      <c r="B24" s="846">
        <f t="shared" si="0"/>
        <v>36</v>
      </c>
      <c r="C24" s="73">
        <v>1</v>
      </c>
      <c r="D24" s="73">
        <v>35</v>
      </c>
      <c r="E24" s="667">
        <v>0</v>
      </c>
      <c r="F24" s="846">
        <f t="shared" si="1"/>
        <v>0</v>
      </c>
      <c r="G24" s="73">
        <v>0</v>
      </c>
      <c r="H24" s="73">
        <v>0</v>
      </c>
      <c r="I24" s="86">
        <v>0</v>
      </c>
      <c r="J24" s="845">
        <f t="shared" si="2"/>
        <v>39</v>
      </c>
      <c r="K24" s="73">
        <v>1</v>
      </c>
      <c r="L24" s="73">
        <v>38</v>
      </c>
      <c r="M24" s="86">
        <v>0</v>
      </c>
    </row>
    <row r="25" spans="1:13" ht="20.100000000000001" customHeight="1">
      <c r="A25" s="457" t="s">
        <v>881</v>
      </c>
      <c r="B25" s="846">
        <f t="shared" si="0"/>
        <v>48</v>
      </c>
      <c r="C25" s="73">
        <v>2</v>
      </c>
      <c r="D25" s="73">
        <v>46</v>
      </c>
      <c r="E25" s="667">
        <v>0</v>
      </c>
      <c r="F25" s="846">
        <f t="shared" si="1"/>
        <v>0</v>
      </c>
      <c r="G25" s="73">
        <v>0</v>
      </c>
      <c r="H25" s="73">
        <v>0</v>
      </c>
      <c r="I25" s="86">
        <v>0</v>
      </c>
      <c r="J25" s="845">
        <f t="shared" si="2"/>
        <v>50</v>
      </c>
      <c r="K25" s="73">
        <v>2</v>
      </c>
      <c r="L25" s="73">
        <v>48</v>
      </c>
      <c r="M25" s="86">
        <v>0</v>
      </c>
    </row>
    <row r="26" spans="1:13" ht="20.100000000000001" customHeight="1">
      <c r="A26" s="457" t="s">
        <v>880</v>
      </c>
      <c r="B26" s="846">
        <f t="shared" si="0"/>
        <v>41</v>
      </c>
      <c r="C26" s="73">
        <v>0</v>
      </c>
      <c r="D26" s="73">
        <v>41</v>
      </c>
      <c r="E26" s="667">
        <v>0</v>
      </c>
      <c r="F26" s="846">
        <f t="shared" si="1"/>
        <v>0</v>
      </c>
      <c r="G26" s="73">
        <v>0</v>
      </c>
      <c r="H26" s="73">
        <v>0</v>
      </c>
      <c r="I26" s="86">
        <v>0</v>
      </c>
      <c r="J26" s="845">
        <f t="shared" si="2"/>
        <v>48</v>
      </c>
      <c r="K26" s="73">
        <v>0</v>
      </c>
      <c r="L26" s="73">
        <v>48</v>
      </c>
      <c r="M26" s="86">
        <v>0</v>
      </c>
    </row>
    <row r="27" spans="1:13" ht="20.100000000000001" customHeight="1">
      <c r="A27" s="457" t="s">
        <v>879</v>
      </c>
      <c r="B27" s="846">
        <f t="shared" si="0"/>
        <v>37</v>
      </c>
      <c r="C27" s="73">
        <v>0</v>
      </c>
      <c r="D27" s="73">
        <v>37</v>
      </c>
      <c r="E27" s="667">
        <v>0</v>
      </c>
      <c r="F27" s="846">
        <f t="shared" si="1"/>
        <v>0</v>
      </c>
      <c r="G27" s="73">
        <v>0</v>
      </c>
      <c r="H27" s="73">
        <v>0</v>
      </c>
      <c r="I27" s="86">
        <v>0</v>
      </c>
      <c r="J27" s="845">
        <f t="shared" si="2"/>
        <v>39</v>
      </c>
      <c r="K27" s="73">
        <v>0</v>
      </c>
      <c r="L27" s="73">
        <v>39</v>
      </c>
      <c r="M27" s="86">
        <v>0</v>
      </c>
    </row>
    <row r="28" spans="1:13" ht="20.100000000000001" customHeight="1">
      <c r="A28" s="457" t="s">
        <v>878</v>
      </c>
      <c r="B28" s="846">
        <f t="shared" si="0"/>
        <v>72</v>
      </c>
      <c r="C28" s="73">
        <v>1</v>
      </c>
      <c r="D28" s="73">
        <v>71</v>
      </c>
      <c r="E28" s="667">
        <v>0</v>
      </c>
      <c r="F28" s="846">
        <f t="shared" si="1"/>
        <v>0</v>
      </c>
      <c r="G28" s="73">
        <v>0</v>
      </c>
      <c r="H28" s="73">
        <v>0</v>
      </c>
      <c r="I28" s="86">
        <v>0</v>
      </c>
      <c r="J28" s="845">
        <f t="shared" si="2"/>
        <v>76</v>
      </c>
      <c r="K28" s="73">
        <v>1</v>
      </c>
      <c r="L28" s="73">
        <v>75</v>
      </c>
      <c r="M28" s="86">
        <v>0</v>
      </c>
    </row>
    <row r="29" spans="1:13" ht="20.100000000000001" customHeight="1" thickBot="1">
      <c r="A29" s="685" t="s">
        <v>877</v>
      </c>
      <c r="B29" s="652">
        <f t="shared" si="0"/>
        <v>43</v>
      </c>
      <c r="C29" s="379">
        <v>1</v>
      </c>
      <c r="D29" s="379">
        <v>41</v>
      </c>
      <c r="E29" s="844">
        <v>1</v>
      </c>
      <c r="F29" s="652">
        <f t="shared" si="1"/>
        <v>1</v>
      </c>
      <c r="G29" s="379">
        <v>1</v>
      </c>
      <c r="H29" s="379">
        <v>0</v>
      </c>
      <c r="I29" s="380">
        <v>0</v>
      </c>
      <c r="J29" s="796">
        <f t="shared" si="2"/>
        <v>51</v>
      </c>
      <c r="K29" s="379">
        <v>0</v>
      </c>
      <c r="L29" s="379">
        <v>50</v>
      </c>
      <c r="M29" s="380">
        <v>1</v>
      </c>
    </row>
    <row r="30" spans="1:13" ht="20.100000000000001" customHeight="1" thickBot="1">
      <c r="A30" s="452" t="s">
        <v>816</v>
      </c>
      <c r="B30" s="838">
        <f t="shared" ref="B30:M30" si="3">SUM(B6:B29)</f>
        <v>991</v>
      </c>
      <c r="C30" s="915">
        <f t="shared" si="3"/>
        <v>28</v>
      </c>
      <c r="D30" s="915">
        <f t="shared" si="3"/>
        <v>950</v>
      </c>
      <c r="E30" s="916">
        <f t="shared" si="3"/>
        <v>13</v>
      </c>
      <c r="F30" s="838">
        <f t="shared" si="3"/>
        <v>6</v>
      </c>
      <c r="G30" s="915">
        <f t="shared" si="3"/>
        <v>1</v>
      </c>
      <c r="H30" s="915">
        <f t="shared" si="3"/>
        <v>5</v>
      </c>
      <c r="I30" s="914">
        <f t="shared" si="3"/>
        <v>0</v>
      </c>
      <c r="J30" s="837">
        <f t="shared" si="3"/>
        <v>1081</v>
      </c>
      <c r="K30" s="915">
        <f t="shared" si="3"/>
        <v>32</v>
      </c>
      <c r="L30" s="915">
        <f t="shared" si="3"/>
        <v>1034</v>
      </c>
      <c r="M30" s="914">
        <f t="shared" si="3"/>
        <v>15</v>
      </c>
    </row>
    <row r="31" spans="1:13">
      <c r="A31" s="439" t="s">
        <v>876</v>
      </c>
      <c r="B31" s="1016"/>
      <c r="C31" s="1016"/>
      <c r="D31" s="1016"/>
      <c r="E31" s="1016"/>
      <c r="F31" s="1016"/>
      <c r="G31" s="1016"/>
      <c r="H31" s="1016"/>
      <c r="I31" s="1016"/>
      <c r="J31" s="1016"/>
      <c r="K31" s="1016"/>
      <c r="L31" s="1016"/>
      <c r="M31" s="1016"/>
    </row>
    <row r="32" spans="1:13">
      <c r="A32" s="340"/>
      <c r="B32" s="340"/>
      <c r="C32" s="340"/>
      <c r="D32" s="340"/>
      <c r="E32" s="340"/>
      <c r="F32" s="340"/>
      <c r="G32" s="340"/>
      <c r="H32" s="340"/>
      <c r="I32" s="340"/>
      <c r="J32" s="340"/>
      <c r="K32" s="340"/>
      <c r="L32" s="340"/>
      <c r="M32" s="340"/>
    </row>
    <row r="33" spans="1:13">
      <c r="A33" s="340"/>
      <c r="B33" s="340"/>
      <c r="C33" s="340"/>
      <c r="D33" s="340"/>
      <c r="E33" s="340"/>
      <c r="F33" s="340"/>
      <c r="G33" s="340"/>
      <c r="H33" s="340"/>
      <c r="I33" s="340"/>
      <c r="J33" s="340"/>
      <c r="K33" s="340"/>
      <c r="L33" s="340"/>
      <c r="M33" s="340"/>
    </row>
  </sheetData>
  <mergeCells count="5">
    <mergeCell ref="A1:M1"/>
    <mergeCell ref="A2:M2"/>
    <mergeCell ref="B3:D3"/>
    <mergeCell ref="F3:H3"/>
    <mergeCell ref="J3:L3"/>
  </mergeCells>
  <phoneticPr fontId="27"/>
  <pageMargins left="0.78740157480314965" right="0.59055118110236227" top="0.98425196850393704" bottom="0.98425196850393704" header="0.51181102362204722" footer="0.51181102362204722"/>
  <pageSetup paperSize="9" scale="91" orientation="portrait" r:id="rId1"/>
  <headerFooter alignWithMargins="0">
    <oddFooter>&amp;C－39－</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H65" sqref="H65"/>
    </sheetView>
  </sheetViews>
  <sheetFormatPr defaultRowHeight="14.25"/>
  <cols>
    <col min="1" max="1" width="3" style="10" customWidth="1"/>
    <col min="2" max="2" width="3.875" style="10" customWidth="1"/>
    <col min="3" max="3" width="7.125" style="10" customWidth="1"/>
    <col min="4" max="6" width="7.625" style="10" customWidth="1"/>
    <col min="7" max="7" width="7.125" style="10" customWidth="1"/>
    <col min="8" max="10" width="7.625" style="10" customWidth="1"/>
    <col min="11" max="11" width="7.125" style="10" customWidth="1"/>
    <col min="12" max="14" width="7.625" style="10" customWidth="1"/>
    <col min="15" max="15" width="4.875" style="10" customWidth="1"/>
    <col min="16" max="16384" width="9" style="10"/>
  </cols>
  <sheetData>
    <row r="1" spans="1:14" ht="15">
      <c r="A1" s="61" t="s">
        <v>904</v>
      </c>
      <c r="B1" s="61"/>
      <c r="C1" s="61"/>
      <c r="D1" s="61"/>
    </row>
    <row r="2" spans="1:14" ht="15.75" thickBot="1">
      <c r="A2" s="61" t="s">
        <v>910</v>
      </c>
      <c r="B2" s="61"/>
      <c r="C2" s="61"/>
      <c r="D2" s="61"/>
    </row>
    <row r="3" spans="1:14">
      <c r="A3" s="1015"/>
      <c r="B3" s="970" t="s">
        <v>811</v>
      </c>
      <c r="C3" s="1577" t="s">
        <v>810</v>
      </c>
      <c r="D3" s="1260"/>
      <c r="E3" s="1260"/>
      <c r="F3" s="854" t="s">
        <v>903</v>
      </c>
      <c r="G3" s="1577" t="s">
        <v>809</v>
      </c>
      <c r="H3" s="1260"/>
      <c r="I3" s="1260"/>
      <c r="J3" s="854" t="s">
        <v>902</v>
      </c>
      <c r="K3" s="1577" t="s">
        <v>808</v>
      </c>
      <c r="L3" s="1260"/>
      <c r="M3" s="1260"/>
      <c r="N3" s="343" t="s">
        <v>902</v>
      </c>
    </row>
    <row r="4" spans="1:14">
      <c r="A4" s="969"/>
      <c r="B4" s="964"/>
      <c r="C4" s="968" t="s">
        <v>807</v>
      </c>
      <c r="D4" s="967"/>
      <c r="E4" s="967"/>
      <c r="F4" s="967"/>
      <c r="G4" s="968" t="s">
        <v>807</v>
      </c>
      <c r="H4" s="967"/>
      <c r="I4" s="967"/>
      <c r="J4" s="967"/>
      <c r="K4" s="968" t="s">
        <v>807</v>
      </c>
      <c r="L4" s="967"/>
      <c r="M4" s="967"/>
      <c r="N4" s="966"/>
    </row>
    <row r="5" spans="1:14" ht="15" thickBot="1">
      <c r="A5" s="965" t="s">
        <v>806</v>
      </c>
      <c r="B5" s="964"/>
      <c r="C5" s="963"/>
      <c r="D5" s="267" t="s">
        <v>798</v>
      </c>
      <c r="E5" s="773" t="s">
        <v>797</v>
      </c>
      <c r="F5" s="773" t="s">
        <v>403</v>
      </c>
      <c r="G5" s="963"/>
      <c r="H5" s="267" t="s">
        <v>798</v>
      </c>
      <c r="I5" s="773" t="s">
        <v>797</v>
      </c>
      <c r="J5" s="773" t="s">
        <v>403</v>
      </c>
      <c r="K5" s="850"/>
      <c r="L5" s="849" t="s">
        <v>798</v>
      </c>
      <c r="M5" s="848" t="s">
        <v>797</v>
      </c>
      <c r="N5" s="847" t="s">
        <v>403</v>
      </c>
    </row>
    <row r="6" spans="1:14" ht="20.100000000000001" customHeight="1">
      <c r="A6" s="434"/>
      <c r="B6" s="350">
        <v>0</v>
      </c>
      <c r="C6" s="953">
        <f t="shared" ref="C6:C29" si="0">SUM(D6:F6)</f>
        <v>15</v>
      </c>
      <c r="D6" s="77">
        <v>0</v>
      </c>
      <c r="E6" s="793">
        <v>14</v>
      </c>
      <c r="F6" s="793">
        <v>1</v>
      </c>
      <c r="G6" s="953">
        <f t="shared" ref="G6:G29" si="1">SUM(H6:J6)</f>
        <v>0</v>
      </c>
      <c r="H6" s="77">
        <v>0</v>
      </c>
      <c r="I6" s="793">
        <v>0</v>
      </c>
      <c r="J6" s="793">
        <v>0</v>
      </c>
      <c r="K6" s="656">
        <f t="shared" ref="K6:K29" si="2">SUM(L6:N6)</f>
        <v>17</v>
      </c>
      <c r="L6" s="361">
        <v>0</v>
      </c>
      <c r="M6" s="361">
        <v>16</v>
      </c>
      <c r="N6" s="659">
        <v>1</v>
      </c>
    </row>
    <row r="7" spans="1:14" ht="20.100000000000001" customHeight="1">
      <c r="A7" s="434" t="s">
        <v>909</v>
      </c>
      <c r="B7" s="1011">
        <v>1</v>
      </c>
      <c r="C7" s="1023">
        <f t="shared" si="0"/>
        <v>14</v>
      </c>
      <c r="D7" s="983">
        <v>0</v>
      </c>
      <c r="E7" s="981">
        <v>14</v>
      </c>
      <c r="F7" s="981">
        <v>0</v>
      </c>
      <c r="G7" s="1023">
        <f t="shared" si="1"/>
        <v>1</v>
      </c>
      <c r="H7" s="983">
        <v>0</v>
      </c>
      <c r="I7" s="981">
        <v>1</v>
      </c>
      <c r="J7" s="981">
        <v>0</v>
      </c>
      <c r="K7" s="1018">
        <f t="shared" si="2"/>
        <v>16</v>
      </c>
      <c r="L7" s="983">
        <v>0</v>
      </c>
      <c r="M7" s="983">
        <v>16</v>
      </c>
      <c r="N7" s="86">
        <v>0</v>
      </c>
    </row>
    <row r="8" spans="1:14" ht="20.100000000000001" customHeight="1">
      <c r="A8" s="434"/>
      <c r="B8" s="1011">
        <v>2</v>
      </c>
      <c r="C8" s="1023">
        <f t="shared" si="0"/>
        <v>6</v>
      </c>
      <c r="D8" s="983">
        <v>0</v>
      </c>
      <c r="E8" s="981">
        <v>6</v>
      </c>
      <c r="F8" s="981">
        <v>0</v>
      </c>
      <c r="G8" s="1023">
        <f t="shared" si="1"/>
        <v>0</v>
      </c>
      <c r="H8" s="983">
        <v>0</v>
      </c>
      <c r="I8" s="981">
        <v>0</v>
      </c>
      <c r="J8" s="981">
        <v>0</v>
      </c>
      <c r="K8" s="1018">
        <f t="shared" si="2"/>
        <v>7</v>
      </c>
      <c r="L8" s="983">
        <v>0</v>
      </c>
      <c r="M8" s="983">
        <v>7</v>
      </c>
      <c r="N8" s="86">
        <v>0</v>
      </c>
    </row>
    <row r="9" spans="1:14" ht="20.100000000000001" customHeight="1">
      <c r="A9" s="434" t="s">
        <v>908</v>
      </c>
      <c r="B9" s="1011">
        <v>3</v>
      </c>
      <c r="C9" s="1023">
        <f t="shared" si="0"/>
        <v>7</v>
      </c>
      <c r="D9" s="983">
        <v>0</v>
      </c>
      <c r="E9" s="981">
        <v>6</v>
      </c>
      <c r="F9" s="981">
        <v>1</v>
      </c>
      <c r="G9" s="1023">
        <f t="shared" si="1"/>
        <v>0</v>
      </c>
      <c r="H9" s="983">
        <v>0</v>
      </c>
      <c r="I9" s="981">
        <v>0</v>
      </c>
      <c r="J9" s="981">
        <v>0</v>
      </c>
      <c r="K9" s="1018">
        <f t="shared" si="2"/>
        <v>8</v>
      </c>
      <c r="L9" s="983">
        <v>0</v>
      </c>
      <c r="M9" s="983">
        <v>7</v>
      </c>
      <c r="N9" s="86">
        <v>1</v>
      </c>
    </row>
    <row r="10" spans="1:14" ht="20.100000000000001" customHeight="1">
      <c r="A10" s="434"/>
      <c r="B10" s="1011">
        <v>4</v>
      </c>
      <c r="C10" s="1023">
        <f t="shared" si="0"/>
        <v>8</v>
      </c>
      <c r="D10" s="983">
        <v>1</v>
      </c>
      <c r="E10" s="981">
        <v>7</v>
      </c>
      <c r="F10" s="981">
        <v>0</v>
      </c>
      <c r="G10" s="1023">
        <f t="shared" si="1"/>
        <v>0</v>
      </c>
      <c r="H10" s="983">
        <v>0</v>
      </c>
      <c r="I10" s="981">
        <v>0</v>
      </c>
      <c r="J10" s="981">
        <v>0</v>
      </c>
      <c r="K10" s="1018">
        <f t="shared" si="2"/>
        <v>10</v>
      </c>
      <c r="L10" s="983">
        <v>2</v>
      </c>
      <c r="M10" s="983">
        <v>8</v>
      </c>
      <c r="N10" s="86">
        <v>0</v>
      </c>
    </row>
    <row r="11" spans="1:14" ht="20.100000000000001" customHeight="1">
      <c r="A11" s="445"/>
      <c r="B11" s="1011">
        <v>5</v>
      </c>
      <c r="C11" s="1023">
        <f t="shared" si="0"/>
        <v>7</v>
      </c>
      <c r="D11" s="983">
        <v>2</v>
      </c>
      <c r="E11" s="981">
        <v>4</v>
      </c>
      <c r="F11" s="981">
        <v>1</v>
      </c>
      <c r="G11" s="1023">
        <f t="shared" si="1"/>
        <v>0</v>
      </c>
      <c r="H11" s="983">
        <v>0</v>
      </c>
      <c r="I11" s="981">
        <v>0</v>
      </c>
      <c r="J11" s="981">
        <v>0</v>
      </c>
      <c r="K11" s="1018">
        <f t="shared" si="2"/>
        <v>7</v>
      </c>
      <c r="L11" s="983">
        <v>2</v>
      </c>
      <c r="M11" s="983">
        <v>4</v>
      </c>
      <c r="N11" s="86">
        <v>1</v>
      </c>
    </row>
    <row r="12" spans="1:14" ht="20.100000000000001" customHeight="1">
      <c r="A12" s="353"/>
      <c r="B12" s="562">
        <v>6</v>
      </c>
      <c r="C12" s="953">
        <f t="shared" si="0"/>
        <v>34</v>
      </c>
      <c r="D12" s="73">
        <v>1</v>
      </c>
      <c r="E12" s="667">
        <v>32</v>
      </c>
      <c r="F12" s="667">
        <v>1</v>
      </c>
      <c r="G12" s="953">
        <f t="shared" si="1"/>
        <v>0</v>
      </c>
      <c r="H12" s="73">
        <v>0</v>
      </c>
      <c r="I12" s="667">
        <v>0</v>
      </c>
      <c r="J12" s="667">
        <v>0</v>
      </c>
      <c r="K12" s="846">
        <f t="shared" si="2"/>
        <v>37</v>
      </c>
      <c r="L12" s="73">
        <v>1</v>
      </c>
      <c r="M12" s="73">
        <v>34</v>
      </c>
      <c r="N12" s="86">
        <v>2</v>
      </c>
    </row>
    <row r="13" spans="1:14" ht="20.100000000000001" customHeight="1">
      <c r="A13" s="353"/>
      <c r="B13" s="562">
        <v>7</v>
      </c>
      <c r="C13" s="953">
        <f t="shared" si="0"/>
        <v>95</v>
      </c>
      <c r="D13" s="73">
        <v>0</v>
      </c>
      <c r="E13" s="667">
        <v>94</v>
      </c>
      <c r="F13" s="667">
        <v>1</v>
      </c>
      <c r="G13" s="953">
        <f t="shared" si="1"/>
        <v>1</v>
      </c>
      <c r="H13" s="73">
        <v>0</v>
      </c>
      <c r="I13" s="667">
        <v>1</v>
      </c>
      <c r="J13" s="667">
        <v>0</v>
      </c>
      <c r="K13" s="846">
        <f t="shared" si="2"/>
        <v>102</v>
      </c>
      <c r="L13" s="73">
        <v>0</v>
      </c>
      <c r="M13" s="73">
        <v>101</v>
      </c>
      <c r="N13" s="86">
        <v>1</v>
      </c>
    </row>
    <row r="14" spans="1:14" ht="20.100000000000001" customHeight="1">
      <c r="A14" s="353"/>
      <c r="B14" s="562">
        <v>8</v>
      </c>
      <c r="C14" s="953">
        <f t="shared" si="0"/>
        <v>75</v>
      </c>
      <c r="D14" s="73">
        <v>1</v>
      </c>
      <c r="E14" s="667">
        <v>73</v>
      </c>
      <c r="F14" s="667">
        <v>1</v>
      </c>
      <c r="G14" s="953">
        <f t="shared" si="1"/>
        <v>1</v>
      </c>
      <c r="H14" s="73">
        <v>0</v>
      </c>
      <c r="I14" s="667">
        <v>1</v>
      </c>
      <c r="J14" s="667">
        <v>0</v>
      </c>
      <c r="K14" s="846">
        <f t="shared" si="2"/>
        <v>79</v>
      </c>
      <c r="L14" s="73">
        <v>1</v>
      </c>
      <c r="M14" s="73">
        <v>77</v>
      </c>
      <c r="N14" s="86">
        <v>1</v>
      </c>
    </row>
    <row r="15" spans="1:14" ht="20.100000000000001" customHeight="1">
      <c r="A15" s="353"/>
      <c r="B15" s="562">
        <v>9</v>
      </c>
      <c r="C15" s="953">
        <f t="shared" si="0"/>
        <v>39</v>
      </c>
      <c r="D15" s="73">
        <v>1</v>
      </c>
      <c r="E15" s="667">
        <v>38</v>
      </c>
      <c r="F15" s="667">
        <v>0</v>
      </c>
      <c r="G15" s="953">
        <f t="shared" si="1"/>
        <v>0</v>
      </c>
      <c r="H15" s="73">
        <v>0</v>
      </c>
      <c r="I15" s="667">
        <v>0</v>
      </c>
      <c r="J15" s="667">
        <v>0</v>
      </c>
      <c r="K15" s="846">
        <f t="shared" si="2"/>
        <v>42</v>
      </c>
      <c r="L15" s="73">
        <v>1</v>
      </c>
      <c r="M15" s="73">
        <v>41</v>
      </c>
      <c r="N15" s="86">
        <v>0</v>
      </c>
    </row>
    <row r="16" spans="1:14" ht="20.100000000000001" customHeight="1">
      <c r="A16" s="353"/>
      <c r="B16" s="562">
        <v>10</v>
      </c>
      <c r="C16" s="953">
        <f t="shared" si="0"/>
        <v>40</v>
      </c>
      <c r="D16" s="73">
        <v>0</v>
      </c>
      <c r="E16" s="667">
        <v>40</v>
      </c>
      <c r="F16" s="667">
        <v>0</v>
      </c>
      <c r="G16" s="953">
        <f t="shared" si="1"/>
        <v>0</v>
      </c>
      <c r="H16" s="73">
        <v>0</v>
      </c>
      <c r="I16" s="667">
        <v>0</v>
      </c>
      <c r="J16" s="667">
        <v>0</v>
      </c>
      <c r="K16" s="846">
        <f t="shared" si="2"/>
        <v>41</v>
      </c>
      <c r="L16" s="73">
        <v>0</v>
      </c>
      <c r="M16" s="73">
        <v>41</v>
      </c>
      <c r="N16" s="86">
        <v>0</v>
      </c>
    </row>
    <row r="17" spans="1:14" ht="20.100000000000001" customHeight="1">
      <c r="A17" s="353"/>
      <c r="B17" s="562">
        <v>11</v>
      </c>
      <c r="C17" s="953">
        <f t="shared" si="0"/>
        <v>50</v>
      </c>
      <c r="D17" s="73">
        <v>0</v>
      </c>
      <c r="E17" s="667">
        <v>50</v>
      </c>
      <c r="F17" s="667">
        <v>0</v>
      </c>
      <c r="G17" s="953">
        <f t="shared" si="1"/>
        <v>0</v>
      </c>
      <c r="H17" s="73">
        <v>0</v>
      </c>
      <c r="I17" s="667">
        <v>0</v>
      </c>
      <c r="J17" s="667">
        <v>0</v>
      </c>
      <c r="K17" s="846">
        <f t="shared" si="2"/>
        <v>54</v>
      </c>
      <c r="L17" s="73">
        <v>0</v>
      </c>
      <c r="M17" s="73">
        <v>54</v>
      </c>
      <c r="N17" s="86">
        <v>0</v>
      </c>
    </row>
    <row r="18" spans="1:14" ht="20.100000000000001" customHeight="1">
      <c r="A18" s="353"/>
      <c r="B18" s="562">
        <v>12</v>
      </c>
      <c r="C18" s="953">
        <f t="shared" si="0"/>
        <v>47</v>
      </c>
      <c r="D18" s="73">
        <v>2</v>
      </c>
      <c r="E18" s="667">
        <v>44</v>
      </c>
      <c r="F18" s="667">
        <v>1</v>
      </c>
      <c r="G18" s="953">
        <f t="shared" si="1"/>
        <v>0</v>
      </c>
      <c r="H18" s="73">
        <v>0</v>
      </c>
      <c r="I18" s="667">
        <v>0</v>
      </c>
      <c r="J18" s="667">
        <v>0</v>
      </c>
      <c r="K18" s="846">
        <f t="shared" si="2"/>
        <v>55</v>
      </c>
      <c r="L18" s="73">
        <v>5</v>
      </c>
      <c r="M18" s="73">
        <v>49</v>
      </c>
      <c r="N18" s="86">
        <v>1</v>
      </c>
    </row>
    <row r="19" spans="1:14" ht="20.100000000000001" customHeight="1">
      <c r="A19" s="353"/>
      <c r="B19" s="562">
        <v>13</v>
      </c>
      <c r="C19" s="953">
        <f t="shared" si="0"/>
        <v>43</v>
      </c>
      <c r="D19" s="73">
        <v>0</v>
      </c>
      <c r="E19" s="667">
        <v>43</v>
      </c>
      <c r="F19" s="667">
        <v>0</v>
      </c>
      <c r="G19" s="953">
        <f t="shared" si="1"/>
        <v>0</v>
      </c>
      <c r="H19" s="73">
        <v>0</v>
      </c>
      <c r="I19" s="667">
        <v>0</v>
      </c>
      <c r="J19" s="667">
        <v>0</v>
      </c>
      <c r="K19" s="846">
        <f t="shared" si="2"/>
        <v>45</v>
      </c>
      <c r="L19" s="73">
        <v>0</v>
      </c>
      <c r="M19" s="73">
        <v>45</v>
      </c>
      <c r="N19" s="86">
        <v>0</v>
      </c>
    </row>
    <row r="20" spans="1:14" ht="20.100000000000001" customHeight="1">
      <c r="A20" s="353"/>
      <c r="B20" s="562">
        <v>14</v>
      </c>
      <c r="C20" s="953">
        <f t="shared" si="0"/>
        <v>43</v>
      </c>
      <c r="D20" s="73">
        <v>0</v>
      </c>
      <c r="E20" s="667">
        <v>43</v>
      </c>
      <c r="F20" s="667">
        <v>0</v>
      </c>
      <c r="G20" s="953">
        <f t="shared" si="1"/>
        <v>1</v>
      </c>
      <c r="H20" s="73">
        <v>0</v>
      </c>
      <c r="I20" s="667">
        <v>1</v>
      </c>
      <c r="J20" s="667">
        <v>0</v>
      </c>
      <c r="K20" s="846">
        <f t="shared" si="2"/>
        <v>45</v>
      </c>
      <c r="L20" s="73">
        <v>0</v>
      </c>
      <c r="M20" s="73">
        <v>45</v>
      </c>
      <c r="N20" s="86">
        <v>0</v>
      </c>
    </row>
    <row r="21" spans="1:14" ht="20.100000000000001" customHeight="1">
      <c r="A21" s="353"/>
      <c r="B21" s="562">
        <v>15</v>
      </c>
      <c r="C21" s="953">
        <f t="shared" si="0"/>
        <v>36</v>
      </c>
      <c r="D21" s="73">
        <v>2</v>
      </c>
      <c r="E21" s="667">
        <v>34</v>
      </c>
      <c r="F21" s="667">
        <v>0</v>
      </c>
      <c r="G21" s="953">
        <f t="shared" si="1"/>
        <v>0</v>
      </c>
      <c r="H21" s="73">
        <v>0</v>
      </c>
      <c r="I21" s="667">
        <v>0</v>
      </c>
      <c r="J21" s="667">
        <v>0</v>
      </c>
      <c r="K21" s="846">
        <f t="shared" si="2"/>
        <v>39</v>
      </c>
      <c r="L21" s="73">
        <v>2</v>
      </c>
      <c r="M21" s="73">
        <v>37</v>
      </c>
      <c r="N21" s="86">
        <v>0</v>
      </c>
    </row>
    <row r="22" spans="1:14" ht="20.100000000000001" customHeight="1">
      <c r="A22" s="353"/>
      <c r="B22" s="562">
        <v>16</v>
      </c>
      <c r="C22" s="953">
        <f t="shared" si="0"/>
        <v>48</v>
      </c>
      <c r="D22" s="73">
        <v>0</v>
      </c>
      <c r="E22" s="667">
        <v>47</v>
      </c>
      <c r="F22" s="667">
        <v>1</v>
      </c>
      <c r="G22" s="953">
        <f t="shared" si="1"/>
        <v>0</v>
      </c>
      <c r="H22" s="73">
        <v>0</v>
      </c>
      <c r="I22" s="667">
        <v>0</v>
      </c>
      <c r="J22" s="667">
        <v>0</v>
      </c>
      <c r="K22" s="846">
        <f t="shared" si="2"/>
        <v>52</v>
      </c>
      <c r="L22" s="73">
        <v>0</v>
      </c>
      <c r="M22" s="73">
        <v>50</v>
      </c>
      <c r="N22" s="86">
        <v>2</v>
      </c>
    </row>
    <row r="23" spans="1:14" ht="20.100000000000001" customHeight="1">
      <c r="A23" s="353"/>
      <c r="B23" s="562">
        <v>17</v>
      </c>
      <c r="C23" s="953">
        <f t="shared" si="0"/>
        <v>98</v>
      </c>
      <c r="D23" s="73">
        <v>3</v>
      </c>
      <c r="E23" s="667">
        <v>94</v>
      </c>
      <c r="F23" s="667">
        <v>1</v>
      </c>
      <c r="G23" s="953">
        <f t="shared" si="1"/>
        <v>0</v>
      </c>
      <c r="H23" s="73">
        <v>0</v>
      </c>
      <c r="I23" s="667">
        <v>0</v>
      </c>
      <c r="J23" s="667">
        <v>0</v>
      </c>
      <c r="K23" s="846">
        <f t="shared" si="2"/>
        <v>103</v>
      </c>
      <c r="L23" s="73">
        <v>3</v>
      </c>
      <c r="M23" s="73">
        <v>99</v>
      </c>
      <c r="N23" s="86">
        <v>1</v>
      </c>
    </row>
    <row r="24" spans="1:14" ht="20.100000000000001" customHeight="1">
      <c r="A24" s="444"/>
      <c r="B24" s="536">
        <v>18</v>
      </c>
      <c r="C24" s="953">
        <f t="shared" si="0"/>
        <v>91</v>
      </c>
      <c r="D24" s="73">
        <v>3</v>
      </c>
      <c r="E24" s="667">
        <v>88</v>
      </c>
      <c r="F24" s="667">
        <v>0</v>
      </c>
      <c r="G24" s="953">
        <f t="shared" si="1"/>
        <v>0</v>
      </c>
      <c r="H24" s="73">
        <v>0</v>
      </c>
      <c r="I24" s="667">
        <v>0</v>
      </c>
      <c r="J24" s="667">
        <v>0</v>
      </c>
      <c r="K24" s="846">
        <f t="shared" si="2"/>
        <v>103</v>
      </c>
      <c r="L24" s="73">
        <v>3</v>
      </c>
      <c r="M24" s="73">
        <v>100</v>
      </c>
      <c r="N24" s="86">
        <v>0</v>
      </c>
    </row>
    <row r="25" spans="1:14" ht="20.100000000000001" customHeight="1">
      <c r="A25" s="434" t="s">
        <v>909</v>
      </c>
      <c r="B25" s="536">
        <v>19</v>
      </c>
      <c r="C25" s="953">
        <f t="shared" si="0"/>
        <v>75</v>
      </c>
      <c r="D25" s="73">
        <v>5</v>
      </c>
      <c r="E25" s="667">
        <v>68</v>
      </c>
      <c r="F25" s="667">
        <v>2</v>
      </c>
      <c r="G25" s="953">
        <f t="shared" si="1"/>
        <v>0</v>
      </c>
      <c r="H25" s="73">
        <v>0</v>
      </c>
      <c r="I25" s="667">
        <v>0</v>
      </c>
      <c r="J25" s="667">
        <v>0</v>
      </c>
      <c r="K25" s="846">
        <f t="shared" si="2"/>
        <v>89</v>
      </c>
      <c r="L25" s="73">
        <v>5</v>
      </c>
      <c r="M25" s="73">
        <v>82</v>
      </c>
      <c r="N25" s="86">
        <v>2</v>
      </c>
    </row>
    <row r="26" spans="1:14" ht="20.100000000000001" customHeight="1">
      <c r="A26" s="434"/>
      <c r="B26" s="536">
        <v>20</v>
      </c>
      <c r="C26" s="953">
        <f t="shared" si="0"/>
        <v>47</v>
      </c>
      <c r="D26" s="73">
        <v>4</v>
      </c>
      <c r="E26" s="667">
        <v>42</v>
      </c>
      <c r="F26" s="667">
        <v>1</v>
      </c>
      <c r="G26" s="953">
        <f t="shared" si="1"/>
        <v>1</v>
      </c>
      <c r="H26" s="73">
        <v>1</v>
      </c>
      <c r="I26" s="667">
        <v>0</v>
      </c>
      <c r="J26" s="667">
        <v>0</v>
      </c>
      <c r="K26" s="846">
        <f t="shared" si="2"/>
        <v>49</v>
      </c>
      <c r="L26" s="73">
        <v>4</v>
      </c>
      <c r="M26" s="73">
        <v>44</v>
      </c>
      <c r="N26" s="86">
        <v>1</v>
      </c>
    </row>
    <row r="27" spans="1:14" ht="20.100000000000001" customHeight="1">
      <c r="A27" s="434" t="s">
        <v>908</v>
      </c>
      <c r="B27" s="536">
        <v>21</v>
      </c>
      <c r="C27" s="953">
        <f t="shared" si="0"/>
        <v>26</v>
      </c>
      <c r="D27" s="73">
        <v>0</v>
      </c>
      <c r="E27" s="667">
        <v>25</v>
      </c>
      <c r="F27" s="667">
        <v>1</v>
      </c>
      <c r="G27" s="953">
        <f t="shared" si="1"/>
        <v>0</v>
      </c>
      <c r="H27" s="73">
        <v>0</v>
      </c>
      <c r="I27" s="667">
        <v>0</v>
      </c>
      <c r="J27" s="667">
        <v>0</v>
      </c>
      <c r="K27" s="846">
        <f t="shared" si="2"/>
        <v>29</v>
      </c>
      <c r="L27" s="73">
        <v>0</v>
      </c>
      <c r="M27" s="73">
        <v>28</v>
      </c>
      <c r="N27" s="86">
        <v>1</v>
      </c>
    </row>
    <row r="28" spans="1:14" ht="20.100000000000001" customHeight="1">
      <c r="A28" s="434"/>
      <c r="B28" s="536">
        <v>22</v>
      </c>
      <c r="C28" s="953">
        <f t="shared" si="0"/>
        <v>23</v>
      </c>
      <c r="D28" s="73">
        <v>0</v>
      </c>
      <c r="E28" s="667">
        <v>23</v>
      </c>
      <c r="F28" s="667">
        <v>0</v>
      </c>
      <c r="G28" s="953">
        <f t="shared" si="1"/>
        <v>1</v>
      </c>
      <c r="H28" s="73">
        <v>0</v>
      </c>
      <c r="I28" s="667">
        <v>1</v>
      </c>
      <c r="J28" s="667">
        <v>0</v>
      </c>
      <c r="K28" s="846">
        <f t="shared" si="2"/>
        <v>24</v>
      </c>
      <c r="L28" s="73">
        <v>0</v>
      </c>
      <c r="M28" s="73">
        <v>24</v>
      </c>
      <c r="N28" s="86">
        <v>0</v>
      </c>
    </row>
    <row r="29" spans="1:14" ht="20.100000000000001" customHeight="1" thickBot="1">
      <c r="A29" s="434"/>
      <c r="B29" s="560">
        <v>23</v>
      </c>
      <c r="C29" s="947">
        <f t="shared" si="0"/>
        <v>24</v>
      </c>
      <c r="D29" s="69">
        <v>3</v>
      </c>
      <c r="E29" s="754">
        <v>21</v>
      </c>
      <c r="F29" s="754">
        <v>0</v>
      </c>
      <c r="G29" s="947">
        <f t="shared" si="1"/>
        <v>0</v>
      </c>
      <c r="H29" s="69">
        <v>0</v>
      </c>
      <c r="I29" s="754">
        <v>0</v>
      </c>
      <c r="J29" s="754">
        <v>0</v>
      </c>
      <c r="K29" s="652">
        <f t="shared" si="2"/>
        <v>28</v>
      </c>
      <c r="L29" s="379">
        <v>3</v>
      </c>
      <c r="M29" s="379">
        <v>25</v>
      </c>
      <c r="N29" s="380">
        <v>0</v>
      </c>
    </row>
    <row r="30" spans="1:14" ht="20.100000000000001" customHeight="1">
      <c r="A30" s="1393" t="s">
        <v>907</v>
      </c>
      <c r="B30" s="1538"/>
      <c r="C30" s="940">
        <f t="shared" ref="C30:N30" si="3">SUM(C12:C23)</f>
        <v>648</v>
      </c>
      <c r="D30" s="938">
        <f t="shared" si="3"/>
        <v>10</v>
      </c>
      <c r="E30" s="938">
        <f t="shared" si="3"/>
        <v>632</v>
      </c>
      <c r="F30" s="941">
        <f t="shared" si="3"/>
        <v>6</v>
      </c>
      <c r="G30" s="940">
        <f t="shared" si="3"/>
        <v>3</v>
      </c>
      <c r="H30" s="938">
        <f t="shared" si="3"/>
        <v>0</v>
      </c>
      <c r="I30" s="938">
        <f t="shared" si="3"/>
        <v>3</v>
      </c>
      <c r="J30" s="881">
        <f t="shared" si="3"/>
        <v>0</v>
      </c>
      <c r="K30" s="1022">
        <f t="shared" si="3"/>
        <v>694</v>
      </c>
      <c r="L30" s="1021">
        <f t="shared" si="3"/>
        <v>13</v>
      </c>
      <c r="M30" s="1021">
        <f t="shared" si="3"/>
        <v>673</v>
      </c>
      <c r="N30" s="879">
        <f t="shared" si="3"/>
        <v>8</v>
      </c>
    </row>
    <row r="31" spans="1:14" ht="20.100000000000001" customHeight="1">
      <c r="A31" s="1394" t="s">
        <v>906</v>
      </c>
      <c r="B31" s="1539"/>
      <c r="C31" s="936">
        <f t="shared" ref="C31:N31" si="4">C32-C30</f>
        <v>343</v>
      </c>
      <c r="D31" s="934">
        <f t="shared" si="4"/>
        <v>18</v>
      </c>
      <c r="E31" s="934">
        <f t="shared" si="4"/>
        <v>318</v>
      </c>
      <c r="F31" s="937">
        <f t="shared" si="4"/>
        <v>7</v>
      </c>
      <c r="G31" s="936">
        <f t="shared" si="4"/>
        <v>3</v>
      </c>
      <c r="H31" s="934">
        <f t="shared" si="4"/>
        <v>1</v>
      </c>
      <c r="I31" s="934">
        <f t="shared" si="4"/>
        <v>2</v>
      </c>
      <c r="J31" s="833">
        <f t="shared" si="4"/>
        <v>0</v>
      </c>
      <c r="K31" s="935">
        <f t="shared" si="4"/>
        <v>387</v>
      </c>
      <c r="L31" s="934">
        <f t="shared" si="4"/>
        <v>19</v>
      </c>
      <c r="M31" s="934">
        <f t="shared" si="4"/>
        <v>361</v>
      </c>
      <c r="N31" s="833">
        <f t="shared" si="4"/>
        <v>7</v>
      </c>
    </row>
    <row r="32" spans="1:14" ht="20.100000000000001" customHeight="1" thickBot="1">
      <c r="A32" s="1395" t="s">
        <v>905</v>
      </c>
      <c r="B32" s="1540"/>
      <c r="C32" s="932">
        <f t="shared" ref="C32:N32" si="5">SUM(C6:C29)</f>
        <v>991</v>
      </c>
      <c r="D32" s="930">
        <f t="shared" si="5"/>
        <v>28</v>
      </c>
      <c r="E32" s="930">
        <f t="shared" si="5"/>
        <v>950</v>
      </c>
      <c r="F32" s="933">
        <f t="shared" si="5"/>
        <v>13</v>
      </c>
      <c r="G32" s="932">
        <f t="shared" si="5"/>
        <v>6</v>
      </c>
      <c r="H32" s="930">
        <f t="shared" si="5"/>
        <v>1</v>
      </c>
      <c r="I32" s="930">
        <f t="shared" si="5"/>
        <v>5</v>
      </c>
      <c r="J32" s="929">
        <f t="shared" si="5"/>
        <v>0</v>
      </c>
      <c r="K32" s="931">
        <f t="shared" si="5"/>
        <v>1081</v>
      </c>
      <c r="L32" s="930">
        <f t="shared" si="5"/>
        <v>32</v>
      </c>
      <c r="M32" s="930">
        <f t="shared" si="5"/>
        <v>1034</v>
      </c>
      <c r="N32" s="929">
        <f t="shared" si="5"/>
        <v>15</v>
      </c>
    </row>
    <row r="33" spans="1:1">
      <c r="A33" s="10" t="s">
        <v>876</v>
      </c>
    </row>
  </sheetData>
  <mergeCells count="6">
    <mergeCell ref="A32:B32"/>
    <mergeCell ref="C3:E3"/>
    <mergeCell ref="G3:I3"/>
    <mergeCell ref="K3:M3"/>
    <mergeCell ref="A30:B30"/>
    <mergeCell ref="A31:B31"/>
  </mergeCells>
  <phoneticPr fontId="27"/>
  <pageMargins left="0.78740157480314965" right="0.59055118110236227" top="0.98425196850393704" bottom="0.98425196850393704" header="0.51181102362204722" footer="0.51181102362204722"/>
  <pageSetup paperSize="9" scale="92" orientation="portrait" r:id="rId1"/>
  <headerFooter alignWithMargins="0">
    <oddFooter>&amp;C－40－</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view="pageBreakPreview" zoomScaleNormal="100" zoomScaleSheetLayoutView="100" workbookViewId="0">
      <selection activeCell="H65" sqref="H65"/>
    </sheetView>
  </sheetViews>
  <sheetFormatPr defaultRowHeight="14.25"/>
  <cols>
    <col min="1" max="1" width="13.125" style="10" customWidth="1"/>
    <col min="2" max="2" width="5.875" style="10" customWidth="1"/>
    <col min="3" max="13" width="5.625" style="10" customWidth="1"/>
    <col min="14" max="14" width="6.625" style="10" customWidth="1"/>
    <col min="15" max="16384" width="9" style="10"/>
  </cols>
  <sheetData>
    <row r="1" spans="1:14" ht="15">
      <c r="A1" s="575" t="s">
        <v>930</v>
      </c>
      <c r="B1" s="647"/>
      <c r="C1" s="647"/>
      <c r="D1" s="647"/>
      <c r="E1" s="647"/>
      <c r="F1" s="647"/>
      <c r="G1" s="647"/>
      <c r="H1" s="647"/>
      <c r="I1" s="647"/>
      <c r="J1" s="647"/>
    </row>
    <row r="2" spans="1:14" ht="15">
      <c r="A2" s="575"/>
      <c r="B2" s="647"/>
      <c r="C2" s="647"/>
      <c r="D2" s="647"/>
      <c r="E2" s="647"/>
      <c r="F2" s="647"/>
      <c r="G2" s="647"/>
      <c r="H2" s="647"/>
      <c r="I2" s="647"/>
      <c r="J2" s="647"/>
    </row>
    <row r="3" spans="1:14" ht="15" thickBot="1">
      <c r="A3" s="10" t="s">
        <v>929</v>
      </c>
      <c r="B3" s="647"/>
      <c r="C3" s="647"/>
      <c r="D3" s="647"/>
      <c r="E3" s="647"/>
      <c r="F3" s="647"/>
      <c r="G3" s="647"/>
      <c r="H3" s="647"/>
      <c r="I3" s="647"/>
      <c r="J3" s="647"/>
    </row>
    <row r="4" spans="1:14">
      <c r="A4" s="1003" t="s">
        <v>838</v>
      </c>
      <c r="B4" s="1589" t="s">
        <v>928</v>
      </c>
      <c r="C4" s="1591" t="s">
        <v>927</v>
      </c>
      <c r="D4" s="1591" t="s">
        <v>926</v>
      </c>
      <c r="E4" s="1591" t="s">
        <v>925</v>
      </c>
      <c r="F4" s="1591" t="s">
        <v>924</v>
      </c>
      <c r="G4" s="1591" t="s">
        <v>923</v>
      </c>
      <c r="H4" s="1591" t="s">
        <v>922</v>
      </c>
      <c r="I4" s="1591" t="s">
        <v>921</v>
      </c>
      <c r="J4" s="1591" t="s">
        <v>920</v>
      </c>
      <c r="K4" s="1591" t="s">
        <v>919</v>
      </c>
      <c r="L4" s="1593" t="s">
        <v>918</v>
      </c>
      <c r="M4" s="1593" t="s">
        <v>917</v>
      </c>
      <c r="N4" s="1587" t="s">
        <v>916</v>
      </c>
    </row>
    <row r="5" spans="1:14" ht="15" thickBot="1">
      <c r="A5" s="1002" t="s">
        <v>824</v>
      </c>
      <c r="B5" s="1590"/>
      <c r="C5" s="1592"/>
      <c r="D5" s="1592"/>
      <c r="E5" s="1592"/>
      <c r="F5" s="1592"/>
      <c r="G5" s="1592"/>
      <c r="H5" s="1592"/>
      <c r="I5" s="1592"/>
      <c r="J5" s="1592"/>
      <c r="K5" s="1592"/>
      <c r="L5" s="1594"/>
      <c r="M5" s="1594"/>
      <c r="N5" s="1588"/>
    </row>
    <row r="6" spans="1:14" ht="27" customHeight="1">
      <c r="A6" s="570" t="s">
        <v>823</v>
      </c>
      <c r="B6" s="1038">
        <v>3356</v>
      </c>
      <c r="C6" s="1035">
        <v>1781</v>
      </c>
      <c r="D6" s="1037">
        <v>1693</v>
      </c>
      <c r="E6" s="1036">
        <v>1476</v>
      </c>
      <c r="F6" s="1035">
        <v>1354</v>
      </c>
      <c r="G6" s="1034">
        <v>1260</v>
      </c>
      <c r="H6" s="1033">
        <v>1070</v>
      </c>
      <c r="I6" s="1033">
        <v>997</v>
      </c>
      <c r="J6" s="1033">
        <v>941</v>
      </c>
      <c r="K6" s="1033">
        <v>822</v>
      </c>
      <c r="L6" s="1033">
        <v>749</v>
      </c>
      <c r="M6" s="1033">
        <v>635</v>
      </c>
      <c r="N6" s="1230">
        <v>578</v>
      </c>
    </row>
    <row r="7" spans="1:14" ht="25.5" customHeight="1">
      <c r="A7" s="995" t="s">
        <v>822</v>
      </c>
      <c r="B7" s="994">
        <v>18</v>
      </c>
      <c r="C7" s="992">
        <v>7</v>
      </c>
      <c r="D7" s="993">
        <v>3</v>
      </c>
      <c r="E7" s="992">
        <v>6</v>
      </c>
      <c r="F7" s="991">
        <v>5</v>
      </c>
      <c r="G7" s="987">
        <v>6</v>
      </c>
      <c r="H7" s="981">
        <v>1</v>
      </c>
      <c r="I7" s="981">
        <v>3</v>
      </c>
      <c r="J7" s="981">
        <v>3</v>
      </c>
      <c r="K7" s="981">
        <v>1</v>
      </c>
      <c r="L7" s="981">
        <v>6</v>
      </c>
      <c r="M7" s="981">
        <v>0</v>
      </c>
      <c r="N7" s="1231">
        <v>2</v>
      </c>
    </row>
    <row r="8" spans="1:14" ht="26.25" customHeight="1">
      <c r="A8" s="739" t="s">
        <v>821</v>
      </c>
      <c r="B8" s="1032">
        <v>3522</v>
      </c>
      <c r="C8" s="1031">
        <v>1883</v>
      </c>
      <c r="D8" s="1030">
        <v>1780</v>
      </c>
      <c r="E8" s="1031">
        <v>1560</v>
      </c>
      <c r="F8" s="1030">
        <v>1463</v>
      </c>
      <c r="G8" s="1029">
        <v>1356</v>
      </c>
      <c r="H8" s="1028">
        <v>1132</v>
      </c>
      <c r="I8" s="1028">
        <v>1049</v>
      </c>
      <c r="J8" s="1028">
        <v>995</v>
      </c>
      <c r="K8" s="1028">
        <v>875</v>
      </c>
      <c r="L8" s="1028">
        <v>799</v>
      </c>
      <c r="M8" s="1028">
        <v>683</v>
      </c>
      <c r="N8" s="1231">
        <v>631</v>
      </c>
    </row>
    <row r="9" spans="1:14" ht="26.25" customHeight="1">
      <c r="A9" s="986" t="s">
        <v>820</v>
      </c>
      <c r="B9" s="985">
        <v>222</v>
      </c>
      <c r="C9" s="983">
        <v>64</v>
      </c>
      <c r="D9" s="984">
        <v>62</v>
      </c>
      <c r="E9" s="983">
        <v>65</v>
      </c>
      <c r="F9" s="982">
        <v>51</v>
      </c>
      <c r="G9" s="981">
        <v>49</v>
      </c>
      <c r="H9" s="981">
        <v>51</v>
      </c>
      <c r="I9" s="981">
        <v>51</v>
      </c>
      <c r="J9" s="981">
        <v>49</v>
      </c>
      <c r="K9" s="981">
        <v>44</v>
      </c>
      <c r="L9" s="981">
        <v>44</v>
      </c>
      <c r="M9" s="981">
        <v>34</v>
      </c>
      <c r="N9" s="1232">
        <v>37</v>
      </c>
    </row>
    <row r="10" spans="1:14" ht="28.5" thickBot="1">
      <c r="A10" s="727" t="s">
        <v>819</v>
      </c>
      <c r="B10" s="980">
        <f t="shared" ref="B10:N10" si="0">B7/B9*100</f>
        <v>8.1081081081081088</v>
      </c>
      <c r="C10" s="979">
        <f t="shared" si="0"/>
        <v>10.9375</v>
      </c>
      <c r="D10" s="979">
        <f t="shared" si="0"/>
        <v>4.838709677419355</v>
      </c>
      <c r="E10" s="979">
        <f t="shared" si="0"/>
        <v>9.2307692307692317</v>
      </c>
      <c r="F10" s="979">
        <f t="shared" si="0"/>
        <v>9.8039215686274517</v>
      </c>
      <c r="G10" s="979">
        <f t="shared" si="0"/>
        <v>12.244897959183673</v>
      </c>
      <c r="H10" s="1027">
        <f t="shared" si="0"/>
        <v>1.9607843137254901</v>
      </c>
      <c r="I10" s="978">
        <f t="shared" si="0"/>
        <v>5.8823529411764701</v>
      </c>
      <c r="J10" s="978">
        <f t="shared" si="0"/>
        <v>6.1224489795918364</v>
      </c>
      <c r="K10" s="978">
        <f t="shared" si="0"/>
        <v>2.2727272727272729</v>
      </c>
      <c r="L10" s="978">
        <f t="shared" si="0"/>
        <v>13.636363636363635</v>
      </c>
      <c r="M10" s="978">
        <f t="shared" si="0"/>
        <v>0</v>
      </c>
      <c r="N10" s="1147">
        <f t="shared" si="0"/>
        <v>5.4054054054054053</v>
      </c>
    </row>
    <row r="11" spans="1:14">
      <c r="A11" s="10" t="s">
        <v>915</v>
      </c>
      <c r="B11" s="1008"/>
      <c r="C11" s="1008"/>
      <c r="D11" s="1008"/>
      <c r="E11" s="1008"/>
      <c r="F11" s="1008"/>
      <c r="G11" s="1008"/>
      <c r="H11" s="1008"/>
      <c r="I11" s="1008"/>
      <c r="J11" s="1008"/>
      <c r="K11" s="1008"/>
      <c r="L11" s="1008"/>
      <c r="M11" s="1008"/>
    </row>
    <row r="12" spans="1:14" ht="17.25" customHeight="1"/>
    <row r="13" spans="1:14" ht="15" thickBot="1">
      <c r="A13" s="10" t="s">
        <v>914</v>
      </c>
    </row>
    <row r="14" spans="1:14" ht="18.75" customHeight="1" thickBot="1">
      <c r="A14" s="1026" t="s">
        <v>817</v>
      </c>
      <c r="B14" s="885">
        <v>1</v>
      </c>
      <c r="C14" s="884">
        <v>2</v>
      </c>
      <c r="D14" s="884">
        <v>3</v>
      </c>
      <c r="E14" s="884">
        <v>4</v>
      </c>
      <c r="F14" s="884">
        <v>5</v>
      </c>
      <c r="G14" s="884">
        <v>6</v>
      </c>
      <c r="H14" s="884">
        <v>7</v>
      </c>
      <c r="I14" s="884">
        <v>8</v>
      </c>
      <c r="J14" s="884">
        <v>9</v>
      </c>
      <c r="K14" s="884">
        <v>10</v>
      </c>
      <c r="L14" s="884">
        <v>11</v>
      </c>
      <c r="M14" s="884">
        <v>12</v>
      </c>
      <c r="N14" s="883" t="s">
        <v>816</v>
      </c>
    </row>
    <row r="15" spans="1:14" ht="18.75" customHeight="1">
      <c r="A15" s="1025" t="s">
        <v>913</v>
      </c>
      <c r="B15" s="537">
        <v>41</v>
      </c>
      <c r="C15" s="425">
        <v>38</v>
      </c>
      <c r="D15" s="425">
        <v>63</v>
      </c>
      <c r="E15" s="425">
        <v>38</v>
      </c>
      <c r="F15" s="425">
        <v>44</v>
      </c>
      <c r="G15" s="425">
        <v>43</v>
      </c>
      <c r="H15" s="425">
        <v>46</v>
      </c>
      <c r="I15" s="425">
        <v>59</v>
      </c>
      <c r="J15" s="425">
        <v>54</v>
      </c>
      <c r="K15" s="425">
        <v>43</v>
      </c>
      <c r="L15" s="425">
        <v>48</v>
      </c>
      <c r="M15" s="425">
        <v>61</v>
      </c>
      <c r="N15" s="248">
        <f>SUM(B15:M15)</f>
        <v>578</v>
      </c>
    </row>
    <row r="16" spans="1:14" ht="18.75" customHeight="1">
      <c r="A16" s="327" t="s">
        <v>912</v>
      </c>
      <c r="B16" s="535">
        <v>1</v>
      </c>
      <c r="C16" s="427">
        <v>0</v>
      </c>
      <c r="D16" s="427">
        <v>0</v>
      </c>
      <c r="E16" s="427">
        <v>0</v>
      </c>
      <c r="F16" s="427">
        <v>0</v>
      </c>
      <c r="G16" s="427">
        <v>0</v>
      </c>
      <c r="H16" s="427">
        <v>0</v>
      </c>
      <c r="I16" s="427">
        <v>0</v>
      </c>
      <c r="J16" s="427">
        <v>0</v>
      </c>
      <c r="K16" s="427">
        <v>0</v>
      </c>
      <c r="L16" s="427">
        <v>0</v>
      </c>
      <c r="M16" s="427">
        <v>1</v>
      </c>
      <c r="N16" s="1024">
        <f>SUM(B16:M16)</f>
        <v>2</v>
      </c>
    </row>
    <row r="17" spans="1:14" ht="18.75" customHeight="1" thickBot="1">
      <c r="A17" s="328" t="s">
        <v>821</v>
      </c>
      <c r="B17" s="531">
        <v>43</v>
      </c>
      <c r="C17" s="429">
        <v>41</v>
      </c>
      <c r="D17" s="429">
        <v>66</v>
      </c>
      <c r="E17" s="429">
        <v>42</v>
      </c>
      <c r="F17" s="429">
        <v>48</v>
      </c>
      <c r="G17" s="429">
        <v>49</v>
      </c>
      <c r="H17" s="429">
        <v>50</v>
      </c>
      <c r="I17" s="429">
        <v>66</v>
      </c>
      <c r="J17" s="429">
        <v>67</v>
      </c>
      <c r="K17" s="429">
        <v>45</v>
      </c>
      <c r="L17" s="429">
        <v>49</v>
      </c>
      <c r="M17" s="429">
        <v>65</v>
      </c>
      <c r="N17" s="186">
        <f>SUM(B17:M17)</f>
        <v>631</v>
      </c>
    </row>
    <row r="18" spans="1:14" ht="18.75" customHeight="1">
      <c r="A18" s="1016" t="s">
        <v>911</v>
      </c>
    </row>
    <row r="20" spans="1:14" ht="35.25" customHeight="1"/>
    <row r="46" ht="39.75" customHeight="1"/>
  </sheetData>
  <mergeCells count="13">
    <mergeCell ref="N4:N5"/>
    <mergeCell ref="B4:B5"/>
    <mergeCell ref="C4:C5"/>
    <mergeCell ref="D4:D5"/>
    <mergeCell ref="E4:E5"/>
    <mergeCell ref="M4:M5"/>
    <mergeCell ref="J4:J5"/>
    <mergeCell ref="F4:F5"/>
    <mergeCell ref="L4:L5"/>
    <mergeCell ref="G4:G5"/>
    <mergeCell ref="H4:H5"/>
    <mergeCell ref="I4:I5"/>
    <mergeCell ref="K4:K5"/>
  </mergeCells>
  <phoneticPr fontId="27"/>
  <pageMargins left="0.78740157480314965" right="0.59055118110236227" top="0.98425196850393704" bottom="0.98425196850393704" header="0.51181102362204722" footer="0.51181102362204722"/>
  <pageSetup paperSize="9" scale="97" orientation="portrait" r:id="rId1"/>
  <headerFooter alignWithMargins="0">
    <oddFooter>&amp;C－41－</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view="pageBreakPreview" zoomScale="115" zoomScaleNormal="100" zoomScaleSheetLayoutView="115" workbookViewId="0">
      <selection activeCell="H65" sqref="H65"/>
    </sheetView>
  </sheetViews>
  <sheetFormatPr defaultRowHeight="14.25"/>
  <cols>
    <col min="1" max="2" width="9" style="10"/>
    <col min="3" max="3" width="16.875" style="10" customWidth="1"/>
    <col min="4" max="6" width="13.125" style="10" customWidth="1"/>
    <col min="7" max="16384" width="9" style="10"/>
  </cols>
  <sheetData>
    <row r="1" spans="1:13" ht="15.75" thickBot="1">
      <c r="A1" s="61" t="s">
        <v>960</v>
      </c>
    </row>
    <row r="2" spans="1:13">
      <c r="A2" s="539"/>
      <c r="B2" s="705"/>
      <c r="C2" s="257" t="s">
        <v>824</v>
      </c>
      <c r="D2" s="1323" t="s">
        <v>823</v>
      </c>
      <c r="E2" s="1324" t="s">
        <v>959</v>
      </c>
      <c r="F2" s="1277" t="s">
        <v>958</v>
      </c>
    </row>
    <row r="3" spans="1:13" ht="15" thickBot="1">
      <c r="A3" s="549" t="s">
        <v>871</v>
      </c>
      <c r="B3" s="548"/>
      <c r="C3" s="1014"/>
      <c r="D3" s="1504"/>
      <c r="E3" s="1502"/>
      <c r="F3" s="1503"/>
    </row>
    <row r="4" spans="1:13" ht="15" thickBot="1">
      <c r="A4" s="1040" t="s">
        <v>957</v>
      </c>
      <c r="B4" s="1039"/>
      <c r="C4" s="1039"/>
      <c r="D4" s="1065">
        <f>SUM(D5:D25)</f>
        <v>578</v>
      </c>
      <c r="E4" s="330">
        <f>SUM(E5:E25)</f>
        <v>2</v>
      </c>
      <c r="F4" s="1064">
        <f>SUM(F5:F25)</f>
        <v>631</v>
      </c>
    </row>
    <row r="5" spans="1:13">
      <c r="A5" s="1055"/>
      <c r="B5" s="1054" t="s">
        <v>956</v>
      </c>
      <c r="C5" s="1053"/>
      <c r="D5" s="244">
        <v>3</v>
      </c>
      <c r="E5" s="247">
        <v>0</v>
      </c>
      <c r="F5" s="248">
        <v>3</v>
      </c>
    </row>
    <row r="6" spans="1:13">
      <c r="A6" s="1058" t="s">
        <v>955</v>
      </c>
      <c r="B6" s="1051" t="s">
        <v>954</v>
      </c>
      <c r="C6" s="1050"/>
      <c r="D6" s="245">
        <v>1</v>
      </c>
      <c r="E6" s="249">
        <v>0</v>
      </c>
      <c r="F6" s="185">
        <v>1</v>
      </c>
    </row>
    <row r="7" spans="1:13">
      <c r="A7" s="1058"/>
      <c r="B7" s="1584" t="s">
        <v>866</v>
      </c>
      <c r="C7" s="1063" t="s">
        <v>953</v>
      </c>
      <c r="D7" s="1061">
        <v>5</v>
      </c>
      <c r="E7" s="1060">
        <v>0</v>
      </c>
      <c r="F7" s="1059">
        <v>6</v>
      </c>
      <c r="G7" s="1008"/>
      <c r="H7" s="1008"/>
      <c r="I7" s="1008"/>
      <c r="J7" s="1008"/>
      <c r="K7" s="1008"/>
      <c r="L7" s="1008"/>
      <c r="M7" s="1008"/>
    </row>
    <row r="8" spans="1:13">
      <c r="A8" s="1058" t="s">
        <v>952</v>
      </c>
      <c r="B8" s="1585"/>
      <c r="C8" s="1063" t="s">
        <v>951</v>
      </c>
      <c r="D8" s="1061">
        <v>0</v>
      </c>
      <c r="E8" s="1060">
        <v>0</v>
      </c>
      <c r="F8" s="1059">
        <v>0</v>
      </c>
      <c r="G8" s="1008"/>
      <c r="H8" s="1008"/>
      <c r="I8" s="1008"/>
      <c r="J8" s="1008"/>
      <c r="K8" s="1008"/>
      <c r="L8" s="1008"/>
      <c r="M8" s="1008"/>
    </row>
    <row r="9" spans="1:13">
      <c r="A9" s="1058"/>
      <c r="B9" s="1585"/>
      <c r="C9" s="1063" t="s">
        <v>950</v>
      </c>
      <c r="D9" s="1061">
        <v>0</v>
      </c>
      <c r="E9" s="1060">
        <v>0</v>
      </c>
      <c r="F9" s="1059">
        <v>0</v>
      </c>
      <c r="G9" s="1008"/>
      <c r="H9" s="1008"/>
      <c r="I9" s="1008"/>
      <c r="J9" s="1008"/>
      <c r="K9" s="1008"/>
      <c r="L9" s="1008"/>
      <c r="M9" s="1008"/>
    </row>
    <row r="10" spans="1:13">
      <c r="A10" s="1058" t="s">
        <v>945</v>
      </c>
      <c r="B10" s="1506"/>
      <c r="C10" s="1063" t="s">
        <v>934</v>
      </c>
      <c r="D10" s="1061">
        <v>8</v>
      </c>
      <c r="E10" s="1060">
        <v>0</v>
      </c>
      <c r="F10" s="1059">
        <v>8</v>
      </c>
      <c r="G10" s="1008"/>
      <c r="H10" s="1008"/>
      <c r="I10" s="1008"/>
      <c r="J10" s="1008"/>
      <c r="K10" s="1008"/>
      <c r="L10" s="1008"/>
      <c r="M10" s="1008"/>
    </row>
    <row r="11" spans="1:13">
      <c r="A11" s="1058"/>
      <c r="B11" s="1063" t="s">
        <v>949</v>
      </c>
      <c r="C11" s="1062"/>
      <c r="D11" s="1061">
        <v>1</v>
      </c>
      <c r="E11" s="1060">
        <v>0</v>
      </c>
      <c r="F11" s="1059">
        <v>1</v>
      </c>
      <c r="G11" s="1008"/>
      <c r="H11" s="1008"/>
      <c r="I11" s="1008"/>
      <c r="J11" s="1008"/>
      <c r="K11" s="1008"/>
      <c r="L11" s="1008"/>
      <c r="M11" s="1008"/>
    </row>
    <row r="12" spans="1:13">
      <c r="A12" s="1058" t="s">
        <v>943</v>
      </c>
      <c r="B12" s="1051" t="s">
        <v>948</v>
      </c>
      <c r="C12" s="1050"/>
      <c r="D12" s="245">
        <v>0</v>
      </c>
      <c r="E12" s="249">
        <v>0</v>
      </c>
      <c r="F12" s="185">
        <v>0</v>
      </c>
    </row>
    <row r="13" spans="1:13">
      <c r="A13" s="1058"/>
      <c r="B13" s="1051" t="s">
        <v>947</v>
      </c>
      <c r="C13" s="1050"/>
      <c r="D13" s="245">
        <v>0</v>
      </c>
      <c r="E13" s="249">
        <v>0</v>
      </c>
      <c r="F13" s="185">
        <v>0</v>
      </c>
    </row>
    <row r="14" spans="1:13" ht="15" thickBot="1">
      <c r="A14" s="1058"/>
      <c r="B14" s="1057" t="s">
        <v>934</v>
      </c>
      <c r="C14" s="1056"/>
      <c r="D14" s="246">
        <v>5</v>
      </c>
      <c r="E14" s="250">
        <v>0</v>
      </c>
      <c r="F14" s="251">
        <v>5</v>
      </c>
    </row>
    <row r="15" spans="1:13">
      <c r="A15" s="1055"/>
      <c r="B15" s="1054" t="s">
        <v>946</v>
      </c>
      <c r="C15" s="1053"/>
      <c r="D15" s="244">
        <v>12</v>
      </c>
      <c r="E15" s="247">
        <v>0</v>
      </c>
      <c r="F15" s="248">
        <v>14</v>
      </c>
    </row>
    <row r="16" spans="1:13">
      <c r="A16" s="1052" t="s">
        <v>945</v>
      </c>
      <c r="B16" s="1399" t="s">
        <v>856</v>
      </c>
      <c r="C16" s="1051" t="s">
        <v>944</v>
      </c>
      <c r="D16" s="245">
        <v>9</v>
      </c>
      <c r="E16" s="249">
        <v>0</v>
      </c>
      <c r="F16" s="185">
        <v>11</v>
      </c>
    </row>
    <row r="17" spans="1:6">
      <c r="A17" s="1052" t="s">
        <v>938</v>
      </c>
      <c r="B17" s="1401"/>
      <c r="C17" s="1051" t="s">
        <v>934</v>
      </c>
      <c r="D17" s="245">
        <v>71</v>
      </c>
      <c r="E17" s="249">
        <v>0</v>
      </c>
      <c r="F17" s="185">
        <v>83</v>
      </c>
    </row>
    <row r="18" spans="1:6">
      <c r="A18" s="1052" t="s">
        <v>943</v>
      </c>
      <c r="B18" s="1051" t="s">
        <v>942</v>
      </c>
      <c r="C18" s="1050"/>
      <c r="D18" s="245">
        <v>205</v>
      </c>
      <c r="E18" s="249">
        <v>0</v>
      </c>
      <c r="F18" s="185">
        <v>219</v>
      </c>
    </row>
    <row r="19" spans="1:6">
      <c r="A19" s="1052"/>
      <c r="B19" s="1051" t="s">
        <v>941</v>
      </c>
      <c r="C19" s="1050"/>
      <c r="D19" s="245">
        <v>37</v>
      </c>
      <c r="E19" s="249">
        <v>0</v>
      </c>
      <c r="F19" s="185">
        <v>41</v>
      </c>
    </row>
    <row r="20" spans="1:6">
      <c r="A20" s="1052" t="s">
        <v>940</v>
      </c>
      <c r="B20" s="1051" t="s">
        <v>939</v>
      </c>
      <c r="C20" s="1050"/>
      <c r="D20" s="245">
        <v>5</v>
      </c>
      <c r="E20" s="249">
        <v>0</v>
      </c>
      <c r="F20" s="185">
        <v>6</v>
      </c>
    </row>
    <row r="21" spans="1:6">
      <c r="A21" s="1052" t="s">
        <v>938</v>
      </c>
      <c r="B21" s="1051" t="s">
        <v>937</v>
      </c>
      <c r="C21" s="1050"/>
      <c r="D21" s="245">
        <v>53</v>
      </c>
      <c r="E21" s="249">
        <v>0</v>
      </c>
      <c r="F21" s="185">
        <v>54</v>
      </c>
    </row>
    <row r="22" spans="1:6">
      <c r="A22" s="1052" t="s">
        <v>936</v>
      </c>
      <c r="B22" s="1051" t="s">
        <v>935</v>
      </c>
      <c r="C22" s="1050"/>
      <c r="D22" s="245">
        <v>78</v>
      </c>
      <c r="E22" s="249">
        <v>1</v>
      </c>
      <c r="F22" s="185">
        <v>79</v>
      </c>
    </row>
    <row r="23" spans="1:6" ht="15" thickBot="1">
      <c r="A23" s="1049"/>
      <c r="B23" s="1048" t="s">
        <v>934</v>
      </c>
      <c r="C23" s="1047"/>
      <c r="D23" s="246">
        <v>82</v>
      </c>
      <c r="E23" s="250">
        <v>0</v>
      </c>
      <c r="F23" s="251">
        <v>97</v>
      </c>
    </row>
    <row r="24" spans="1:6" ht="15" thickBot="1">
      <c r="A24" s="1046" t="s">
        <v>933</v>
      </c>
      <c r="B24" s="1045"/>
      <c r="C24" s="1044"/>
      <c r="D24" s="1043">
        <v>3</v>
      </c>
      <c r="E24" s="1042">
        <v>1</v>
      </c>
      <c r="F24" s="1041">
        <v>3</v>
      </c>
    </row>
    <row r="25" spans="1:6" ht="15" thickBot="1">
      <c r="A25" s="1040" t="s">
        <v>932</v>
      </c>
      <c r="B25" s="1039"/>
      <c r="C25" s="1039"/>
      <c r="D25" s="332">
        <v>0</v>
      </c>
      <c r="E25" s="330">
        <v>0</v>
      </c>
      <c r="F25" s="333">
        <v>0</v>
      </c>
    </row>
    <row r="26" spans="1:6">
      <c r="A26" s="662" t="s">
        <v>931</v>
      </c>
    </row>
  </sheetData>
  <mergeCells count="5">
    <mergeCell ref="B16:B17"/>
    <mergeCell ref="D2:D3"/>
    <mergeCell ref="E2:E3"/>
    <mergeCell ref="F2:F3"/>
    <mergeCell ref="B7:B10"/>
  </mergeCells>
  <phoneticPr fontId="27"/>
  <pageMargins left="1.1811023622047245" right="0.39370078740157483" top="0.98425196850393704" bottom="0.98425196850393704" header="0.51181102362204722" footer="0.51181102362204722"/>
  <pageSetup paperSize="9" orientation="portrait" r:id="rId1"/>
  <headerFooter alignWithMargins="0">
    <oddFooter xml:space="preserve">&amp;C－42－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H65" sqref="H65"/>
    </sheetView>
  </sheetViews>
  <sheetFormatPr defaultRowHeight="14.25"/>
  <cols>
    <col min="1" max="1" width="8.25" style="10" customWidth="1"/>
    <col min="2" max="2" width="7.125" style="10" customWidth="1"/>
    <col min="3" max="5" width="7.625" style="10" customWidth="1"/>
    <col min="6" max="6" width="7.125" style="10" customWidth="1"/>
    <col min="7" max="9" width="7.625" style="10" customWidth="1"/>
    <col min="10" max="10" width="7.125" style="10" customWidth="1"/>
    <col min="11" max="13" width="7.625" style="10" customWidth="1"/>
    <col min="14" max="14" width="4.375" style="10" customWidth="1"/>
    <col min="15" max="16384" width="9" style="10"/>
  </cols>
  <sheetData>
    <row r="1" spans="1:13" ht="15">
      <c r="A1" s="1541" t="s">
        <v>962</v>
      </c>
      <c r="B1" s="1541"/>
      <c r="C1" s="1541"/>
      <c r="D1" s="1541"/>
      <c r="E1" s="1541"/>
      <c r="F1" s="1541"/>
      <c r="G1" s="1541"/>
      <c r="H1" s="1541"/>
      <c r="I1" s="1541"/>
      <c r="J1" s="1541"/>
      <c r="K1" s="1541"/>
      <c r="L1" s="1541"/>
      <c r="M1" s="1541"/>
    </row>
    <row r="2" spans="1:13" ht="15.75" thickBot="1">
      <c r="A2" s="1595" t="s">
        <v>799</v>
      </c>
      <c r="B2" s="1595"/>
      <c r="C2" s="1595"/>
      <c r="D2" s="1595"/>
      <c r="E2" s="1595"/>
      <c r="F2" s="1595"/>
      <c r="G2" s="1595"/>
      <c r="H2" s="1595"/>
      <c r="I2" s="1595"/>
      <c r="J2" s="1595"/>
      <c r="K2" s="1595"/>
      <c r="L2" s="1595"/>
      <c r="M2" s="1595"/>
    </row>
    <row r="3" spans="1:13" ht="14.25" customHeight="1">
      <c r="A3" s="1066" t="s">
        <v>961</v>
      </c>
      <c r="B3" s="1577" t="s">
        <v>810</v>
      </c>
      <c r="C3" s="1260"/>
      <c r="D3" s="1260"/>
      <c r="E3" s="854" t="s">
        <v>903</v>
      </c>
      <c r="F3" s="1577" t="s">
        <v>809</v>
      </c>
      <c r="G3" s="1260"/>
      <c r="H3" s="1260"/>
      <c r="I3" s="854" t="s">
        <v>902</v>
      </c>
      <c r="J3" s="1577" t="s">
        <v>808</v>
      </c>
      <c r="K3" s="1260"/>
      <c r="L3" s="1260"/>
      <c r="M3" s="343" t="s">
        <v>902</v>
      </c>
    </row>
    <row r="4" spans="1:13">
      <c r="A4" s="1019"/>
      <c r="B4" s="968" t="s">
        <v>807</v>
      </c>
      <c r="C4" s="967"/>
      <c r="D4" s="967"/>
      <c r="E4" s="967"/>
      <c r="F4" s="968" t="s">
        <v>807</v>
      </c>
      <c r="G4" s="967"/>
      <c r="H4" s="967"/>
      <c r="I4" s="967"/>
      <c r="J4" s="968" t="s">
        <v>807</v>
      </c>
      <c r="K4" s="967"/>
      <c r="L4" s="967"/>
      <c r="M4" s="966"/>
    </row>
    <row r="5" spans="1:13" ht="15" thickBot="1">
      <c r="A5" s="876" t="s">
        <v>901</v>
      </c>
      <c r="B5" s="850"/>
      <c r="C5" s="849" t="s">
        <v>798</v>
      </c>
      <c r="D5" s="848" t="s">
        <v>797</v>
      </c>
      <c r="E5" s="848" t="s">
        <v>403</v>
      </c>
      <c r="F5" s="850"/>
      <c r="G5" s="849" t="s">
        <v>798</v>
      </c>
      <c r="H5" s="848" t="s">
        <v>797</v>
      </c>
      <c r="I5" s="848" t="s">
        <v>403</v>
      </c>
      <c r="J5" s="850"/>
      <c r="K5" s="849" t="s">
        <v>798</v>
      </c>
      <c r="L5" s="848" t="s">
        <v>797</v>
      </c>
      <c r="M5" s="847" t="s">
        <v>403</v>
      </c>
    </row>
    <row r="6" spans="1:13" ht="20.100000000000001" customHeight="1">
      <c r="A6" s="456" t="s">
        <v>900</v>
      </c>
      <c r="B6" s="656">
        <f t="shared" ref="B6:B29" si="0">SUM(C6:E6)</f>
        <v>57</v>
      </c>
      <c r="C6" s="361">
        <v>2</v>
      </c>
      <c r="D6" s="361">
        <v>55</v>
      </c>
      <c r="E6" s="671">
        <v>0</v>
      </c>
      <c r="F6" s="656">
        <f t="shared" ref="F6:F29" si="1">SUM(G6:I6)</f>
        <v>0</v>
      </c>
      <c r="G6" s="361">
        <v>0</v>
      </c>
      <c r="H6" s="361">
        <v>0</v>
      </c>
      <c r="I6" s="659">
        <v>0</v>
      </c>
      <c r="J6" s="798">
        <f t="shared" ref="J6:J29" si="2">SUM(K6:M6)</f>
        <v>57</v>
      </c>
      <c r="K6" s="361">
        <v>2</v>
      </c>
      <c r="L6" s="361">
        <v>55</v>
      </c>
      <c r="M6" s="659">
        <v>0</v>
      </c>
    </row>
    <row r="7" spans="1:13" ht="20.100000000000001" customHeight="1">
      <c r="A7" s="457" t="s">
        <v>899</v>
      </c>
      <c r="B7" s="1018">
        <f t="shared" si="0"/>
        <v>15</v>
      </c>
      <c r="C7" s="983">
        <v>0</v>
      </c>
      <c r="D7" s="983">
        <v>15</v>
      </c>
      <c r="E7" s="981">
        <v>0</v>
      </c>
      <c r="F7" s="1018">
        <f t="shared" si="1"/>
        <v>0</v>
      </c>
      <c r="G7" s="983">
        <v>0</v>
      </c>
      <c r="H7" s="983">
        <v>0</v>
      </c>
      <c r="I7" s="1009">
        <v>0</v>
      </c>
      <c r="J7" s="1017">
        <f t="shared" si="2"/>
        <v>15</v>
      </c>
      <c r="K7" s="983">
        <v>0</v>
      </c>
      <c r="L7" s="983">
        <v>15</v>
      </c>
      <c r="M7" s="1009">
        <v>0</v>
      </c>
    </row>
    <row r="8" spans="1:13" ht="20.100000000000001" customHeight="1">
      <c r="A8" s="457" t="s">
        <v>898</v>
      </c>
      <c r="B8" s="1018">
        <f t="shared" si="0"/>
        <v>12</v>
      </c>
      <c r="C8" s="983">
        <v>0</v>
      </c>
      <c r="D8" s="983">
        <v>12</v>
      </c>
      <c r="E8" s="981">
        <v>0</v>
      </c>
      <c r="F8" s="1018">
        <f t="shared" si="1"/>
        <v>0</v>
      </c>
      <c r="G8" s="983">
        <v>0</v>
      </c>
      <c r="H8" s="983">
        <v>0</v>
      </c>
      <c r="I8" s="1009">
        <v>0</v>
      </c>
      <c r="J8" s="1017">
        <f t="shared" si="2"/>
        <v>12</v>
      </c>
      <c r="K8" s="983">
        <v>0</v>
      </c>
      <c r="L8" s="983">
        <v>12</v>
      </c>
      <c r="M8" s="1009">
        <v>0</v>
      </c>
    </row>
    <row r="9" spans="1:13" ht="20.100000000000001" customHeight="1">
      <c r="A9" s="457" t="s">
        <v>897</v>
      </c>
      <c r="B9" s="1018">
        <f t="shared" si="0"/>
        <v>8</v>
      </c>
      <c r="C9" s="983">
        <v>0</v>
      </c>
      <c r="D9" s="983">
        <v>8</v>
      </c>
      <c r="E9" s="983">
        <v>0</v>
      </c>
      <c r="F9" s="1018">
        <f t="shared" si="1"/>
        <v>0</v>
      </c>
      <c r="G9" s="983">
        <v>0</v>
      </c>
      <c r="H9" s="983">
        <v>0</v>
      </c>
      <c r="I9" s="1009">
        <v>0</v>
      </c>
      <c r="J9" s="1017">
        <f t="shared" si="2"/>
        <v>9</v>
      </c>
      <c r="K9" s="983">
        <v>0</v>
      </c>
      <c r="L9" s="983">
        <v>9</v>
      </c>
      <c r="M9" s="1009">
        <v>0</v>
      </c>
    </row>
    <row r="10" spans="1:13" ht="20.100000000000001" customHeight="1">
      <c r="A10" s="457" t="s">
        <v>896</v>
      </c>
      <c r="B10" s="1018">
        <f t="shared" si="0"/>
        <v>36</v>
      </c>
      <c r="C10" s="983">
        <v>0</v>
      </c>
      <c r="D10" s="983">
        <v>35</v>
      </c>
      <c r="E10" s="981">
        <v>1</v>
      </c>
      <c r="F10" s="1018">
        <f t="shared" si="1"/>
        <v>1</v>
      </c>
      <c r="G10" s="983">
        <v>0</v>
      </c>
      <c r="H10" s="983">
        <v>0</v>
      </c>
      <c r="I10" s="1009">
        <v>1</v>
      </c>
      <c r="J10" s="1017">
        <f t="shared" si="2"/>
        <v>37</v>
      </c>
      <c r="K10" s="983">
        <v>0</v>
      </c>
      <c r="L10" s="983">
        <v>37</v>
      </c>
      <c r="M10" s="1009">
        <v>0</v>
      </c>
    </row>
    <row r="11" spans="1:13" ht="20.100000000000001" customHeight="1">
      <c r="A11" s="457" t="s">
        <v>895</v>
      </c>
      <c r="B11" s="1018">
        <f t="shared" si="0"/>
        <v>21</v>
      </c>
      <c r="C11" s="983">
        <v>1</v>
      </c>
      <c r="D11" s="983">
        <v>20</v>
      </c>
      <c r="E11" s="981">
        <v>0</v>
      </c>
      <c r="F11" s="1018">
        <f t="shared" si="1"/>
        <v>0</v>
      </c>
      <c r="G11" s="983">
        <v>0</v>
      </c>
      <c r="H11" s="983">
        <v>0</v>
      </c>
      <c r="I11" s="1009">
        <v>0</v>
      </c>
      <c r="J11" s="1017">
        <f t="shared" si="2"/>
        <v>22</v>
      </c>
      <c r="K11" s="983">
        <v>1</v>
      </c>
      <c r="L11" s="983">
        <v>21</v>
      </c>
      <c r="M11" s="1009">
        <v>0</v>
      </c>
    </row>
    <row r="12" spans="1:13" ht="20.100000000000001" customHeight="1">
      <c r="A12" s="457" t="s">
        <v>894</v>
      </c>
      <c r="B12" s="846">
        <f t="shared" si="0"/>
        <v>8</v>
      </c>
      <c r="C12" s="73">
        <v>0</v>
      </c>
      <c r="D12" s="73">
        <v>8</v>
      </c>
      <c r="E12" s="667">
        <v>0</v>
      </c>
      <c r="F12" s="846">
        <f t="shared" si="1"/>
        <v>0</v>
      </c>
      <c r="G12" s="73">
        <v>0</v>
      </c>
      <c r="H12" s="73">
        <v>0</v>
      </c>
      <c r="I12" s="86">
        <v>0</v>
      </c>
      <c r="J12" s="845">
        <f t="shared" si="2"/>
        <v>8</v>
      </c>
      <c r="K12" s="73">
        <v>0</v>
      </c>
      <c r="L12" s="73">
        <v>8</v>
      </c>
      <c r="M12" s="86">
        <v>0</v>
      </c>
    </row>
    <row r="13" spans="1:13" ht="20.100000000000001" customHeight="1">
      <c r="A13" s="457" t="s">
        <v>893</v>
      </c>
      <c r="B13" s="846">
        <f t="shared" si="0"/>
        <v>6</v>
      </c>
      <c r="C13" s="73">
        <v>0</v>
      </c>
      <c r="D13" s="73">
        <v>6</v>
      </c>
      <c r="E13" s="667">
        <v>0</v>
      </c>
      <c r="F13" s="846">
        <f t="shared" si="1"/>
        <v>0</v>
      </c>
      <c r="G13" s="73">
        <v>0</v>
      </c>
      <c r="H13" s="73">
        <v>0</v>
      </c>
      <c r="I13" s="86">
        <v>0</v>
      </c>
      <c r="J13" s="845">
        <f t="shared" si="2"/>
        <v>6</v>
      </c>
      <c r="K13" s="73">
        <v>0</v>
      </c>
      <c r="L13" s="73">
        <v>6</v>
      </c>
      <c r="M13" s="86">
        <v>0</v>
      </c>
    </row>
    <row r="14" spans="1:13" ht="20.100000000000001" customHeight="1">
      <c r="A14" s="457" t="s">
        <v>892</v>
      </c>
      <c r="B14" s="846">
        <f t="shared" si="0"/>
        <v>12</v>
      </c>
      <c r="C14" s="73">
        <v>1</v>
      </c>
      <c r="D14" s="73">
        <v>11</v>
      </c>
      <c r="E14" s="667">
        <v>0</v>
      </c>
      <c r="F14" s="846">
        <f t="shared" si="1"/>
        <v>0</v>
      </c>
      <c r="G14" s="73">
        <v>0</v>
      </c>
      <c r="H14" s="73">
        <v>0</v>
      </c>
      <c r="I14" s="86">
        <v>0</v>
      </c>
      <c r="J14" s="845">
        <f t="shared" si="2"/>
        <v>14</v>
      </c>
      <c r="K14" s="73">
        <v>1</v>
      </c>
      <c r="L14" s="73">
        <v>13</v>
      </c>
      <c r="M14" s="86">
        <v>0</v>
      </c>
    </row>
    <row r="15" spans="1:13" ht="20.100000000000001" customHeight="1">
      <c r="A15" s="457" t="s">
        <v>891</v>
      </c>
      <c r="B15" s="846">
        <f t="shared" si="0"/>
        <v>19</v>
      </c>
      <c r="C15" s="73">
        <v>1</v>
      </c>
      <c r="D15" s="73">
        <v>18</v>
      </c>
      <c r="E15" s="667">
        <v>0</v>
      </c>
      <c r="F15" s="846">
        <f t="shared" si="1"/>
        <v>0</v>
      </c>
      <c r="G15" s="73">
        <v>0</v>
      </c>
      <c r="H15" s="73">
        <v>0</v>
      </c>
      <c r="I15" s="86">
        <v>0</v>
      </c>
      <c r="J15" s="845">
        <f t="shared" si="2"/>
        <v>19</v>
      </c>
      <c r="K15" s="73">
        <v>1</v>
      </c>
      <c r="L15" s="73">
        <v>18</v>
      </c>
      <c r="M15" s="86">
        <v>0</v>
      </c>
    </row>
    <row r="16" spans="1:13" ht="20.100000000000001" customHeight="1">
      <c r="A16" s="457" t="s">
        <v>890</v>
      </c>
      <c r="B16" s="846">
        <f t="shared" si="0"/>
        <v>16</v>
      </c>
      <c r="C16" s="73">
        <v>0</v>
      </c>
      <c r="D16" s="73">
        <v>16</v>
      </c>
      <c r="E16" s="667">
        <v>0</v>
      </c>
      <c r="F16" s="846">
        <f t="shared" si="1"/>
        <v>0</v>
      </c>
      <c r="G16" s="73">
        <v>0</v>
      </c>
      <c r="H16" s="73">
        <v>0</v>
      </c>
      <c r="I16" s="86">
        <v>0</v>
      </c>
      <c r="J16" s="845">
        <f t="shared" si="2"/>
        <v>21</v>
      </c>
      <c r="K16" s="73">
        <v>0</v>
      </c>
      <c r="L16" s="73">
        <v>21</v>
      </c>
      <c r="M16" s="86">
        <v>0</v>
      </c>
    </row>
    <row r="17" spans="1:14" ht="20.100000000000001" customHeight="1">
      <c r="A17" s="457" t="s">
        <v>889</v>
      </c>
      <c r="B17" s="846">
        <f t="shared" si="0"/>
        <v>51</v>
      </c>
      <c r="C17" s="73">
        <v>4</v>
      </c>
      <c r="D17" s="73">
        <v>47</v>
      </c>
      <c r="E17" s="667">
        <v>0</v>
      </c>
      <c r="F17" s="846">
        <f t="shared" si="1"/>
        <v>0</v>
      </c>
      <c r="G17" s="73">
        <v>0</v>
      </c>
      <c r="H17" s="73">
        <v>0</v>
      </c>
      <c r="I17" s="86">
        <v>0</v>
      </c>
      <c r="J17" s="845">
        <f t="shared" si="2"/>
        <v>54</v>
      </c>
      <c r="K17" s="73">
        <v>4</v>
      </c>
      <c r="L17" s="73">
        <v>50</v>
      </c>
      <c r="M17" s="86">
        <v>0</v>
      </c>
    </row>
    <row r="18" spans="1:14" ht="20.100000000000001" customHeight="1">
      <c r="A18" s="457" t="s">
        <v>888</v>
      </c>
      <c r="B18" s="846">
        <f t="shared" si="0"/>
        <v>42</v>
      </c>
      <c r="C18" s="73">
        <v>3</v>
      </c>
      <c r="D18" s="73">
        <v>39</v>
      </c>
      <c r="E18" s="667">
        <v>0</v>
      </c>
      <c r="F18" s="846">
        <f t="shared" si="1"/>
        <v>0</v>
      </c>
      <c r="G18" s="73">
        <v>0</v>
      </c>
      <c r="H18" s="73">
        <v>0</v>
      </c>
      <c r="I18" s="86">
        <v>0</v>
      </c>
      <c r="J18" s="845">
        <f t="shared" si="2"/>
        <v>46</v>
      </c>
      <c r="K18" s="73">
        <v>4</v>
      </c>
      <c r="L18" s="73">
        <v>42</v>
      </c>
      <c r="M18" s="86">
        <v>0</v>
      </c>
    </row>
    <row r="19" spans="1:14" ht="20.100000000000001" customHeight="1">
      <c r="A19" s="457" t="s">
        <v>887</v>
      </c>
      <c r="B19" s="846">
        <f t="shared" si="0"/>
        <v>17</v>
      </c>
      <c r="C19" s="73">
        <v>0</v>
      </c>
      <c r="D19" s="73">
        <v>17</v>
      </c>
      <c r="E19" s="667">
        <v>0</v>
      </c>
      <c r="F19" s="846">
        <f t="shared" si="1"/>
        <v>0</v>
      </c>
      <c r="G19" s="73">
        <v>0</v>
      </c>
      <c r="H19" s="73">
        <v>0</v>
      </c>
      <c r="I19" s="86">
        <v>0</v>
      </c>
      <c r="J19" s="845">
        <f t="shared" si="2"/>
        <v>17</v>
      </c>
      <c r="K19" s="73">
        <v>0</v>
      </c>
      <c r="L19" s="73">
        <v>17</v>
      </c>
      <c r="M19" s="86">
        <v>0</v>
      </c>
    </row>
    <row r="20" spans="1:14" ht="20.100000000000001" customHeight="1">
      <c r="A20" s="457" t="s">
        <v>886</v>
      </c>
      <c r="B20" s="846">
        <f t="shared" si="0"/>
        <v>31</v>
      </c>
      <c r="C20" s="73">
        <v>1</v>
      </c>
      <c r="D20" s="73">
        <v>30</v>
      </c>
      <c r="E20" s="667">
        <v>0</v>
      </c>
      <c r="F20" s="846">
        <f t="shared" si="1"/>
        <v>0</v>
      </c>
      <c r="G20" s="73">
        <v>0</v>
      </c>
      <c r="H20" s="73">
        <v>0</v>
      </c>
      <c r="I20" s="86">
        <v>0</v>
      </c>
      <c r="J20" s="845">
        <f t="shared" si="2"/>
        <v>34</v>
      </c>
      <c r="K20" s="73">
        <v>1</v>
      </c>
      <c r="L20" s="73">
        <v>33</v>
      </c>
      <c r="M20" s="86">
        <v>0</v>
      </c>
    </row>
    <row r="21" spans="1:14" ht="20.100000000000001" customHeight="1">
      <c r="A21" s="457" t="s">
        <v>885</v>
      </c>
      <c r="B21" s="846">
        <f t="shared" si="0"/>
        <v>14</v>
      </c>
      <c r="C21" s="73">
        <v>1</v>
      </c>
      <c r="D21" s="73">
        <v>13</v>
      </c>
      <c r="E21" s="667">
        <v>0</v>
      </c>
      <c r="F21" s="846">
        <f t="shared" si="1"/>
        <v>0</v>
      </c>
      <c r="G21" s="73">
        <v>0</v>
      </c>
      <c r="H21" s="73">
        <v>0</v>
      </c>
      <c r="I21" s="86">
        <v>0</v>
      </c>
      <c r="J21" s="845">
        <f t="shared" si="2"/>
        <v>14</v>
      </c>
      <c r="K21" s="73">
        <v>1</v>
      </c>
      <c r="L21" s="73">
        <v>13</v>
      </c>
      <c r="M21" s="86">
        <v>0</v>
      </c>
    </row>
    <row r="22" spans="1:14" ht="20.100000000000001" customHeight="1">
      <c r="A22" s="457" t="s">
        <v>884</v>
      </c>
      <c r="B22" s="846">
        <f t="shared" si="0"/>
        <v>23</v>
      </c>
      <c r="C22" s="73">
        <v>0</v>
      </c>
      <c r="D22" s="73">
        <v>22</v>
      </c>
      <c r="E22" s="667">
        <v>1</v>
      </c>
      <c r="F22" s="846">
        <f t="shared" si="1"/>
        <v>0</v>
      </c>
      <c r="G22" s="73">
        <v>0</v>
      </c>
      <c r="H22" s="73">
        <v>0</v>
      </c>
      <c r="I22" s="86">
        <v>0</v>
      </c>
      <c r="J22" s="845">
        <f t="shared" si="2"/>
        <v>24</v>
      </c>
      <c r="K22" s="73">
        <v>0</v>
      </c>
      <c r="L22" s="73">
        <v>22</v>
      </c>
      <c r="M22" s="86">
        <v>2</v>
      </c>
    </row>
    <row r="23" spans="1:14" ht="20.100000000000001" customHeight="1">
      <c r="A23" s="457" t="s">
        <v>883</v>
      </c>
      <c r="B23" s="846">
        <f t="shared" si="0"/>
        <v>20</v>
      </c>
      <c r="C23" s="73">
        <v>0</v>
      </c>
      <c r="D23" s="73">
        <v>20</v>
      </c>
      <c r="E23" s="667">
        <v>0</v>
      </c>
      <c r="F23" s="846">
        <f t="shared" si="1"/>
        <v>0</v>
      </c>
      <c r="G23" s="73">
        <v>0</v>
      </c>
      <c r="H23" s="73">
        <v>0</v>
      </c>
      <c r="I23" s="86">
        <v>0</v>
      </c>
      <c r="J23" s="845">
        <f t="shared" si="2"/>
        <v>23</v>
      </c>
      <c r="K23" s="73">
        <v>0</v>
      </c>
      <c r="L23" s="73">
        <v>23</v>
      </c>
      <c r="M23" s="86">
        <v>0</v>
      </c>
    </row>
    <row r="24" spans="1:14" ht="20.100000000000001" customHeight="1">
      <c r="A24" s="457" t="s">
        <v>882</v>
      </c>
      <c r="B24" s="846">
        <f t="shared" si="0"/>
        <v>14</v>
      </c>
      <c r="C24" s="73">
        <v>2</v>
      </c>
      <c r="D24" s="73">
        <v>12</v>
      </c>
      <c r="E24" s="667">
        <v>0</v>
      </c>
      <c r="F24" s="846">
        <f t="shared" si="1"/>
        <v>0</v>
      </c>
      <c r="G24" s="73">
        <v>0</v>
      </c>
      <c r="H24" s="73">
        <v>0</v>
      </c>
      <c r="I24" s="86">
        <v>0</v>
      </c>
      <c r="J24" s="845">
        <f t="shared" si="2"/>
        <v>27</v>
      </c>
      <c r="K24" s="73">
        <v>2</v>
      </c>
      <c r="L24" s="73">
        <v>25</v>
      </c>
      <c r="M24" s="86">
        <v>0</v>
      </c>
    </row>
    <row r="25" spans="1:14" ht="20.100000000000001" customHeight="1">
      <c r="A25" s="457" t="s">
        <v>881</v>
      </c>
      <c r="B25" s="846">
        <f t="shared" si="0"/>
        <v>20</v>
      </c>
      <c r="C25" s="73">
        <v>0</v>
      </c>
      <c r="D25" s="73">
        <v>20</v>
      </c>
      <c r="E25" s="667">
        <v>0</v>
      </c>
      <c r="F25" s="846">
        <f t="shared" si="1"/>
        <v>0</v>
      </c>
      <c r="G25" s="73">
        <v>0</v>
      </c>
      <c r="H25" s="73">
        <v>0</v>
      </c>
      <c r="I25" s="86">
        <v>0</v>
      </c>
      <c r="J25" s="845">
        <f t="shared" si="2"/>
        <v>24</v>
      </c>
      <c r="K25" s="73">
        <v>0</v>
      </c>
      <c r="L25" s="73">
        <v>24</v>
      </c>
      <c r="M25" s="86">
        <v>0</v>
      </c>
    </row>
    <row r="26" spans="1:14" ht="20.100000000000001" customHeight="1">
      <c r="A26" s="457" t="s">
        <v>880</v>
      </c>
      <c r="B26" s="846">
        <f t="shared" si="0"/>
        <v>31</v>
      </c>
      <c r="C26" s="73">
        <v>1</v>
      </c>
      <c r="D26" s="73">
        <v>30</v>
      </c>
      <c r="E26" s="667">
        <v>0</v>
      </c>
      <c r="F26" s="846">
        <f t="shared" si="1"/>
        <v>0</v>
      </c>
      <c r="G26" s="73">
        <v>0</v>
      </c>
      <c r="H26" s="73">
        <v>0</v>
      </c>
      <c r="I26" s="86">
        <v>0</v>
      </c>
      <c r="J26" s="845">
        <f t="shared" si="2"/>
        <v>35</v>
      </c>
      <c r="K26" s="73">
        <v>1</v>
      </c>
      <c r="L26" s="73">
        <v>34</v>
      </c>
      <c r="M26" s="86">
        <v>0</v>
      </c>
    </row>
    <row r="27" spans="1:14" ht="20.100000000000001" customHeight="1">
      <c r="A27" s="457" t="s">
        <v>879</v>
      </c>
      <c r="B27" s="846">
        <f t="shared" si="0"/>
        <v>28</v>
      </c>
      <c r="C27" s="73">
        <v>0</v>
      </c>
      <c r="D27" s="73">
        <v>28</v>
      </c>
      <c r="E27" s="667">
        <v>0</v>
      </c>
      <c r="F27" s="846">
        <f t="shared" si="1"/>
        <v>0</v>
      </c>
      <c r="G27" s="73">
        <v>0</v>
      </c>
      <c r="H27" s="73">
        <v>0</v>
      </c>
      <c r="I27" s="86">
        <v>0</v>
      </c>
      <c r="J27" s="845">
        <f t="shared" si="2"/>
        <v>29</v>
      </c>
      <c r="K27" s="73">
        <v>0</v>
      </c>
      <c r="L27" s="73">
        <v>29</v>
      </c>
      <c r="M27" s="86">
        <v>0</v>
      </c>
    </row>
    <row r="28" spans="1:14" ht="20.100000000000001" customHeight="1">
      <c r="A28" s="457" t="s">
        <v>878</v>
      </c>
      <c r="B28" s="846">
        <f t="shared" si="0"/>
        <v>65</v>
      </c>
      <c r="C28" s="73">
        <v>5</v>
      </c>
      <c r="D28" s="73">
        <v>59</v>
      </c>
      <c r="E28" s="667">
        <v>1</v>
      </c>
      <c r="F28" s="846">
        <f t="shared" si="1"/>
        <v>1</v>
      </c>
      <c r="G28" s="73">
        <v>0</v>
      </c>
      <c r="H28" s="73">
        <v>1</v>
      </c>
      <c r="I28" s="86">
        <v>0</v>
      </c>
      <c r="J28" s="845">
        <f t="shared" si="2"/>
        <v>72</v>
      </c>
      <c r="K28" s="73">
        <v>5</v>
      </c>
      <c r="L28" s="73">
        <v>66</v>
      </c>
      <c r="M28" s="86">
        <v>1</v>
      </c>
    </row>
    <row r="29" spans="1:14" ht="20.100000000000001" customHeight="1" thickBot="1">
      <c r="A29" s="458" t="s">
        <v>877</v>
      </c>
      <c r="B29" s="652">
        <f t="shared" si="0"/>
        <v>12</v>
      </c>
      <c r="C29" s="379">
        <v>1</v>
      </c>
      <c r="D29" s="379">
        <v>11</v>
      </c>
      <c r="E29" s="844">
        <v>0</v>
      </c>
      <c r="F29" s="652">
        <f t="shared" si="1"/>
        <v>0</v>
      </c>
      <c r="G29" s="379">
        <v>0</v>
      </c>
      <c r="H29" s="379">
        <v>0</v>
      </c>
      <c r="I29" s="380">
        <v>0</v>
      </c>
      <c r="J29" s="796">
        <f t="shared" si="2"/>
        <v>12</v>
      </c>
      <c r="K29" s="379">
        <v>1</v>
      </c>
      <c r="L29" s="379">
        <v>11</v>
      </c>
      <c r="M29" s="380">
        <v>0</v>
      </c>
    </row>
    <row r="30" spans="1:14" ht="20.100000000000001" customHeight="1" thickBot="1">
      <c r="A30" s="452" t="s">
        <v>816</v>
      </c>
      <c r="B30" s="838">
        <f t="shared" ref="B30:M30" si="3">SUM(B6:B29)</f>
        <v>578</v>
      </c>
      <c r="C30" s="915">
        <f t="shared" si="3"/>
        <v>23</v>
      </c>
      <c r="D30" s="915">
        <f t="shared" si="3"/>
        <v>552</v>
      </c>
      <c r="E30" s="916">
        <f t="shared" si="3"/>
        <v>3</v>
      </c>
      <c r="F30" s="838">
        <f t="shared" si="3"/>
        <v>2</v>
      </c>
      <c r="G30" s="915">
        <f t="shared" si="3"/>
        <v>0</v>
      </c>
      <c r="H30" s="915">
        <f t="shared" si="3"/>
        <v>1</v>
      </c>
      <c r="I30" s="914">
        <f t="shared" si="3"/>
        <v>1</v>
      </c>
      <c r="J30" s="837">
        <f t="shared" si="3"/>
        <v>631</v>
      </c>
      <c r="K30" s="915">
        <f t="shared" si="3"/>
        <v>24</v>
      </c>
      <c r="L30" s="915">
        <f t="shared" si="3"/>
        <v>604</v>
      </c>
      <c r="M30" s="914">
        <f t="shared" si="3"/>
        <v>3</v>
      </c>
    </row>
    <row r="31" spans="1:14">
      <c r="A31" s="44" t="s">
        <v>911</v>
      </c>
    </row>
    <row r="32" spans="1:14" ht="13.5" customHeight="1">
      <c r="A32" s="1016"/>
      <c r="B32" s="1016"/>
      <c r="C32" s="1016"/>
      <c r="D32" s="1016"/>
      <c r="E32" s="1016"/>
      <c r="F32" s="1016"/>
      <c r="G32" s="1016"/>
      <c r="H32" s="1016"/>
      <c r="I32" s="1016"/>
      <c r="J32" s="1016"/>
      <c r="K32" s="1016"/>
      <c r="L32" s="1016"/>
      <c r="M32" s="30"/>
      <c r="N32" s="30"/>
    </row>
    <row r="33" spans="1:14">
      <c r="A33" s="1016"/>
      <c r="B33" s="1016"/>
      <c r="C33" s="1016"/>
      <c r="D33" s="1016"/>
      <c r="E33" s="1016"/>
      <c r="F33" s="1016"/>
      <c r="G33" s="1016"/>
      <c r="H33" s="1016"/>
      <c r="I33" s="1016"/>
      <c r="J33" s="1016"/>
      <c r="K33" s="1016"/>
      <c r="L33" s="1016"/>
      <c r="M33" s="30"/>
      <c r="N33" s="30"/>
    </row>
  </sheetData>
  <mergeCells count="5">
    <mergeCell ref="B3:D3"/>
    <mergeCell ref="F3:H3"/>
    <mergeCell ref="J3:L3"/>
    <mergeCell ref="A1:M1"/>
    <mergeCell ref="A2:M2"/>
  </mergeCells>
  <phoneticPr fontId="27"/>
  <pageMargins left="0.59055118110236227" right="0.78740157480314965" top="0.98425196850393704" bottom="0.98425196850393704" header="0.51181102362204722" footer="0.51181102362204722"/>
  <pageSetup paperSize="9" scale="91" orientation="portrait" r:id="rId1"/>
  <headerFooter alignWithMargins="0">
    <oddFooter>&amp;C－43－</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zoomScaleNormal="100" zoomScaleSheetLayoutView="100" workbookViewId="0">
      <selection activeCell="H65" sqref="H65"/>
    </sheetView>
  </sheetViews>
  <sheetFormatPr defaultRowHeight="14.25"/>
  <cols>
    <col min="1" max="1" width="2.875" style="10" customWidth="1"/>
    <col min="2" max="2" width="3.875" style="10" customWidth="1"/>
    <col min="3" max="3" width="7.125" style="10" customWidth="1"/>
    <col min="4" max="6" width="7.625" style="10" customWidth="1"/>
    <col min="7" max="7" width="7.125" style="10" customWidth="1"/>
    <col min="8" max="10" width="7.625" style="10" customWidth="1"/>
    <col min="11" max="11" width="7.125" style="10" customWidth="1"/>
    <col min="12" max="14" width="7.625" style="10" customWidth="1"/>
    <col min="15" max="15" width="4" style="10" customWidth="1"/>
    <col min="16" max="16384" width="9" style="10"/>
  </cols>
  <sheetData>
    <row r="1" spans="1:14" ht="15">
      <c r="A1" s="61" t="s">
        <v>962</v>
      </c>
      <c r="B1" s="61"/>
      <c r="C1" s="61"/>
      <c r="D1" s="61"/>
    </row>
    <row r="2" spans="1:14" ht="15.75" thickBot="1">
      <c r="A2" s="61" t="s">
        <v>910</v>
      </c>
      <c r="B2" s="61"/>
      <c r="C2" s="61"/>
      <c r="D2" s="61"/>
    </row>
    <row r="3" spans="1:14">
      <c r="A3" s="1015"/>
      <c r="B3" s="970" t="s">
        <v>811</v>
      </c>
      <c r="C3" s="1577" t="s">
        <v>810</v>
      </c>
      <c r="D3" s="1260"/>
      <c r="E3" s="1260"/>
      <c r="F3" s="854" t="s">
        <v>903</v>
      </c>
      <c r="G3" s="1577" t="s">
        <v>809</v>
      </c>
      <c r="H3" s="1260"/>
      <c r="I3" s="1260"/>
      <c r="J3" s="854" t="s">
        <v>902</v>
      </c>
      <c r="K3" s="1577" t="s">
        <v>808</v>
      </c>
      <c r="L3" s="1260"/>
      <c r="M3" s="1260"/>
      <c r="N3" s="343" t="s">
        <v>902</v>
      </c>
    </row>
    <row r="4" spans="1:14">
      <c r="A4" s="969"/>
      <c r="B4" s="964"/>
      <c r="C4" s="968" t="s">
        <v>807</v>
      </c>
      <c r="D4" s="967"/>
      <c r="E4" s="967"/>
      <c r="F4" s="967"/>
      <c r="G4" s="968" t="s">
        <v>807</v>
      </c>
      <c r="H4" s="967"/>
      <c r="I4" s="967"/>
      <c r="J4" s="967"/>
      <c r="K4" s="968" t="s">
        <v>807</v>
      </c>
      <c r="L4" s="967"/>
      <c r="M4" s="967"/>
      <c r="N4" s="966"/>
    </row>
    <row r="5" spans="1:14" ht="15" thickBot="1">
      <c r="A5" s="965" t="s">
        <v>806</v>
      </c>
      <c r="B5" s="964"/>
      <c r="C5" s="963"/>
      <c r="D5" s="267" t="s">
        <v>798</v>
      </c>
      <c r="E5" s="773" t="s">
        <v>797</v>
      </c>
      <c r="F5" s="773" t="s">
        <v>403</v>
      </c>
      <c r="G5" s="963"/>
      <c r="H5" s="267" t="s">
        <v>798</v>
      </c>
      <c r="I5" s="773" t="s">
        <v>797</v>
      </c>
      <c r="J5" s="773" t="s">
        <v>403</v>
      </c>
      <c r="K5" s="963"/>
      <c r="L5" s="267" t="s">
        <v>798</v>
      </c>
      <c r="M5" s="773" t="s">
        <v>797</v>
      </c>
      <c r="N5" s="268" t="s">
        <v>403</v>
      </c>
    </row>
    <row r="6" spans="1:14" ht="20.100000000000001" customHeight="1">
      <c r="A6" s="434"/>
      <c r="B6" s="350">
        <v>0</v>
      </c>
      <c r="C6" s="953">
        <f t="shared" ref="C6:C29" si="0">SUM(D6:F6)</f>
        <v>5</v>
      </c>
      <c r="D6" s="77">
        <v>1</v>
      </c>
      <c r="E6" s="793">
        <v>4</v>
      </c>
      <c r="F6" s="793">
        <v>0</v>
      </c>
      <c r="G6" s="953">
        <f t="shared" ref="G6:G29" si="1">SUM(H6:J6)</f>
        <v>0</v>
      </c>
      <c r="H6" s="77">
        <v>0</v>
      </c>
      <c r="I6" s="77">
        <v>0</v>
      </c>
      <c r="J6" s="1069">
        <v>0</v>
      </c>
      <c r="K6" s="952">
        <f t="shared" ref="K6:K29" si="2">SUM(L6:N6)</f>
        <v>5</v>
      </c>
      <c r="L6" s="77">
        <v>1</v>
      </c>
      <c r="M6" s="793">
        <v>4</v>
      </c>
      <c r="N6" s="1069">
        <v>0</v>
      </c>
    </row>
    <row r="7" spans="1:14" ht="20.100000000000001" customHeight="1">
      <c r="A7" s="434" t="s">
        <v>909</v>
      </c>
      <c r="B7" s="1011">
        <v>1</v>
      </c>
      <c r="C7" s="1023">
        <f t="shared" si="0"/>
        <v>6</v>
      </c>
      <c r="D7" s="983">
        <v>0</v>
      </c>
      <c r="E7" s="981">
        <v>6</v>
      </c>
      <c r="F7" s="981">
        <v>0</v>
      </c>
      <c r="G7" s="1023">
        <f t="shared" si="1"/>
        <v>0</v>
      </c>
      <c r="H7" s="1068">
        <v>0</v>
      </c>
      <c r="I7" s="1068">
        <v>0</v>
      </c>
      <c r="J7" s="1009">
        <v>0</v>
      </c>
      <c r="K7" s="1067">
        <f t="shared" si="2"/>
        <v>6</v>
      </c>
      <c r="L7" s="983">
        <v>0</v>
      </c>
      <c r="M7" s="981">
        <v>6</v>
      </c>
      <c r="N7" s="86">
        <v>0</v>
      </c>
    </row>
    <row r="8" spans="1:14" ht="20.100000000000001" customHeight="1">
      <c r="A8" s="434"/>
      <c r="B8" s="1011">
        <v>2</v>
      </c>
      <c r="C8" s="1023">
        <f t="shared" si="0"/>
        <v>8</v>
      </c>
      <c r="D8" s="983">
        <v>1</v>
      </c>
      <c r="E8" s="981">
        <v>7</v>
      </c>
      <c r="F8" s="981">
        <v>0</v>
      </c>
      <c r="G8" s="1023">
        <f t="shared" si="1"/>
        <v>0</v>
      </c>
      <c r="H8" s="1068">
        <v>0</v>
      </c>
      <c r="I8" s="1068">
        <v>0</v>
      </c>
      <c r="J8" s="1009">
        <v>0</v>
      </c>
      <c r="K8" s="1067">
        <f t="shared" si="2"/>
        <v>9</v>
      </c>
      <c r="L8" s="983">
        <v>1</v>
      </c>
      <c r="M8" s="981">
        <v>8</v>
      </c>
      <c r="N8" s="86">
        <v>0</v>
      </c>
    </row>
    <row r="9" spans="1:14" ht="20.100000000000001" customHeight="1">
      <c r="A9" s="434" t="s">
        <v>908</v>
      </c>
      <c r="B9" s="1011">
        <v>3</v>
      </c>
      <c r="C9" s="1023">
        <f t="shared" si="0"/>
        <v>10</v>
      </c>
      <c r="D9" s="983">
        <v>0</v>
      </c>
      <c r="E9" s="981">
        <v>9</v>
      </c>
      <c r="F9" s="981">
        <v>1</v>
      </c>
      <c r="G9" s="1023">
        <f t="shared" si="1"/>
        <v>1</v>
      </c>
      <c r="H9" s="983">
        <v>0</v>
      </c>
      <c r="I9" s="1068">
        <v>0</v>
      </c>
      <c r="J9" s="1009">
        <v>1</v>
      </c>
      <c r="K9" s="1067">
        <f t="shared" si="2"/>
        <v>10</v>
      </c>
      <c r="L9" s="983">
        <v>0</v>
      </c>
      <c r="M9" s="981">
        <v>10</v>
      </c>
      <c r="N9" s="86">
        <v>0</v>
      </c>
    </row>
    <row r="10" spans="1:14" ht="20.100000000000001" customHeight="1">
      <c r="A10" s="434"/>
      <c r="B10" s="1011">
        <v>4</v>
      </c>
      <c r="C10" s="1023">
        <f t="shared" si="0"/>
        <v>2</v>
      </c>
      <c r="D10" s="983">
        <v>0</v>
      </c>
      <c r="E10" s="981">
        <v>2</v>
      </c>
      <c r="F10" s="981">
        <v>0</v>
      </c>
      <c r="G10" s="1023">
        <f t="shared" si="1"/>
        <v>0</v>
      </c>
      <c r="H10" s="1068">
        <v>0</v>
      </c>
      <c r="I10" s="1068">
        <v>0</v>
      </c>
      <c r="J10" s="1009">
        <v>0</v>
      </c>
      <c r="K10" s="1067">
        <f t="shared" si="2"/>
        <v>4</v>
      </c>
      <c r="L10" s="983">
        <v>0</v>
      </c>
      <c r="M10" s="981">
        <v>4</v>
      </c>
      <c r="N10" s="86">
        <v>0</v>
      </c>
    </row>
    <row r="11" spans="1:14" ht="20.100000000000001" customHeight="1">
      <c r="A11" s="445"/>
      <c r="B11" s="1011">
        <v>5</v>
      </c>
      <c r="C11" s="1023">
        <f t="shared" si="0"/>
        <v>4</v>
      </c>
      <c r="D11" s="983">
        <v>0</v>
      </c>
      <c r="E11" s="981">
        <v>4</v>
      </c>
      <c r="F11" s="983">
        <v>0</v>
      </c>
      <c r="G11" s="1023">
        <f t="shared" si="1"/>
        <v>0</v>
      </c>
      <c r="H11" s="983">
        <v>0</v>
      </c>
      <c r="I11" s="1068">
        <v>0</v>
      </c>
      <c r="J11" s="1009">
        <v>0</v>
      </c>
      <c r="K11" s="1067">
        <f t="shared" si="2"/>
        <v>5</v>
      </c>
      <c r="L11" s="983">
        <v>0</v>
      </c>
      <c r="M11" s="981">
        <v>5</v>
      </c>
      <c r="N11" s="86">
        <v>0</v>
      </c>
    </row>
    <row r="12" spans="1:14" ht="20.100000000000001" customHeight="1">
      <c r="A12" s="353"/>
      <c r="B12" s="562">
        <v>6</v>
      </c>
      <c r="C12" s="953">
        <f t="shared" si="0"/>
        <v>19</v>
      </c>
      <c r="D12" s="73">
        <v>0</v>
      </c>
      <c r="E12" s="667">
        <v>19</v>
      </c>
      <c r="F12" s="667">
        <v>0</v>
      </c>
      <c r="G12" s="953">
        <f t="shared" si="1"/>
        <v>0</v>
      </c>
      <c r="H12" s="77">
        <v>0</v>
      </c>
      <c r="I12" s="77">
        <v>0</v>
      </c>
      <c r="J12" s="86">
        <v>0</v>
      </c>
      <c r="K12" s="952">
        <f t="shared" si="2"/>
        <v>19</v>
      </c>
      <c r="L12" s="73">
        <v>0</v>
      </c>
      <c r="M12" s="667">
        <v>19</v>
      </c>
      <c r="N12" s="86">
        <v>0</v>
      </c>
    </row>
    <row r="13" spans="1:14" ht="20.100000000000001" customHeight="1">
      <c r="A13" s="353"/>
      <c r="B13" s="562">
        <v>7</v>
      </c>
      <c r="C13" s="953">
        <f t="shared" si="0"/>
        <v>32</v>
      </c>
      <c r="D13" s="73">
        <v>0</v>
      </c>
      <c r="E13" s="667">
        <v>32</v>
      </c>
      <c r="F13" s="667">
        <v>0</v>
      </c>
      <c r="G13" s="953">
        <f t="shared" si="1"/>
        <v>0</v>
      </c>
      <c r="H13" s="73">
        <v>0</v>
      </c>
      <c r="I13" s="77">
        <v>0</v>
      </c>
      <c r="J13" s="86">
        <v>0</v>
      </c>
      <c r="K13" s="952">
        <f t="shared" si="2"/>
        <v>36</v>
      </c>
      <c r="L13" s="73">
        <v>0</v>
      </c>
      <c r="M13" s="667">
        <v>36</v>
      </c>
      <c r="N13" s="86">
        <v>0</v>
      </c>
    </row>
    <row r="14" spans="1:14" ht="20.100000000000001" customHeight="1">
      <c r="A14" s="353"/>
      <c r="B14" s="562">
        <v>8</v>
      </c>
      <c r="C14" s="953">
        <f t="shared" si="0"/>
        <v>37</v>
      </c>
      <c r="D14" s="73">
        <v>1</v>
      </c>
      <c r="E14" s="667">
        <v>36</v>
      </c>
      <c r="F14" s="667">
        <v>0</v>
      </c>
      <c r="G14" s="953">
        <f t="shared" si="1"/>
        <v>0</v>
      </c>
      <c r="H14" s="73">
        <v>0</v>
      </c>
      <c r="I14" s="77">
        <v>0</v>
      </c>
      <c r="J14" s="86">
        <v>0</v>
      </c>
      <c r="K14" s="952">
        <f t="shared" si="2"/>
        <v>43</v>
      </c>
      <c r="L14" s="73">
        <v>1</v>
      </c>
      <c r="M14" s="667">
        <v>42</v>
      </c>
      <c r="N14" s="86">
        <v>0</v>
      </c>
    </row>
    <row r="15" spans="1:14" ht="20.100000000000001" customHeight="1">
      <c r="A15" s="353"/>
      <c r="B15" s="562">
        <v>9</v>
      </c>
      <c r="C15" s="953">
        <f t="shared" si="0"/>
        <v>27</v>
      </c>
      <c r="D15" s="73">
        <v>1</v>
      </c>
      <c r="E15" s="667">
        <v>26</v>
      </c>
      <c r="F15" s="667">
        <v>0</v>
      </c>
      <c r="G15" s="953">
        <f t="shared" si="1"/>
        <v>0</v>
      </c>
      <c r="H15" s="73">
        <v>0</v>
      </c>
      <c r="I15" s="77">
        <v>0</v>
      </c>
      <c r="J15" s="86">
        <v>0</v>
      </c>
      <c r="K15" s="952">
        <f t="shared" si="2"/>
        <v>29</v>
      </c>
      <c r="L15" s="73">
        <v>1</v>
      </c>
      <c r="M15" s="667">
        <v>28</v>
      </c>
      <c r="N15" s="86">
        <v>0</v>
      </c>
    </row>
    <row r="16" spans="1:14" ht="20.100000000000001" customHeight="1">
      <c r="A16" s="353"/>
      <c r="B16" s="562">
        <v>10</v>
      </c>
      <c r="C16" s="953">
        <f t="shared" si="0"/>
        <v>27</v>
      </c>
      <c r="D16" s="73">
        <v>1</v>
      </c>
      <c r="E16" s="667">
        <v>25</v>
      </c>
      <c r="F16" s="667">
        <v>1</v>
      </c>
      <c r="G16" s="953">
        <f t="shared" si="1"/>
        <v>1</v>
      </c>
      <c r="H16" s="73">
        <v>0</v>
      </c>
      <c r="I16" s="77">
        <v>1</v>
      </c>
      <c r="J16" s="86">
        <v>0</v>
      </c>
      <c r="K16" s="952">
        <f t="shared" si="2"/>
        <v>27</v>
      </c>
      <c r="L16" s="73">
        <v>1</v>
      </c>
      <c r="M16" s="667">
        <v>25</v>
      </c>
      <c r="N16" s="86">
        <v>1</v>
      </c>
    </row>
    <row r="17" spans="1:14" ht="20.100000000000001" customHeight="1">
      <c r="A17" s="353"/>
      <c r="B17" s="562">
        <v>11</v>
      </c>
      <c r="C17" s="953">
        <f t="shared" si="0"/>
        <v>28</v>
      </c>
      <c r="D17" s="73">
        <v>2</v>
      </c>
      <c r="E17" s="667">
        <v>26</v>
      </c>
      <c r="F17" s="667">
        <v>0</v>
      </c>
      <c r="G17" s="953">
        <f t="shared" si="1"/>
        <v>0</v>
      </c>
      <c r="H17" s="73">
        <v>0</v>
      </c>
      <c r="I17" s="77">
        <v>0</v>
      </c>
      <c r="J17" s="86">
        <v>0</v>
      </c>
      <c r="K17" s="952">
        <f t="shared" si="2"/>
        <v>29</v>
      </c>
      <c r="L17" s="73">
        <v>2</v>
      </c>
      <c r="M17" s="667">
        <v>27</v>
      </c>
      <c r="N17" s="86">
        <v>0</v>
      </c>
    </row>
    <row r="18" spans="1:14" ht="20.100000000000001" customHeight="1">
      <c r="A18" s="353"/>
      <c r="B18" s="562">
        <v>12</v>
      </c>
      <c r="C18" s="953">
        <f t="shared" si="0"/>
        <v>33</v>
      </c>
      <c r="D18" s="73">
        <v>2</v>
      </c>
      <c r="E18" s="667">
        <v>31</v>
      </c>
      <c r="F18" s="667">
        <v>0</v>
      </c>
      <c r="G18" s="953">
        <f t="shared" si="1"/>
        <v>0</v>
      </c>
      <c r="H18" s="73">
        <v>0</v>
      </c>
      <c r="I18" s="77">
        <v>0</v>
      </c>
      <c r="J18" s="86">
        <v>0</v>
      </c>
      <c r="K18" s="952">
        <f t="shared" si="2"/>
        <v>35</v>
      </c>
      <c r="L18" s="73">
        <v>2</v>
      </c>
      <c r="M18" s="667">
        <v>33</v>
      </c>
      <c r="N18" s="86">
        <v>0</v>
      </c>
    </row>
    <row r="19" spans="1:14" ht="20.100000000000001" customHeight="1">
      <c r="A19" s="353"/>
      <c r="B19" s="562">
        <v>13</v>
      </c>
      <c r="C19" s="953">
        <f t="shared" si="0"/>
        <v>31</v>
      </c>
      <c r="D19" s="73">
        <v>0</v>
      </c>
      <c r="E19" s="667">
        <v>31</v>
      </c>
      <c r="F19" s="667">
        <v>0</v>
      </c>
      <c r="G19" s="953">
        <f t="shared" si="1"/>
        <v>0</v>
      </c>
      <c r="H19" s="77">
        <v>0</v>
      </c>
      <c r="I19" s="77">
        <v>0</v>
      </c>
      <c r="J19" s="86">
        <v>0</v>
      </c>
      <c r="K19" s="952">
        <f t="shared" si="2"/>
        <v>32</v>
      </c>
      <c r="L19" s="73">
        <v>0</v>
      </c>
      <c r="M19" s="667">
        <v>32</v>
      </c>
      <c r="N19" s="86">
        <v>0</v>
      </c>
    </row>
    <row r="20" spans="1:14" ht="20.100000000000001" customHeight="1">
      <c r="A20" s="353"/>
      <c r="B20" s="562">
        <v>14</v>
      </c>
      <c r="C20" s="953">
        <f t="shared" si="0"/>
        <v>32</v>
      </c>
      <c r="D20" s="73">
        <v>0</v>
      </c>
      <c r="E20" s="667">
        <v>32</v>
      </c>
      <c r="F20" s="667">
        <v>0</v>
      </c>
      <c r="G20" s="953">
        <f t="shared" si="1"/>
        <v>0</v>
      </c>
      <c r="H20" s="73">
        <v>0</v>
      </c>
      <c r="I20" s="77">
        <v>0</v>
      </c>
      <c r="J20" s="86">
        <v>0</v>
      </c>
      <c r="K20" s="952">
        <f t="shared" si="2"/>
        <v>36</v>
      </c>
      <c r="L20" s="73">
        <v>0</v>
      </c>
      <c r="M20" s="667">
        <v>36</v>
      </c>
      <c r="N20" s="86">
        <v>0</v>
      </c>
    </row>
    <row r="21" spans="1:14" ht="20.100000000000001" customHeight="1">
      <c r="A21" s="353"/>
      <c r="B21" s="562">
        <v>15</v>
      </c>
      <c r="C21" s="953">
        <f t="shared" si="0"/>
        <v>41</v>
      </c>
      <c r="D21" s="73">
        <v>0</v>
      </c>
      <c r="E21" s="667">
        <v>41</v>
      </c>
      <c r="F21" s="667">
        <v>0</v>
      </c>
      <c r="G21" s="953">
        <f t="shared" si="1"/>
        <v>0</v>
      </c>
      <c r="H21" s="73">
        <v>0</v>
      </c>
      <c r="I21" s="77">
        <v>0</v>
      </c>
      <c r="J21" s="86">
        <v>0</v>
      </c>
      <c r="K21" s="952">
        <f t="shared" si="2"/>
        <v>41</v>
      </c>
      <c r="L21" s="73">
        <v>0</v>
      </c>
      <c r="M21" s="667">
        <v>41</v>
      </c>
      <c r="N21" s="86">
        <v>0</v>
      </c>
    </row>
    <row r="22" spans="1:14" ht="20.100000000000001" customHeight="1">
      <c r="A22" s="353"/>
      <c r="B22" s="562">
        <v>16</v>
      </c>
      <c r="C22" s="953">
        <f t="shared" si="0"/>
        <v>35</v>
      </c>
      <c r="D22" s="73">
        <v>2</v>
      </c>
      <c r="E22" s="667">
        <v>33</v>
      </c>
      <c r="F22" s="667">
        <v>0</v>
      </c>
      <c r="G22" s="953">
        <f t="shared" si="1"/>
        <v>0</v>
      </c>
      <c r="H22" s="73">
        <v>0</v>
      </c>
      <c r="I22" s="77">
        <v>0</v>
      </c>
      <c r="J22" s="86">
        <v>0</v>
      </c>
      <c r="K22" s="952">
        <f t="shared" si="2"/>
        <v>38</v>
      </c>
      <c r="L22" s="73">
        <v>2</v>
      </c>
      <c r="M22" s="667">
        <v>36</v>
      </c>
      <c r="N22" s="86">
        <v>0</v>
      </c>
    </row>
    <row r="23" spans="1:14" ht="20.100000000000001" customHeight="1">
      <c r="A23" s="353"/>
      <c r="B23" s="562">
        <v>17</v>
      </c>
      <c r="C23" s="953">
        <f t="shared" si="0"/>
        <v>50</v>
      </c>
      <c r="D23" s="73">
        <v>3</v>
      </c>
      <c r="E23" s="667">
        <v>47</v>
      </c>
      <c r="F23" s="667">
        <v>0</v>
      </c>
      <c r="G23" s="953">
        <f t="shared" si="1"/>
        <v>0</v>
      </c>
      <c r="H23" s="73">
        <v>0</v>
      </c>
      <c r="I23" s="77">
        <v>0</v>
      </c>
      <c r="J23" s="86">
        <v>0</v>
      </c>
      <c r="K23" s="952">
        <f t="shared" si="2"/>
        <v>50</v>
      </c>
      <c r="L23" s="73">
        <v>3</v>
      </c>
      <c r="M23" s="667">
        <v>47</v>
      </c>
      <c r="N23" s="86">
        <v>0</v>
      </c>
    </row>
    <row r="24" spans="1:14" ht="20.100000000000001" customHeight="1">
      <c r="A24" s="444"/>
      <c r="B24" s="536">
        <v>18</v>
      </c>
      <c r="C24" s="953">
        <f t="shared" si="0"/>
        <v>46</v>
      </c>
      <c r="D24" s="73">
        <v>2</v>
      </c>
      <c r="E24" s="667">
        <v>44</v>
      </c>
      <c r="F24" s="667">
        <v>0</v>
      </c>
      <c r="G24" s="953">
        <f t="shared" si="1"/>
        <v>0</v>
      </c>
      <c r="H24" s="73">
        <v>0</v>
      </c>
      <c r="I24" s="667">
        <v>0</v>
      </c>
      <c r="J24" s="86">
        <v>0</v>
      </c>
      <c r="K24" s="952">
        <f t="shared" si="2"/>
        <v>62</v>
      </c>
      <c r="L24" s="73">
        <v>2</v>
      </c>
      <c r="M24" s="667">
        <v>60</v>
      </c>
      <c r="N24" s="86">
        <v>0</v>
      </c>
    </row>
    <row r="25" spans="1:14" ht="20.100000000000001" customHeight="1">
      <c r="A25" s="434" t="s">
        <v>909</v>
      </c>
      <c r="B25" s="536">
        <v>19</v>
      </c>
      <c r="C25" s="953">
        <f t="shared" si="0"/>
        <v>45</v>
      </c>
      <c r="D25" s="73">
        <v>4</v>
      </c>
      <c r="E25" s="667">
        <v>40</v>
      </c>
      <c r="F25" s="667">
        <v>1</v>
      </c>
      <c r="G25" s="953">
        <f t="shared" si="1"/>
        <v>0</v>
      </c>
      <c r="H25" s="73">
        <v>0</v>
      </c>
      <c r="I25" s="667">
        <v>0</v>
      </c>
      <c r="J25" s="86">
        <v>0</v>
      </c>
      <c r="K25" s="952">
        <f t="shared" si="2"/>
        <v>50</v>
      </c>
      <c r="L25" s="73">
        <v>4</v>
      </c>
      <c r="M25" s="667">
        <v>44</v>
      </c>
      <c r="N25" s="86">
        <v>2</v>
      </c>
    </row>
    <row r="26" spans="1:14" ht="20.100000000000001" customHeight="1">
      <c r="A26" s="434"/>
      <c r="B26" s="536">
        <v>20</v>
      </c>
      <c r="C26" s="953">
        <f t="shared" si="0"/>
        <v>16</v>
      </c>
      <c r="D26" s="73">
        <v>0</v>
      </c>
      <c r="E26" s="667">
        <v>16</v>
      </c>
      <c r="F26" s="667">
        <v>0</v>
      </c>
      <c r="G26" s="953">
        <f t="shared" si="1"/>
        <v>0</v>
      </c>
      <c r="H26" s="73">
        <v>0</v>
      </c>
      <c r="I26" s="667">
        <v>0</v>
      </c>
      <c r="J26" s="86">
        <v>0</v>
      </c>
      <c r="K26" s="952">
        <f t="shared" si="2"/>
        <v>19</v>
      </c>
      <c r="L26" s="73">
        <v>0</v>
      </c>
      <c r="M26" s="667">
        <v>19</v>
      </c>
      <c r="N26" s="86">
        <v>0</v>
      </c>
    </row>
    <row r="27" spans="1:14" ht="20.100000000000001" customHeight="1">
      <c r="A27" s="434" t="s">
        <v>908</v>
      </c>
      <c r="B27" s="536">
        <v>21</v>
      </c>
      <c r="C27" s="953">
        <f t="shared" si="0"/>
        <v>14</v>
      </c>
      <c r="D27" s="73">
        <v>0</v>
      </c>
      <c r="E27" s="667">
        <v>14</v>
      </c>
      <c r="F27" s="667">
        <v>0</v>
      </c>
      <c r="G27" s="953">
        <f t="shared" si="1"/>
        <v>0</v>
      </c>
      <c r="H27" s="73">
        <v>0</v>
      </c>
      <c r="I27" s="667">
        <v>0</v>
      </c>
      <c r="J27" s="86">
        <v>0</v>
      </c>
      <c r="K27" s="952">
        <f t="shared" si="2"/>
        <v>15</v>
      </c>
      <c r="L27" s="73">
        <v>0</v>
      </c>
      <c r="M27" s="667">
        <v>15</v>
      </c>
      <c r="N27" s="86">
        <v>0</v>
      </c>
    </row>
    <row r="28" spans="1:14" ht="20.100000000000001" customHeight="1">
      <c r="A28" s="434"/>
      <c r="B28" s="536">
        <v>22</v>
      </c>
      <c r="C28" s="953">
        <f t="shared" si="0"/>
        <v>15</v>
      </c>
      <c r="D28" s="73">
        <v>2</v>
      </c>
      <c r="E28" s="667">
        <v>13</v>
      </c>
      <c r="F28" s="667">
        <v>0</v>
      </c>
      <c r="G28" s="953">
        <f t="shared" si="1"/>
        <v>0</v>
      </c>
      <c r="H28" s="73">
        <v>0</v>
      </c>
      <c r="I28" s="667">
        <v>0</v>
      </c>
      <c r="J28" s="86">
        <v>0</v>
      </c>
      <c r="K28" s="952">
        <f t="shared" si="2"/>
        <v>15</v>
      </c>
      <c r="L28" s="73">
        <v>2</v>
      </c>
      <c r="M28" s="667">
        <v>13</v>
      </c>
      <c r="N28" s="86">
        <v>0</v>
      </c>
    </row>
    <row r="29" spans="1:14" ht="20.100000000000001" customHeight="1" thickBot="1">
      <c r="A29" s="434"/>
      <c r="B29" s="560">
        <v>23</v>
      </c>
      <c r="C29" s="947">
        <f t="shared" si="0"/>
        <v>15</v>
      </c>
      <c r="D29" s="69">
        <v>1</v>
      </c>
      <c r="E29" s="754">
        <v>14</v>
      </c>
      <c r="F29" s="754">
        <v>0</v>
      </c>
      <c r="G29" s="947">
        <f t="shared" si="1"/>
        <v>0</v>
      </c>
      <c r="H29" s="69">
        <v>0</v>
      </c>
      <c r="I29" s="754">
        <v>0</v>
      </c>
      <c r="J29" s="808">
        <v>0</v>
      </c>
      <c r="K29" s="945">
        <f t="shared" si="2"/>
        <v>16</v>
      </c>
      <c r="L29" s="69">
        <v>2</v>
      </c>
      <c r="M29" s="754">
        <v>14</v>
      </c>
      <c r="N29" s="808">
        <v>0</v>
      </c>
    </row>
    <row r="30" spans="1:14" ht="20.100000000000001" customHeight="1">
      <c r="A30" s="1393" t="s">
        <v>907</v>
      </c>
      <c r="B30" s="1538"/>
      <c r="C30" s="940">
        <f t="shared" ref="C30:N30" si="3">SUM(C12:C23)</f>
        <v>392</v>
      </c>
      <c r="D30" s="938">
        <f t="shared" si="3"/>
        <v>12</v>
      </c>
      <c r="E30" s="938">
        <f t="shared" si="3"/>
        <v>379</v>
      </c>
      <c r="F30" s="941">
        <f t="shared" si="3"/>
        <v>1</v>
      </c>
      <c r="G30" s="940">
        <f t="shared" si="3"/>
        <v>1</v>
      </c>
      <c r="H30" s="938">
        <f t="shared" si="3"/>
        <v>0</v>
      </c>
      <c r="I30" s="938">
        <f t="shared" si="3"/>
        <v>1</v>
      </c>
      <c r="J30" s="881">
        <f t="shared" si="3"/>
        <v>0</v>
      </c>
      <c r="K30" s="940">
        <f t="shared" si="3"/>
        <v>415</v>
      </c>
      <c r="L30" s="938">
        <f t="shared" si="3"/>
        <v>12</v>
      </c>
      <c r="M30" s="938">
        <f t="shared" si="3"/>
        <v>402</v>
      </c>
      <c r="N30" s="881">
        <f t="shared" si="3"/>
        <v>1</v>
      </c>
    </row>
    <row r="31" spans="1:14" ht="20.100000000000001" customHeight="1">
      <c r="A31" s="1394" t="s">
        <v>906</v>
      </c>
      <c r="B31" s="1539"/>
      <c r="C31" s="936">
        <f t="shared" ref="C31:N31" si="4">C32-C30</f>
        <v>186</v>
      </c>
      <c r="D31" s="934">
        <f t="shared" si="4"/>
        <v>11</v>
      </c>
      <c r="E31" s="934">
        <f t="shared" si="4"/>
        <v>173</v>
      </c>
      <c r="F31" s="937">
        <f t="shared" si="4"/>
        <v>2</v>
      </c>
      <c r="G31" s="936">
        <f t="shared" si="4"/>
        <v>1</v>
      </c>
      <c r="H31" s="934">
        <f t="shared" si="4"/>
        <v>0</v>
      </c>
      <c r="I31" s="934">
        <f t="shared" si="4"/>
        <v>0</v>
      </c>
      <c r="J31" s="833">
        <f t="shared" si="4"/>
        <v>1</v>
      </c>
      <c r="K31" s="936">
        <f t="shared" si="4"/>
        <v>216</v>
      </c>
      <c r="L31" s="934">
        <f t="shared" si="4"/>
        <v>12</v>
      </c>
      <c r="M31" s="934">
        <f t="shared" si="4"/>
        <v>202</v>
      </c>
      <c r="N31" s="833">
        <f t="shared" si="4"/>
        <v>2</v>
      </c>
    </row>
    <row r="32" spans="1:14" ht="20.100000000000001" customHeight="1" thickBot="1">
      <c r="A32" s="1395" t="s">
        <v>905</v>
      </c>
      <c r="B32" s="1540"/>
      <c r="C32" s="932">
        <f t="shared" ref="C32:N32" si="5">SUM(C6:C29)</f>
        <v>578</v>
      </c>
      <c r="D32" s="930">
        <f t="shared" si="5"/>
        <v>23</v>
      </c>
      <c r="E32" s="930">
        <f t="shared" si="5"/>
        <v>552</v>
      </c>
      <c r="F32" s="933">
        <f t="shared" si="5"/>
        <v>3</v>
      </c>
      <c r="G32" s="932">
        <f t="shared" si="5"/>
        <v>2</v>
      </c>
      <c r="H32" s="930">
        <f t="shared" si="5"/>
        <v>0</v>
      </c>
      <c r="I32" s="930">
        <f t="shared" si="5"/>
        <v>1</v>
      </c>
      <c r="J32" s="929">
        <f t="shared" si="5"/>
        <v>1</v>
      </c>
      <c r="K32" s="932">
        <f t="shared" si="5"/>
        <v>631</v>
      </c>
      <c r="L32" s="930">
        <f t="shared" si="5"/>
        <v>24</v>
      </c>
      <c r="M32" s="930">
        <f t="shared" si="5"/>
        <v>604</v>
      </c>
      <c r="N32" s="929">
        <f t="shared" si="5"/>
        <v>3</v>
      </c>
    </row>
    <row r="33" spans="1:1">
      <c r="A33" s="10" t="s">
        <v>911</v>
      </c>
    </row>
  </sheetData>
  <mergeCells count="6">
    <mergeCell ref="A32:B32"/>
    <mergeCell ref="C3:E3"/>
    <mergeCell ref="G3:I3"/>
    <mergeCell ref="K3:M3"/>
    <mergeCell ref="A30:B30"/>
    <mergeCell ref="A31:B31"/>
  </mergeCells>
  <phoneticPr fontId="27"/>
  <pageMargins left="0.78740157480314965" right="0.57999999999999996" top="0.98425196850393704" bottom="0.98425196850393704" header="0.51181102362204722" footer="0.51181102362204722"/>
  <pageSetup paperSize="9" scale="92" orientation="portrait" r:id="rId1"/>
  <headerFooter alignWithMargins="0">
    <oddFooter>&amp;C－44－</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view="pageBreakPreview" topLeftCell="A7" zoomScaleNormal="100" zoomScaleSheetLayoutView="100" workbookViewId="0">
      <selection activeCell="H65" sqref="H65"/>
    </sheetView>
  </sheetViews>
  <sheetFormatPr defaultRowHeight="14.25"/>
  <cols>
    <col min="1" max="1" width="14.75" style="10" customWidth="1"/>
    <col min="2" max="14" width="5.625" style="10" customWidth="1"/>
    <col min="15" max="15" width="6" style="10" customWidth="1"/>
    <col min="16" max="16" width="6.25" style="10" customWidth="1"/>
    <col min="17" max="17" width="5.75" style="10" customWidth="1"/>
    <col min="18" max="18" width="6.125" style="10" customWidth="1"/>
    <col min="19" max="16384" width="9" style="10"/>
  </cols>
  <sheetData>
    <row r="1" spans="1:21" ht="15">
      <c r="A1" s="61" t="s">
        <v>972</v>
      </c>
      <c r="B1" s="647"/>
      <c r="C1" s="647"/>
      <c r="D1" s="647"/>
      <c r="E1" s="647"/>
      <c r="F1" s="647"/>
      <c r="G1" s="647"/>
      <c r="H1" s="647"/>
      <c r="I1" s="647"/>
      <c r="J1" s="647"/>
      <c r="K1" s="647"/>
      <c r="L1" s="647"/>
      <c r="M1" s="647"/>
      <c r="N1" s="647"/>
    </row>
    <row r="2" spans="1:21" ht="15" thickBot="1">
      <c r="A2" s="1095"/>
      <c r="B2" s="647"/>
      <c r="C2" s="647"/>
      <c r="D2" s="647"/>
      <c r="E2" s="647"/>
      <c r="F2" s="647"/>
      <c r="G2" s="647"/>
      <c r="H2" s="647"/>
      <c r="I2" s="647"/>
      <c r="J2" s="647"/>
      <c r="K2" s="647"/>
      <c r="L2" s="647"/>
      <c r="M2" s="647"/>
      <c r="N2" s="647"/>
    </row>
    <row r="3" spans="1:21" ht="15">
      <c r="A3" s="1094" t="s">
        <v>780</v>
      </c>
      <c r="B3" s="1428" t="s">
        <v>1025</v>
      </c>
      <c r="C3" s="1430" t="s">
        <v>1026</v>
      </c>
      <c r="D3" s="1430" t="s">
        <v>1027</v>
      </c>
      <c r="E3" s="1430" t="s">
        <v>1028</v>
      </c>
      <c r="F3" s="1430" t="s">
        <v>1029</v>
      </c>
      <c r="G3" s="1430" t="s">
        <v>1030</v>
      </c>
      <c r="H3" s="1430" t="s">
        <v>1031</v>
      </c>
      <c r="I3" s="1430" t="s">
        <v>1032</v>
      </c>
      <c r="J3" s="1430" t="s">
        <v>1033</v>
      </c>
      <c r="K3" s="1430" t="s">
        <v>1034</v>
      </c>
      <c r="L3" s="1430" t="s">
        <v>1035</v>
      </c>
      <c r="M3" s="1602" t="s">
        <v>1036</v>
      </c>
      <c r="N3" s="1612" t="s">
        <v>1011</v>
      </c>
    </row>
    <row r="4" spans="1:21" ht="15.75" thickBot="1">
      <c r="A4" s="1093" t="s">
        <v>778</v>
      </c>
      <c r="B4" s="1429"/>
      <c r="C4" s="1431"/>
      <c r="D4" s="1431"/>
      <c r="E4" s="1431"/>
      <c r="F4" s="1431"/>
      <c r="G4" s="1431"/>
      <c r="H4" s="1431"/>
      <c r="I4" s="1431"/>
      <c r="J4" s="1431"/>
      <c r="K4" s="1431"/>
      <c r="L4" s="1431"/>
      <c r="M4" s="1603"/>
      <c r="N4" s="1613"/>
    </row>
    <row r="5" spans="1:21">
      <c r="A5" s="570" t="s">
        <v>823</v>
      </c>
      <c r="B5" s="1209">
        <v>135</v>
      </c>
      <c r="C5" s="1210">
        <v>104</v>
      </c>
      <c r="D5" s="1210">
        <v>78</v>
      </c>
      <c r="E5" s="1210">
        <v>79</v>
      </c>
      <c r="F5" s="1210">
        <v>59</v>
      </c>
      <c r="G5" s="1210">
        <v>58</v>
      </c>
      <c r="H5" s="1210">
        <v>64</v>
      </c>
      <c r="I5" s="1210">
        <v>56</v>
      </c>
      <c r="J5" s="1201">
        <v>56</v>
      </c>
      <c r="K5" s="1201">
        <v>70</v>
      </c>
      <c r="L5" s="1202">
        <v>45</v>
      </c>
      <c r="M5" s="1203">
        <v>40</v>
      </c>
      <c r="N5" s="1204">
        <v>45</v>
      </c>
    </row>
    <row r="6" spans="1:21">
      <c r="A6" s="739" t="s">
        <v>822</v>
      </c>
      <c r="B6" s="1170">
        <v>4</v>
      </c>
      <c r="C6" s="1171">
        <v>3</v>
      </c>
      <c r="D6" s="1171">
        <v>3</v>
      </c>
      <c r="E6" s="1171">
        <v>8</v>
      </c>
      <c r="F6" s="1171">
        <v>0</v>
      </c>
      <c r="G6" s="1171">
        <v>1</v>
      </c>
      <c r="H6" s="1171">
        <v>0</v>
      </c>
      <c r="I6" s="1171">
        <v>6</v>
      </c>
      <c r="J6" s="1162">
        <v>1</v>
      </c>
      <c r="K6" s="1162">
        <v>2</v>
      </c>
      <c r="L6" s="1163">
        <v>0</v>
      </c>
      <c r="M6" s="1205">
        <v>1</v>
      </c>
      <c r="N6" s="1165">
        <v>3</v>
      </c>
    </row>
    <row r="7" spans="1:21">
      <c r="A7" s="327" t="s">
        <v>821</v>
      </c>
      <c r="B7" s="1211">
        <v>196</v>
      </c>
      <c r="C7" s="1212">
        <v>137</v>
      </c>
      <c r="D7" s="1212">
        <v>114</v>
      </c>
      <c r="E7" s="1212">
        <v>109</v>
      </c>
      <c r="F7" s="1212">
        <v>83</v>
      </c>
      <c r="G7" s="1212">
        <v>77</v>
      </c>
      <c r="H7" s="1212">
        <v>104</v>
      </c>
      <c r="I7" s="1212">
        <v>71</v>
      </c>
      <c r="J7" s="1206">
        <v>72</v>
      </c>
      <c r="K7" s="1206">
        <v>104</v>
      </c>
      <c r="L7" s="1207">
        <v>56</v>
      </c>
      <c r="M7" s="1208">
        <v>53</v>
      </c>
      <c r="N7" s="1165">
        <v>55</v>
      </c>
    </row>
    <row r="8" spans="1:21">
      <c r="A8" s="327" t="s">
        <v>971</v>
      </c>
      <c r="B8" s="1213">
        <v>61</v>
      </c>
      <c r="C8" s="1214">
        <v>64</v>
      </c>
      <c r="D8" s="1214">
        <v>62</v>
      </c>
      <c r="E8" s="1214">
        <v>65</v>
      </c>
      <c r="F8" s="1214">
        <v>51</v>
      </c>
      <c r="G8" s="1214">
        <v>49</v>
      </c>
      <c r="H8" s="1214">
        <v>51</v>
      </c>
      <c r="I8" s="1214">
        <v>51</v>
      </c>
      <c r="J8" s="1206">
        <v>49</v>
      </c>
      <c r="K8" s="1206">
        <v>44</v>
      </c>
      <c r="L8" s="1207">
        <v>44</v>
      </c>
      <c r="M8" s="1208">
        <v>34</v>
      </c>
      <c r="N8" s="1165">
        <v>37</v>
      </c>
    </row>
    <row r="9" spans="1:21" ht="15" thickBot="1">
      <c r="A9" s="727" t="s">
        <v>819</v>
      </c>
      <c r="B9" s="980">
        <f t="shared" ref="B9:N9" si="0">B6/B8*100</f>
        <v>6.557377049180328</v>
      </c>
      <c r="C9" s="979">
        <f t="shared" si="0"/>
        <v>4.6875</v>
      </c>
      <c r="D9" s="979">
        <f t="shared" si="0"/>
        <v>4.838709677419355</v>
      </c>
      <c r="E9" s="979">
        <f t="shared" si="0"/>
        <v>12.307692307692308</v>
      </c>
      <c r="F9" s="979">
        <f t="shared" si="0"/>
        <v>0</v>
      </c>
      <c r="G9" s="979">
        <f t="shared" si="0"/>
        <v>2.0408163265306123</v>
      </c>
      <c r="H9" s="979">
        <f t="shared" si="0"/>
        <v>0</v>
      </c>
      <c r="I9" s="979">
        <f t="shared" si="0"/>
        <v>11.76470588235294</v>
      </c>
      <c r="J9" s="979">
        <f t="shared" si="0"/>
        <v>2.0408163265306123</v>
      </c>
      <c r="K9" s="979">
        <f t="shared" si="0"/>
        <v>4.5454545454545459</v>
      </c>
      <c r="L9" s="1215">
        <f t="shared" si="0"/>
        <v>0</v>
      </c>
      <c r="M9" s="978">
        <f t="shared" si="0"/>
        <v>2.9411764705882351</v>
      </c>
      <c r="N9" s="1216">
        <f t="shared" si="0"/>
        <v>8.1081081081081088</v>
      </c>
    </row>
    <row r="10" spans="1:21">
      <c r="A10" s="1609" t="s">
        <v>970</v>
      </c>
      <c r="B10" s="1610"/>
      <c r="C10" s="1610"/>
      <c r="D10" s="1610"/>
      <c r="E10" s="1610"/>
      <c r="F10" s="1610"/>
      <c r="G10" s="1610"/>
      <c r="H10" s="1610"/>
      <c r="I10" s="1610"/>
      <c r="J10" s="1610"/>
      <c r="K10" s="1610"/>
      <c r="L10" s="1610"/>
      <c r="M10" s="1610"/>
      <c r="N10" s="1611"/>
    </row>
    <row r="11" spans="1:21">
      <c r="A11" s="1611"/>
      <c r="B11" s="1610"/>
      <c r="C11" s="1610"/>
      <c r="D11" s="1610"/>
      <c r="E11" s="1610"/>
      <c r="F11" s="1610"/>
      <c r="G11" s="1610"/>
      <c r="H11" s="1610"/>
      <c r="I11" s="1610"/>
      <c r="J11" s="1610"/>
      <c r="K11" s="1610"/>
      <c r="L11" s="1610"/>
      <c r="M11" s="1610"/>
      <c r="N11" s="1611"/>
    </row>
    <row r="13" spans="1:21" ht="15" thickBot="1">
      <c r="A13" s="10" t="s">
        <v>969</v>
      </c>
    </row>
    <row r="14" spans="1:21" ht="13.5" customHeight="1">
      <c r="A14" s="1003" t="s">
        <v>968</v>
      </c>
      <c r="B14" s="1256">
        <v>1</v>
      </c>
      <c r="C14" s="1324">
        <v>2</v>
      </c>
      <c r="D14" s="1324">
        <v>3</v>
      </c>
      <c r="E14" s="1324">
        <v>4</v>
      </c>
      <c r="F14" s="1324">
        <v>5</v>
      </c>
      <c r="G14" s="1324">
        <v>6</v>
      </c>
      <c r="H14" s="1324">
        <v>7</v>
      </c>
      <c r="I14" s="1324">
        <v>8</v>
      </c>
      <c r="J14" s="1324">
        <v>9</v>
      </c>
      <c r="K14" s="1605">
        <v>10</v>
      </c>
      <c r="L14" s="1605">
        <v>11</v>
      </c>
      <c r="M14" s="1605">
        <v>12</v>
      </c>
      <c r="N14" s="1607" t="s">
        <v>967</v>
      </c>
      <c r="Q14" s="1604"/>
      <c r="R14" s="1604"/>
      <c r="S14" s="1604"/>
      <c r="T14" s="1604"/>
      <c r="U14" s="1604"/>
    </row>
    <row r="15" spans="1:21" ht="14.25" customHeight="1" thickBot="1">
      <c r="A15" s="1002" t="s">
        <v>824</v>
      </c>
      <c r="B15" s="1258"/>
      <c r="C15" s="1325"/>
      <c r="D15" s="1325"/>
      <c r="E15" s="1325"/>
      <c r="F15" s="1325"/>
      <c r="G15" s="1325"/>
      <c r="H15" s="1325"/>
      <c r="I15" s="1325"/>
      <c r="J15" s="1325"/>
      <c r="K15" s="1606"/>
      <c r="L15" s="1606"/>
      <c r="M15" s="1606"/>
      <c r="N15" s="1608"/>
      <c r="Q15" s="1604"/>
      <c r="R15" s="1604"/>
      <c r="S15" s="1604"/>
      <c r="T15" s="1604"/>
      <c r="U15" s="1604"/>
    </row>
    <row r="16" spans="1:21">
      <c r="A16" s="1092" t="s">
        <v>913</v>
      </c>
      <c r="B16" s="1091">
        <v>4</v>
      </c>
      <c r="C16" s="1090">
        <v>3</v>
      </c>
      <c r="D16" s="1090">
        <v>2</v>
      </c>
      <c r="E16" s="1090">
        <v>3</v>
      </c>
      <c r="F16" s="1090">
        <v>4</v>
      </c>
      <c r="G16" s="1090">
        <v>5</v>
      </c>
      <c r="H16" s="1090">
        <v>3</v>
      </c>
      <c r="I16" s="1090">
        <v>4</v>
      </c>
      <c r="J16" s="1090">
        <v>2</v>
      </c>
      <c r="K16" s="1089">
        <v>5</v>
      </c>
      <c r="L16" s="1089">
        <v>5</v>
      </c>
      <c r="M16" s="1089">
        <v>5</v>
      </c>
      <c r="N16" s="1088">
        <f>SUM(B16:M16)</f>
        <v>45</v>
      </c>
      <c r="P16" s="279"/>
      <c r="Q16" s="279"/>
      <c r="R16" s="279"/>
      <c r="S16" s="44"/>
      <c r="T16" s="44"/>
      <c r="U16" s="44"/>
    </row>
    <row r="17" spans="1:21">
      <c r="A17" s="780" t="s">
        <v>912</v>
      </c>
      <c r="B17" s="1087">
        <v>1</v>
      </c>
      <c r="C17" s="872">
        <v>0</v>
      </c>
      <c r="D17" s="872">
        <v>0</v>
      </c>
      <c r="E17" s="872">
        <v>0</v>
      </c>
      <c r="F17" s="872">
        <v>0</v>
      </c>
      <c r="G17" s="872">
        <v>0</v>
      </c>
      <c r="H17" s="872">
        <v>1</v>
      </c>
      <c r="I17" s="872">
        <v>0</v>
      </c>
      <c r="J17" s="872">
        <v>1</v>
      </c>
      <c r="K17" s="1086">
        <v>0</v>
      </c>
      <c r="L17" s="1086">
        <v>0</v>
      </c>
      <c r="M17" s="1086">
        <v>0</v>
      </c>
      <c r="N17" s="1085">
        <f>SUM(B17:M17)</f>
        <v>3</v>
      </c>
      <c r="P17" s="279"/>
      <c r="Q17" s="279"/>
      <c r="R17" s="279"/>
      <c r="S17" s="44"/>
      <c r="T17" s="44"/>
      <c r="U17" s="44"/>
    </row>
    <row r="18" spans="1:21" ht="15" thickBot="1">
      <c r="A18" s="281" t="s">
        <v>821</v>
      </c>
      <c r="B18" s="1084">
        <v>4</v>
      </c>
      <c r="C18" s="1083">
        <v>3</v>
      </c>
      <c r="D18" s="1083">
        <v>3</v>
      </c>
      <c r="E18" s="1083">
        <v>3</v>
      </c>
      <c r="F18" s="1083">
        <v>4</v>
      </c>
      <c r="G18" s="1083">
        <v>5</v>
      </c>
      <c r="H18" s="1083">
        <v>6</v>
      </c>
      <c r="I18" s="1083">
        <v>4</v>
      </c>
      <c r="J18" s="1083">
        <v>6</v>
      </c>
      <c r="K18" s="1082">
        <v>5</v>
      </c>
      <c r="L18" s="1082">
        <v>6</v>
      </c>
      <c r="M18" s="1082">
        <v>6</v>
      </c>
      <c r="N18" s="1081">
        <f>SUM(B18:M18)</f>
        <v>55</v>
      </c>
      <c r="P18" s="279"/>
      <c r="Q18" s="279"/>
      <c r="R18" s="279"/>
      <c r="S18" s="44"/>
      <c r="T18" s="44"/>
      <c r="U18" s="44"/>
    </row>
    <row r="19" spans="1:21">
      <c r="P19" s="279"/>
      <c r="Q19" s="279"/>
      <c r="R19" s="279"/>
      <c r="S19" s="44"/>
      <c r="T19" s="44"/>
      <c r="U19" s="44"/>
    </row>
    <row r="20" spans="1:21" ht="15" thickBot="1">
      <c r="A20" s="10" t="s">
        <v>966</v>
      </c>
      <c r="D20" s="44"/>
      <c r="P20" s="279"/>
      <c r="Q20" s="279"/>
      <c r="R20" s="279"/>
      <c r="S20" s="44"/>
      <c r="T20" s="44"/>
      <c r="U20" s="44"/>
    </row>
    <row r="21" spans="1:21">
      <c r="A21" s="256"/>
      <c r="B21" s="757" t="s">
        <v>764</v>
      </c>
      <c r="C21" s="256"/>
      <c r="D21" s="31"/>
      <c r="E21" s="256"/>
      <c r="F21" s="1080"/>
      <c r="G21" s="31"/>
      <c r="H21" s="1080"/>
      <c r="I21" s="44"/>
      <c r="P21" s="279"/>
      <c r="Q21" s="279"/>
      <c r="R21" s="279"/>
    </row>
    <row r="22" spans="1:21">
      <c r="A22" s="344"/>
      <c r="B22" s="44" t="s">
        <v>849</v>
      </c>
      <c r="C22" s="1620" t="s">
        <v>965</v>
      </c>
      <c r="D22" s="1621"/>
      <c r="E22" s="1620" t="s">
        <v>964</v>
      </c>
      <c r="F22" s="1622"/>
      <c r="G22" s="1621" t="s">
        <v>963</v>
      </c>
      <c r="H22" s="1622"/>
      <c r="I22" s="307"/>
      <c r="P22" s="279"/>
      <c r="Q22" s="279"/>
      <c r="R22" s="279"/>
    </row>
    <row r="23" spans="1:21" ht="15" thickBot="1">
      <c r="A23" s="1079" t="s">
        <v>763</v>
      </c>
      <c r="B23" s="33"/>
      <c r="C23" s="258"/>
      <c r="D23" s="1078" t="s">
        <v>903</v>
      </c>
      <c r="E23" s="258"/>
      <c r="F23" s="1077" t="s">
        <v>902</v>
      </c>
      <c r="G23" s="33"/>
      <c r="H23" s="1077" t="s">
        <v>902</v>
      </c>
      <c r="I23" s="307"/>
      <c r="P23" s="279"/>
      <c r="Q23" s="279"/>
      <c r="R23" s="279"/>
    </row>
    <row r="24" spans="1:21">
      <c r="A24" s="265"/>
      <c r="B24" s="1076">
        <v>0</v>
      </c>
      <c r="C24" s="1596">
        <v>6</v>
      </c>
      <c r="D24" s="1597"/>
      <c r="E24" s="1596">
        <v>1</v>
      </c>
      <c r="F24" s="1597"/>
      <c r="G24" s="1596">
        <v>10</v>
      </c>
      <c r="H24" s="1597"/>
      <c r="P24" s="279"/>
      <c r="Q24" s="279">
        <v>5</v>
      </c>
      <c r="R24" s="279">
        <v>0</v>
      </c>
      <c r="S24" s="279">
        <v>9</v>
      </c>
    </row>
    <row r="25" spans="1:21">
      <c r="A25" s="265" t="s">
        <v>909</v>
      </c>
      <c r="B25" s="71">
        <v>1</v>
      </c>
      <c r="C25" s="1598">
        <v>1</v>
      </c>
      <c r="D25" s="1599"/>
      <c r="E25" s="1598">
        <v>0</v>
      </c>
      <c r="F25" s="1599"/>
      <c r="G25" s="1598">
        <v>1</v>
      </c>
      <c r="H25" s="1599"/>
      <c r="P25" s="279"/>
      <c r="Q25" s="279">
        <v>5</v>
      </c>
      <c r="R25" s="279">
        <v>0</v>
      </c>
      <c r="S25" s="279">
        <v>6</v>
      </c>
    </row>
    <row r="26" spans="1:21">
      <c r="A26" s="265"/>
      <c r="B26" s="71">
        <v>2</v>
      </c>
      <c r="C26" s="1598">
        <v>1</v>
      </c>
      <c r="D26" s="1599"/>
      <c r="E26" s="1598">
        <v>0</v>
      </c>
      <c r="F26" s="1599"/>
      <c r="G26" s="1598">
        <v>1</v>
      </c>
      <c r="H26" s="1599"/>
      <c r="K26" s="44"/>
      <c r="L26" s="44"/>
      <c r="P26" s="279"/>
      <c r="Q26" s="279">
        <v>2</v>
      </c>
      <c r="R26" s="279">
        <v>0</v>
      </c>
      <c r="S26" s="279">
        <v>2</v>
      </c>
    </row>
    <row r="27" spans="1:21">
      <c r="A27" s="265" t="s">
        <v>908</v>
      </c>
      <c r="B27" s="71">
        <v>3</v>
      </c>
      <c r="C27" s="1598">
        <v>3</v>
      </c>
      <c r="D27" s="1599"/>
      <c r="E27" s="1598">
        <v>1</v>
      </c>
      <c r="F27" s="1599"/>
      <c r="G27" s="1598">
        <v>2</v>
      </c>
      <c r="H27" s="1599"/>
      <c r="K27" s="44"/>
      <c r="L27" s="44"/>
      <c r="P27" s="279"/>
      <c r="Q27" s="279">
        <v>0</v>
      </c>
      <c r="R27" s="279">
        <v>0</v>
      </c>
      <c r="S27" s="279">
        <v>0</v>
      </c>
    </row>
    <row r="28" spans="1:21">
      <c r="A28" s="265"/>
      <c r="B28" s="71">
        <v>4</v>
      </c>
      <c r="C28" s="1598">
        <v>2</v>
      </c>
      <c r="D28" s="1599"/>
      <c r="E28" s="1598">
        <v>0</v>
      </c>
      <c r="F28" s="1599"/>
      <c r="G28" s="1598">
        <v>3</v>
      </c>
      <c r="H28" s="1599"/>
      <c r="K28" s="44"/>
      <c r="L28" s="44"/>
      <c r="P28" s="279"/>
      <c r="Q28" s="279">
        <v>2</v>
      </c>
      <c r="R28" s="279">
        <v>0</v>
      </c>
      <c r="S28" s="279">
        <v>2</v>
      </c>
    </row>
    <row r="29" spans="1:21">
      <c r="A29" s="1075"/>
      <c r="B29" s="71">
        <v>5</v>
      </c>
      <c r="C29" s="1598">
        <v>5</v>
      </c>
      <c r="D29" s="1599"/>
      <c r="E29" s="1598">
        <v>0</v>
      </c>
      <c r="F29" s="1599"/>
      <c r="G29" s="1598">
        <v>6</v>
      </c>
      <c r="H29" s="1599"/>
      <c r="K29" s="44"/>
      <c r="L29" s="44"/>
      <c r="P29" s="279"/>
      <c r="Q29" s="279">
        <v>5</v>
      </c>
      <c r="R29" s="279">
        <v>1</v>
      </c>
      <c r="S29" s="279">
        <v>5</v>
      </c>
    </row>
    <row r="30" spans="1:21">
      <c r="A30" s="1074"/>
      <c r="B30" s="1073">
        <v>6</v>
      </c>
      <c r="C30" s="1598">
        <v>2</v>
      </c>
      <c r="D30" s="1599"/>
      <c r="E30" s="1598">
        <v>0</v>
      </c>
      <c r="F30" s="1599"/>
      <c r="G30" s="1598">
        <v>2</v>
      </c>
      <c r="H30" s="1599"/>
      <c r="K30" s="44"/>
      <c r="L30" s="44"/>
      <c r="P30" s="279"/>
      <c r="Q30" s="279">
        <v>1</v>
      </c>
      <c r="R30" s="279">
        <v>0</v>
      </c>
      <c r="S30" s="279">
        <v>1</v>
      </c>
    </row>
    <row r="31" spans="1:21">
      <c r="A31" s="1074"/>
      <c r="B31" s="1073">
        <v>7</v>
      </c>
      <c r="C31" s="1598">
        <v>3</v>
      </c>
      <c r="D31" s="1599"/>
      <c r="E31" s="1598">
        <v>1</v>
      </c>
      <c r="F31" s="1599"/>
      <c r="G31" s="1598">
        <v>2</v>
      </c>
      <c r="H31" s="1599"/>
      <c r="K31" s="44"/>
      <c r="L31" s="44"/>
      <c r="P31" s="279"/>
      <c r="Q31" s="279">
        <v>1</v>
      </c>
      <c r="R31" s="279">
        <v>0</v>
      </c>
      <c r="S31" s="279">
        <v>1</v>
      </c>
    </row>
    <row r="32" spans="1:21">
      <c r="A32" s="1074"/>
      <c r="B32" s="1073">
        <v>8</v>
      </c>
      <c r="C32" s="1598">
        <v>3</v>
      </c>
      <c r="D32" s="1599"/>
      <c r="E32" s="1598">
        <v>0</v>
      </c>
      <c r="F32" s="1599"/>
      <c r="G32" s="1598">
        <v>3</v>
      </c>
      <c r="H32" s="1599"/>
      <c r="K32" s="44"/>
      <c r="L32" s="44"/>
      <c r="P32" s="279"/>
      <c r="Q32" s="279">
        <v>0</v>
      </c>
      <c r="R32" s="279">
        <v>0</v>
      </c>
      <c r="S32" s="279">
        <v>0</v>
      </c>
    </row>
    <row r="33" spans="1:19">
      <c r="A33" s="1074"/>
      <c r="B33" s="1073">
        <v>9</v>
      </c>
      <c r="C33" s="1598">
        <v>1</v>
      </c>
      <c r="D33" s="1599"/>
      <c r="E33" s="1598">
        <v>0</v>
      </c>
      <c r="F33" s="1599"/>
      <c r="G33" s="1598">
        <v>1</v>
      </c>
      <c r="H33" s="1599"/>
      <c r="K33" s="44"/>
      <c r="L33" s="44"/>
      <c r="P33" s="279"/>
      <c r="Q33" s="279">
        <v>1</v>
      </c>
      <c r="R33" s="279">
        <v>0</v>
      </c>
      <c r="S33" s="279">
        <v>1</v>
      </c>
    </row>
    <row r="34" spans="1:19">
      <c r="A34" s="1074"/>
      <c r="B34" s="1073">
        <v>10</v>
      </c>
      <c r="C34" s="1598">
        <v>2</v>
      </c>
      <c r="D34" s="1599"/>
      <c r="E34" s="1598">
        <v>0</v>
      </c>
      <c r="F34" s="1599"/>
      <c r="G34" s="1598">
        <v>2</v>
      </c>
      <c r="H34" s="1599"/>
      <c r="K34" s="44"/>
      <c r="L34" s="44"/>
      <c r="P34" s="279"/>
      <c r="Q34" s="279">
        <v>1</v>
      </c>
      <c r="R34" s="279">
        <v>0</v>
      </c>
      <c r="S34" s="279">
        <v>1</v>
      </c>
    </row>
    <row r="35" spans="1:19">
      <c r="A35" s="1074"/>
      <c r="B35" s="1073">
        <v>11</v>
      </c>
      <c r="C35" s="1598">
        <v>1</v>
      </c>
      <c r="D35" s="1599"/>
      <c r="E35" s="1598">
        <v>0</v>
      </c>
      <c r="F35" s="1599"/>
      <c r="G35" s="1598">
        <v>1</v>
      </c>
      <c r="H35" s="1599"/>
      <c r="K35" s="44"/>
      <c r="L35" s="44"/>
      <c r="P35" s="279"/>
      <c r="Q35" s="279">
        <v>1</v>
      </c>
      <c r="R35" s="279">
        <v>0</v>
      </c>
      <c r="S35" s="279">
        <v>1</v>
      </c>
    </row>
    <row r="36" spans="1:19">
      <c r="A36" s="1074"/>
      <c r="B36" s="1073">
        <v>12</v>
      </c>
      <c r="C36" s="1598">
        <v>0</v>
      </c>
      <c r="D36" s="1599"/>
      <c r="E36" s="1598">
        <v>0</v>
      </c>
      <c r="F36" s="1599"/>
      <c r="G36" s="1598">
        <v>0</v>
      </c>
      <c r="H36" s="1599"/>
      <c r="K36" s="44"/>
      <c r="L36" s="44"/>
      <c r="P36" s="279"/>
      <c r="Q36" s="279">
        <v>0</v>
      </c>
      <c r="R36" s="279">
        <v>0</v>
      </c>
      <c r="S36" s="279">
        <v>0</v>
      </c>
    </row>
    <row r="37" spans="1:19">
      <c r="A37" s="1074"/>
      <c r="B37" s="1073">
        <v>13</v>
      </c>
      <c r="C37" s="1598">
        <v>0</v>
      </c>
      <c r="D37" s="1599"/>
      <c r="E37" s="1598">
        <v>0</v>
      </c>
      <c r="F37" s="1599"/>
      <c r="G37" s="1598">
        <v>0</v>
      </c>
      <c r="H37" s="1599"/>
      <c r="K37" s="44"/>
      <c r="L37" s="44"/>
      <c r="P37" s="279"/>
      <c r="Q37" s="279">
        <v>2</v>
      </c>
      <c r="R37" s="279">
        <v>0</v>
      </c>
      <c r="S37" s="279">
        <v>2</v>
      </c>
    </row>
    <row r="38" spans="1:19">
      <c r="A38" s="1074"/>
      <c r="B38" s="1073">
        <v>14</v>
      </c>
      <c r="C38" s="1598">
        <v>0</v>
      </c>
      <c r="D38" s="1599"/>
      <c r="E38" s="1598">
        <v>0</v>
      </c>
      <c r="F38" s="1599"/>
      <c r="G38" s="1598">
        <v>0</v>
      </c>
      <c r="H38" s="1599"/>
      <c r="K38" s="44"/>
      <c r="L38" s="44"/>
      <c r="P38" s="279"/>
      <c r="Q38" s="279">
        <v>1</v>
      </c>
      <c r="R38" s="279">
        <v>0</v>
      </c>
      <c r="S38" s="279">
        <v>1</v>
      </c>
    </row>
    <row r="39" spans="1:19">
      <c r="A39" s="1074"/>
      <c r="B39" s="1073">
        <v>15</v>
      </c>
      <c r="C39" s="1598">
        <v>1</v>
      </c>
      <c r="D39" s="1599"/>
      <c r="E39" s="1598">
        <v>0</v>
      </c>
      <c r="F39" s="1599"/>
      <c r="G39" s="1598">
        <v>1</v>
      </c>
      <c r="H39" s="1599"/>
      <c r="K39" s="44"/>
      <c r="L39" s="44"/>
      <c r="P39" s="279"/>
      <c r="Q39" s="279">
        <v>0</v>
      </c>
      <c r="R39" s="279">
        <v>0</v>
      </c>
      <c r="S39" s="279">
        <v>0</v>
      </c>
    </row>
    <row r="40" spans="1:19">
      <c r="A40" s="1074"/>
      <c r="B40" s="1073">
        <v>16</v>
      </c>
      <c r="C40" s="1598">
        <v>1</v>
      </c>
      <c r="D40" s="1599"/>
      <c r="E40" s="1598">
        <v>0</v>
      </c>
      <c r="F40" s="1599"/>
      <c r="G40" s="1598">
        <v>1</v>
      </c>
      <c r="H40" s="1599"/>
      <c r="K40" s="44"/>
      <c r="L40" s="44"/>
      <c r="Q40" s="279">
        <v>0</v>
      </c>
      <c r="R40" s="279">
        <v>0</v>
      </c>
      <c r="S40" s="279">
        <v>0</v>
      </c>
    </row>
    <row r="41" spans="1:19">
      <c r="A41" s="1074"/>
      <c r="B41" s="1073">
        <v>17</v>
      </c>
      <c r="C41" s="1598">
        <v>0</v>
      </c>
      <c r="D41" s="1599"/>
      <c r="E41" s="1598">
        <v>0</v>
      </c>
      <c r="F41" s="1599"/>
      <c r="G41" s="1598">
        <v>0</v>
      </c>
      <c r="H41" s="1599"/>
      <c r="K41" s="44"/>
      <c r="L41" s="44"/>
      <c r="Q41" s="279">
        <v>1</v>
      </c>
      <c r="R41" s="279">
        <v>0</v>
      </c>
      <c r="S41" s="279">
        <v>1</v>
      </c>
    </row>
    <row r="42" spans="1:19">
      <c r="A42" s="1072"/>
      <c r="B42" s="71">
        <v>18</v>
      </c>
      <c r="C42" s="1598">
        <v>1</v>
      </c>
      <c r="D42" s="1599"/>
      <c r="E42" s="1598">
        <v>0</v>
      </c>
      <c r="F42" s="1599"/>
      <c r="G42" s="1598">
        <v>1</v>
      </c>
      <c r="H42" s="1599"/>
      <c r="K42" s="44"/>
      <c r="L42" s="44"/>
      <c r="Q42" s="279">
        <v>0</v>
      </c>
      <c r="R42" s="279">
        <v>0</v>
      </c>
      <c r="S42" s="279">
        <v>0</v>
      </c>
    </row>
    <row r="43" spans="1:19">
      <c r="A43" s="265" t="s">
        <v>909</v>
      </c>
      <c r="B43" s="71">
        <v>19</v>
      </c>
      <c r="C43" s="1598">
        <v>2</v>
      </c>
      <c r="D43" s="1599"/>
      <c r="E43" s="1598">
        <v>0</v>
      </c>
      <c r="F43" s="1599"/>
      <c r="G43" s="1598">
        <v>3</v>
      </c>
      <c r="H43" s="1599"/>
      <c r="K43" s="44"/>
      <c r="L43" s="44"/>
      <c r="Q43" s="279">
        <v>1</v>
      </c>
      <c r="R43" s="279">
        <v>0</v>
      </c>
      <c r="S43" s="279">
        <v>2</v>
      </c>
    </row>
    <row r="44" spans="1:19">
      <c r="A44" s="265"/>
      <c r="B44" s="71">
        <v>20</v>
      </c>
      <c r="C44" s="1598">
        <v>0</v>
      </c>
      <c r="D44" s="1599"/>
      <c r="E44" s="1598">
        <v>0</v>
      </c>
      <c r="F44" s="1599"/>
      <c r="G44" s="1598">
        <v>0</v>
      </c>
      <c r="H44" s="1599"/>
      <c r="K44" s="44"/>
      <c r="L44" s="44"/>
      <c r="Q44" s="279">
        <v>1</v>
      </c>
      <c r="R44" s="279">
        <v>0</v>
      </c>
      <c r="S44" s="279">
        <v>1</v>
      </c>
    </row>
    <row r="45" spans="1:19">
      <c r="A45" s="265" t="s">
        <v>908</v>
      </c>
      <c r="B45" s="71">
        <v>21</v>
      </c>
      <c r="C45" s="1598">
        <v>4</v>
      </c>
      <c r="D45" s="1599"/>
      <c r="E45" s="1598">
        <v>0</v>
      </c>
      <c r="F45" s="1599"/>
      <c r="G45" s="1598">
        <v>8</v>
      </c>
      <c r="H45" s="1599"/>
      <c r="K45" s="44"/>
      <c r="L45" s="44"/>
      <c r="Q45" s="279">
        <v>2</v>
      </c>
      <c r="R45" s="279">
        <v>0</v>
      </c>
      <c r="S45" s="279">
        <v>5</v>
      </c>
    </row>
    <row r="46" spans="1:19">
      <c r="A46" s="265"/>
      <c r="B46" s="71">
        <v>22</v>
      </c>
      <c r="C46" s="1598">
        <v>3</v>
      </c>
      <c r="D46" s="1599"/>
      <c r="E46" s="1598">
        <v>0</v>
      </c>
      <c r="F46" s="1599"/>
      <c r="G46" s="1598">
        <v>3</v>
      </c>
      <c r="H46" s="1599"/>
      <c r="K46" s="44"/>
      <c r="L46" s="44"/>
      <c r="Q46" s="279">
        <v>2</v>
      </c>
      <c r="R46" s="279">
        <v>0</v>
      </c>
      <c r="S46" s="279">
        <v>2</v>
      </c>
    </row>
    <row r="47" spans="1:19" ht="15" thickBot="1">
      <c r="A47" s="265"/>
      <c r="B47" s="89">
        <v>23</v>
      </c>
      <c r="C47" s="1600">
        <v>3</v>
      </c>
      <c r="D47" s="1601"/>
      <c r="E47" s="1600">
        <v>0</v>
      </c>
      <c r="F47" s="1601"/>
      <c r="G47" s="1600">
        <v>4</v>
      </c>
      <c r="H47" s="1601"/>
      <c r="K47" s="44"/>
      <c r="L47" s="44"/>
      <c r="Q47" s="279">
        <v>6</v>
      </c>
      <c r="R47" s="279">
        <v>0</v>
      </c>
      <c r="S47" s="279">
        <v>10</v>
      </c>
    </row>
    <row r="48" spans="1:19">
      <c r="A48" s="262" t="s">
        <v>907</v>
      </c>
      <c r="B48" s="453"/>
      <c r="C48" s="1616">
        <f>SUM(C30:D41)</f>
        <v>14</v>
      </c>
      <c r="D48" s="1617"/>
      <c r="E48" s="1616">
        <f>SUM(E30:F41)</f>
        <v>1</v>
      </c>
      <c r="F48" s="1617"/>
      <c r="G48" s="1616">
        <f>SUM(G30:H41)</f>
        <v>13</v>
      </c>
      <c r="H48" s="1617"/>
      <c r="K48" s="44"/>
      <c r="L48" s="44"/>
    </row>
    <row r="49" spans="1:12">
      <c r="A49" s="1071" t="s">
        <v>906</v>
      </c>
      <c r="B49" s="49"/>
      <c r="C49" s="1618">
        <f>C50-C48</f>
        <v>31</v>
      </c>
      <c r="D49" s="1619"/>
      <c r="E49" s="1618">
        <f>E50-E48</f>
        <v>2</v>
      </c>
      <c r="F49" s="1619"/>
      <c r="G49" s="1618">
        <f>G50-G48</f>
        <v>42</v>
      </c>
      <c r="H49" s="1619"/>
      <c r="K49" s="44"/>
      <c r="L49" s="44"/>
    </row>
    <row r="50" spans="1:12" ht="15" thickBot="1">
      <c r="A50" s="1070" t="s">
        <v>905</v>
      </c>
      <c r="B50" s="476"/>
      <c r="C50" s="1614">
        <f>SUM(C24:D47)</f>
        <v>45</v>
      </c>
      <c r="D50" s="1615"/>
      <c r="E50" s="1614">
        <f>SUM(E24:F47)</f>
        <v>3</v>
      </c>
      <c r="F50" s="1615"/>
      <c r="G50" s="1614">
        <f>SUM(G24:H47)</f>
        <v>55</v>
      </c>
      <c r="H50" s="1615"/>
      <c r="K50" s="712"/>
      <c r="L50" s="44"/>
    </row>
    <row r="51" spans="1:12">
      <c r="K51" s="712"/>
      <c r="L51" s="44"/>
    </row>
    <row r="52" spans="1:12">
      <c r="K52" s="712"/>
      <c r="L52" s="44"/>
    </row>
    <row r="53" spans="1:12">
      <c r="K53" s="44"/>
      <c r="L53" s="44"/>
    </row>
    <row r="54" spans="1:12">
      <c r="K54" s="44"/>
      <c r="L54" s="44"/>
    </row>
    <row r="55" spans="1:12">
      <c r="K55" s="44"/>
      <c r="L55" s="44"/>
    </row>
    <row r="56" spans="1:12">
      <c r="K56" s="44"/>
      <c r="L56" s="44"/>
    </row>
    <row r="57" spans="1:12">
      <c r="K57" s="44"/>
      <c r="L57" s="44"/>
    </row>
    <row r="58" spans="1:12">
      <c r="K58" s="44"/>
      <c r="L58" s="44"/>
    </row>
    <row r="59" spans="1:12">
      <c r="K59" s="44"/>
      <c r="L59" s="44"/>
    </row>
    <row r="60" spans="1:12">
      <c r="K60" s="44"/>
      <c r="L60" s="44"/>
    </row>
    <row r="61" spans="1:12">
      <c r="K61" s="44"/>
      <c r="L61" s="44"/>
    </row>
    <row r="62" spans="1:12">
      <c r="K62" s="44"/>
      <c r="L62" s="44"/>
    </row>
    <row r="63" spans="1:12">
      <c r="K63" s="44"/>
      <c r="L63" s="44"/>
    </row>
    <row r="64" spans="1:12">
      <c r="K64" s="44"/>
      <c r="L64" s="44"/>
    </row>
    <row r="65" spans="11:12">
      <c r="K65" s="44"/>
      <c r="L65" s="44"/>
    </row>
    <row r="66" spans="11:12">
      <c r="K66" s="44"/>
      <c r="L66" s="44"/>
    </row>
    <row r="67" spans="11:12">
      <c r="K67" s="44"/>
      <c r="L67" s="44"/>
    </row>
    <row r="68" spans="11:12">
      <c r="K68" s="44"/>
      <c r="L68" s="44"/>
    </row>
    <row r="69" spans="11:12">
      <c r="K69" s="44"/>
      <c r="L69" s="44"/>
    </row>
    <row r="70" spans="11:12">
      <c r="K70" s="44"/>
      <c r="L70" s="44"/>
    </row>
    <row r="71" spans="11:12">
      <c r="K71" s="44"/>
      <c r="L71" s="44"/>
    </row>
    <row r="72" spans="11:12">
      <c r="K72" s="44"/>
      <c r="L72" s="44"/>
    </row>
    <row r="73" spans="11:12">
      <c r="K73" s="44"/>
      <c r="L73" s="44"/>
    </row>
    <row r="74" spans="11:12">
      <c r="K74" s="44"/>
      <c r="L74" s="44"/>
    </row>
    <row r="75" spans="11:12">
      <c r="K75" s="44"/>
      <c r="L75" s="44"/>
    </row>
    <row r="76" spans="11:12">
      <c r="K76" s="44"/>
      <c r="L76" s="44"/>
    </row>
    <row r="77" spans="11:12">
      <c r="K77" s="44"/>
      <c r="L77" s="44"/>
    </row>
    <row r="78" spans="11:12">
      <c r="K78" s="44"/>
      <c r="L78" s="44"/>
    </row>
    <row r="79" spans="11:12">
      <c r="K79" s="44"/>
      <c r="L79" s="44"/>
    </row>
    <row r="80" spans="11:12">
      <c r="K80" s="44"/>
      <c r="L80" s="44"/>
    </row>
    <row r="81" spans="11:12">
      <c r="K81" s="44"/>
      <c r="L81" s="44"/>
    </row>
    <row r="82" spans="11:12">
      <c r="K82" s="44"/>
      <c r="L82" s="44"/>
    </row>
    <row r="83" spans="11:12">
      <c r="K83" s="44"/>
      <c r="L83" s="44"/>
    </row>
    <row r="84" spans="11:12">
      <c r="K84" s="44"/>
      <c r="L84" s="44"/>
    </row>
    <row r="85" spans="11:12">
      <c r="K85" s="44"/>
      <c r="L85" s="44"/>
    </row>
    <row r="86" spans="11:12">
      <c r="K86" s="44"/>
      <c r="L86" s="44"/>
    </row>
    <row r="87" spans="11:12">
      <c r="K87" s="44"/>
      <c r="L87" s="44"/>
    </row>
    <row r="88" spans="11:12">
      <c r="K88" s="44"/>
      <c r="L88" s="44"/>
    </row>
    <row r="89" spans="11:12">
      <c r="K89" s="44"/>
      <c r="L89" s="44"/>
    </row>
    <row r="90" spans="11:12">
      <c r="K90" s="44"/>
      <c r="L90" s="44"/>
    </row>
    <row r="91" spans="11:12">
      <c r="K91" s="44"/>
      <c r="L91" s="44"/>
    </row>
    <row r="92" spans="11:12">
      <c r="K92" s="44"/>
      <c r="L92" s="44"/>
    </row>
    <row r="93" spans="11:12">
      <c r="K93" s="44"/>
      <c r="L93" s="44"/>
    </row>
    <row r="94" spans="11:12">
      <c r="K94" s="44"/>
      <c r="L94" s="44"/>
    </row>
    <row r="95" spans="11:12">
      <c r="K95" s="44"/>
      <c r="L95" s="44"/>
    </row>
    <row r="96" spans="11:12">
      <c r="K96" s="44"/>
      <c r="L96" s="44"/>
    </row>
    <row r="97" spans="11:12">
      <c r="K97" s="44"/>
      <c r="L97" s="44"/>
    </row>
    <row r="98" spans="11:12">
      <c r="K98" s="44"/>
      <c r="L98" s="44"/>
    </row>
    <row r="99" spans="11:12">
      <c r="K99" s="44"/>
      <c r="L99" s="44"/>
    </row>
    <row r="100" spans="11:12">
      <c r="K100" s="44"/>
      <c r="L100" s="44"/>
    </row>
    <row r="101" spans="11:12">
      <c r="K101" s="44"/>
      <c r="L101" s="44"/>
    </row>
    <row r="102" spans="11:12">
      <c r="K102" s="44"/>
      <c r="L102" s="44"/>
    </row>
    <row r="103" spans="11:12">
      <c r="K103" s="44"/>
      <c r="L103" s="44"/>
    </row>
    <row r="104" spans="11:12">
      <c r="K104" s="44"/>
      <c r="L104" s="44"/>
    </row>
    <row r="105" spans="11:12">
      <c r="K105" s="44"/>
      <c r="L105" s="44"/>
    </row>
    <row r="106" spans="11:12">
      <c r="K106" s="44"/>
      <c r="L106" s="44"/>
    </row>
    <row r="107" spans="11:12">
      <c r="K107" s="44"/>
      <c r="L107" s="44"/>
    </row>
    <row r="108" spans="11:12">
      <c r="K108" s="44"/>
      <c r="L108" s="44"/>
    </row>
    <row r="109" spans="11:12">
      <c r="K109" s="44"/>
      <c r="L109" s="44"/>
    </row>
    <row r="110" spans="11:12">
      <c r="K110" s="44"/>
      <c r="L110" s="44"/>
    </row>
    <row r="111" spans="11:12">
      <c r="K111" s="44"/>
      <c r="L111" s="44"/>
    </row>
  </sheetData>
  <mergeCells count="116">
    <mergeCell ref="N3:N4"/>
    <mergeCell ref="C50:D50"/>
    <mergeCell ref="E48:F48"/>
    <mergeCell ref="G48:H48"/>
    <mergeCell ref="E50:F50"/>
    <mergeCell ref="G50:H50"/>
    <mergeCell ref="C49:D49"/>
    <mergeCell ref="E49:F49"/>
    <mergeCell ref="G49:H49"/>
    <mergeCell ref="C48:D48"/>
    <mergeCell ref="J3:J4"/>
    <mergeCell ref="C22:D22"/>
    <mergeCell ref="E22:F22"/>
    <mergeCell ref="G22:H22"/>
    <mergeCell ref="K14:K15"/>
    <mergeCell ref="F14:F15"/>
    <mergeCell ref="G14:G15"/>
    <mergeCell ref="H14:H15"/>
    <mergeCell ref="I14:I15"/>
    <mergeCell ref="K3:K4"/>
    <mergeCell ref="L3:L4"/>
    <mergeCell ref="C24:D24"/>
    <mergeCell ref="C25:D25"/>
    <mergeCell ref="C26:D26"/>
    <mergeCell ref="U14:U15"/>
    <mergeCell ref="S14:S15"/>
    <mergeCell ref="T14:T15"/>
    <mergeCell ref="J14:J15"/>
    <mergeCell ref="L14:L15"/>
    <mergeCell ref="M14:M15"/>
    <mergeCell ref="N14:N15"/>
    <mergeCell ref="Q14:Q15"/>
    <mergeCell ref="A10:N11"/>
    <mergeCell ref="R14:R15"/>
    <mergeCell ref="B14:B15"/>
    <mergeCell ref="C14:C15"/>
    <mergeCell ref="D14:D15"/>
    <mergeCell ref="E14:E15"/>
    <mergeCell ref="B3:B4"/>
    <mergeCell ref="C3:C4"/>
    <mergeCell ref="D3:D4"/>
    <mergeCell ref="I3:I4"/>
    <mergeCell ref="M3:M4"/>
    <mergeCell ref="E3:E4"/>
    <mergeCell ref="F3:F4"/>
    <mergeCell ref="G3:G4"/>
    <mergeCell ref="H3:H4"/>
    <mergeCell ref="C42:D42"/>
    <mergeCell ref="C43:D43"/>
    <mergeCell ref="C44:D44"/>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E37:F37"/>
    <mergeCell ref="E41:F41"/>
    <mergeCell ref="G32:H32"/>
    <mergeCell ref="G25:H25"/>
    <mergeCell ref="E26:F26"/>
    <mergeCell ref="G26:H26"/>
    <mergeCell ref="E27:F27"/>
    <mergeCell ref="G27:H27"/>
    <mergeCell ref="E28:F28"/>
    <mergeCell ref="G28:H28"/>
    <mergeCell ref="E35:F35"/>
    <mergeCell ref="G35:H35"/>
    <mergeCell ref="E36:F36"/>
    <mergeCell ref="G36:H36"/>
    <mergeCell ref="G29:H29"/>
    <mergeCell ref="E30:F30"/>
    <mergeCell ref="C47:D47"/>
    <mergeCell ref="E47:F47"/>
    <mergeCell ref="G47:H47"/>
    <mergeCell ref="E45:F45"/>
    <mergeCell ref="G45:H45"/>
    <mergeCell ref="E46:F46"/>
    <mergeCell ref="G46:H46"/>
    <mergeCell ref="E44:F44"/>
    <mergeCell ref="G44:H44"/>
    <mergeCell ref="C45:D45"/>
    <mergeCell ref="C46:D46"/>
    <mergeCell ref="E24:F24"/>
    <mergeCell ref="G24:H24"/>
    <mergeCell ref="G41:H41"/>
    <mergeCell ref="E42:F42"/>
    <mergeCell ref="G42:H42"/>
    <mergeCell ref="E43:F43"/>
    <mergeCell ref="G43:H43"/>
    <mergeCell ref="G33:H33"/>
    <mergeCell ref="E34:F34"/>
    <mergeCell ref="G34:H34"/>
    <mergeCell ref="E32:F32"/>
    <mergeCell ref="G37:H37"/>
    <mergeCell ref="E38:F38"/>
    <mergeCell ref="G38:H38"/>
    <mergeCell ref="E39:F39"/>
    <mergeCell ref="G30:H30"/>
    <mergeCell ref="E31:F31"/>
    <mergeCell ref="G31:H31"/>
    <mergeCell ref="G39:H39"/>
    <mergeCell ref="E40:F40"/>
    <mergeCell ref="G40:H40"/>
    <mergeCell ref="E25:F25"/>
    <mergeCell ref="E29:F29"/>
    <mergeCell ref="E33:F33"/>
  </mergeCells>
  <phoneticPr fontId="27"/>
  <pageMargins left="0.78740157480314965" right="0.59055118110236227" top="0.98425196850393704" bottom="0.98425196850393704" header="0.51181102362204722" footer="0.51181102362204722"/>
  <pageSetup paperSize="9" scale="99" orientation="portrait" r:id="rId1"/>
  <headerFooter alignWithMargins="0">
    <oddFooter>&amp;C－45－</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view="pageBreakPreview" zoomScaleNormal="100" zoomScaleSheetLayoutView="100" workbookViewId="0">
      <selection activeCell="H65" sqref="H65"/>
    </sheetView>
  </sheetViews>
  <sheetFormatPr defaultRowHeight="14.25"/>
  <cols>
    <col min="1" max="1" width="9" style="1"/>
    <col min="2" max="2" width="11" style="1" customWidth="1"/>
    <col min="3" max="4" width="12.5" style="1" customWidth="1"/>
    <col min="5" max="5" width="9.375" style="1" bestFit="1" customWidth="1"/>
    <col min="6" max="6" width="8.875" style="1" customWidth="1"/>
    <col min="7" max="7" width="13.5" style="1" customWidth="1"/>
    <col min="8" max="8" width="16" style="1" customWidth="1"/>
    <col min="9" max="9" width="14" style="1096" customWidth="1"/>
    <col min="10" max="10" width="9.125" style="1" bestFit="1" customWidth="1"/>
    <col min="11" max="16384" width="9" style="1"/>
  </cols>
  <sheetData>
    <row r="1" spans="1:13" ht="22.5" customHeight="1">
      <c r="A1" s="210" t="s">
        <v>1010</v>
      </c>
      <c r="B1" s="210"/>
      <c r="C1" s="210"/>
      <c r="D1" s="210"/>
      <c r="H1" s="1144"/>
      <c r="I1" s="1145"/>
      <c r="J1" s="1144"/>
      <c r="K1" s="1144"/>
      <c r="L1" s="1144"/>
    </row>
    <row r="2" spans="1:13" ht="8.25" customHeight="1" thickBot="1">
      <c r="H2" s="1144"/>
      <c r="I2" s="1145"/>
      <c r="J2" s="1144"/>
      <c r="K2" s="1144"/>
      <c r="L2" s="1144"/>
    </row>
    <row r="3" spans="1:13">
      <c r="A3" s="1625" t="s">
        <v>1009</v>
      </c>
      <c r="B3" s="1143" t="s">
        <v>1008</v>
      </c>
      <c r="C3" s="1142" t="s">
        <v>427</v>
      </c>
      <c r="D3" s="1141" t="s">
        <v>1007</v>
      </c>
      <c r="E3" s="1623" t="s">
        <v>1006</v>
      </c>
      <c r="F3" s="1624"/>
      <c r="G3" s="1140" t="s">
        <v>1005</v>
      </c>
      <c r="H3" s="1139" t="s">
        <v>1004</v>
      </c>
    </row>
    <row r="4" spans="1:13" ht="15" thickBot="1">
      <c r="A4" s="1626"/>
      <c r="B4" s="1101" t="s">
        <v>824</v>
      </c>
      <c r="C4" s="1138" t="s">
        <v>1003</v>
      </c>
      <c r="D4" s="1138" t="s">
        <v>1002</v>
      </c>
      <c r="E4" s="1137" t="s">
        <v>1001</v>
      </c>
      <c r="F4" s="1136" t="s">
        <v>1000</v>
      </c>
      <c r="G4" s="1135" t="s">
        <v>999</v>
      </c>
      <c r="H4" s="1134" t="s">
        <v>998</v>
      </c>
    </row>
    <row r="5" spans="1:13" ht="14.25" customHeight="1">
      <c r="A5" s="1108"/>
      <c r="B5" s="1133" t="s">
        <v>823</v>
      </c>
      <c r="C5" s="1132">
        <v>8256</v>
      </c>
      <c r="D5" s="1132">
        <v>10080</v>
      </c>
      <c r="E5" s="1131">
        <f t="shared" ref="E5:E36" si="0">C5-D5</f>
        <v>-1824</v>
      </c>
      <c r="F5" s="1130">
        <f t="shared" ref="F5:F36" si="1">E5/D5*100</f>
        <v>-18.095238095238095</v>
      </c>
      <c r="G5" s="1129">
        <f>C5*100000/H5</f>
        <v>299.83918508823029</v>
      </c>
      <c r="H5" s="1633">
        <v>2753476</v>
      </c>
    </row>
    <row r="6" spans="1:13" ht="14.25" customHeight="1">
      <c r="A6" s="1108" t="s">
        <v>997</v>
      </c>
      <c r="B6" s="1107" t="s">
        <v>974</v>
      </c>
      <c r="C6" s="1106">
        <v>37</v>
      </c>
      <c r="D6" s="1106">
        <v>34</v>
      </c>
      <c r="E6" s="1105">
        <f t="shared" si="0"/>
        <v>3</v>
      </c>
      <c r="F6" s="1104">
        <f t="shared" si="1"/>
        <v>8.8235294117647065</v>
      </c>
      <c r="G6" s="1103">
        <f>C6*100000/H5</f>
        <v>1.3437560378227376</v>
      </c>
      <c r="H6" s="1628"/>
    </row>
    <row r="7" spans="1:13" ht="13.5" customHeight="1">
      <c r="A7" s="1115"/>
      <c r="B7" s="1127" t="s">
        <v>973</v>
      </c>
      <c r="C7" s="1126">
        <v>9493</v>
      </c>
      <c r="D7" s="1126">
        <v>11700</v>
      </c>
      <c r="E7" s="1125">
        <f t="shared" si="0"/>
        <v>-2207</v>
      </c>
      <c r="F7" s="1104">
        <f t="shared" si="1"/>
        <v>-18.863247863247864</v>
      </c>
      <c r="G7" s="1124">
        <f>C7*100000/H5</f>
        <v>344.76421802841207</v>
      </c>
      <c r="H7" s="1632"/>
      <c r="I7" s="1128"/>
      <c r="J7" s="1122"/>
      <c r="K7" s="1122"/>
      <c r="L7" s="1122"/>
      <c r="M7" s="1122"/>
    </row>
    <row r="8" spans="1:13" ht="13.5" customHeight="1">
      <c r="A8" s="1108"/>
      <c r="B8" s="1127" t="s">
        <v>987</v>
      </c>
      <c r="C8" s="1126">
        <v>2400</v>
      </c>
      <c r="D8" s="1126">
        <v>3053</v>
      </c>
      <c r="E8" s="1125">
        <f t="shared" si="0"/>
        <v>-653</v>
      </c>
      <c r="F8" s="1104">
        <f t="shared" si="1"/>
        <v>-21.388797903701278</v>
      </c>
      <c r="G8" s="1124">
        <f>C8*100000/H8</f>
        <v>290.39974735221978</v>
      </c>
      <c r="H8" s="1630">
        <v>826447</v>
      </c>
      <c r="I8" s="1128"/>
      <c r="J8" s="1122"/>
      <c r="K8" s="1122"/>
      <c r="L8" s="1122"/>
      <c r="M8" s="1122"/>
    </row>
    <row r="9" spans="1:13" ht="13.5" customHeight="1">
      <c r="A9" s="1108" t="s">
        <v>996</v>
      </c>
      <c r="B9" s="1127" t="s">
        <v>985</v>
      </c>
      <c r="C9" s="1126">
        <v>11</v>
      </c>
      <c r="D9" s="1126">
        <v>3</v>
      </c>
      <c r="E9" s="1125">
        <f t="shared" si="0"/>
        <v>8</v>
      </c>
      <c r="F9" s="1104">
        <f t="shared" si="1"/>
        <v>266.66666666666663</v>
      </c>
      <c r="G9" s="1124">
        <f>C9*100000/H8</f>
        <v>1.3309988420310075</v>
      </c>
      <c r="H9" s="1631"/>
      <c r="I9" s="1128"/>
      <c r="J9" s="1122"/>
      <c r="K9" s="1123"/>
      <c r="L9" s="1122"/>
      <c r="M9" s="1122"/>
    </row>
    <row r="10" spans="1:13" ht="13.5" customHeight="1">
      <c r="A10" s="1108"/>
      <c r="B10" s="1127" t="s">
        <v>984</v>
      </c>
      <c r="C10" s="1126">
        <v>2799</v>
      </c>
      <c r="D10" s="1126">
        <v>3621</v>
      </c>
      <c r="E10" s="1125">
        <f t="shared" si="0"/>
        <v>-822</v>
      </c>
      <c r="F10" s="1104">
        <f t="shared" si="1"/>
        <v>-22.700911350455673</v>
      </c>
      <c r="G10" s="1124">
        <f>C10*100000/H8</f>
        <v>338.67870534952635</v>
      </c>
      <c r="H10" s="1632"/>
      <c r="I10" s="1122"/>
      <c r="J10" s="1122"/>
      <c r="K10" s="1123"/>
      <c r="L10" s="1122"/>
      <c r="M10" s="1122"/>
    </row>
    <row r="11" spans="1:13">
      <c r="A11" s="920"/>
      <c r="B11" s="1127" t="s">
        <v>823</v>
      </c>
      <c r="C11" s="1126">
        <v>3884</v>
      </c>
      <c r="D11" s="1126">
        <v>4707</v>
      </c>
      <c r="E11" s="1125">
        <f t="shared" si="0"/>
        <v>-823</v>
      </c>
      <c r="F11" s="1104">
        <f t="shared" si="1"/>
        <v>-17.484597408115572</v>
      </c>
      <c r="G11" s="1124">
        <f>C11*100000/H11</f>
        <v>196.66241003606152</v>
      </c>
      <c r="H11" s="1627">
        <v>1974958</v>
      </c>
      <c r="I11" s="1122"/>
      <c r="J11" s="1122"/>
      <c r="K11" s="1123"/>
      <c r="L11" s="1122"/>
      <c r="M11" s="1122"/>
    </row>
    <row r="12" spans="1:13">
      <c r="A12" s="1108" t="s">
        <v>995</v>
      </c>
      <c r="B12" s="1107" t="s">
        <v>974</v>
      </c>
      <c r="C12" s="1106">
        <v>30</v>
      </c>
      <c r="D12" s="1106">
        <v>28</v>
      </c>
      <c r="E12" s="1105">
        <f t="shared" si="0"/>
        <v>2</v>
      </c>
      <c r="F12" s="1104">
        <f t="shared" si="1"/>
        <v>7.1428571428571423</v>
      </c>
      <c r="G12" s="1103">
        <f>C12*100000/H11</f>
        <v>1.5190196449747286</v>
      </c>
      <c r="H12" s="1628"/>
      <c r="I12" s="1"/>
    </row>
    <row r="13" spans="1:13">
      <c r="A13" s="1108"/>
      <c r="B13" s="1107" t="s">
        <v>973</v>
      </c>
      <c r="C13" s="1106">
        <v>4304</v>
      </c>
      <c r="D13" s="1106">
        <v>5262</v>
      </c>
      <c r="E13" s="1105">
        <f t="shared" si="0"/>
        <v>-958</v>
      </c>
      <c r="F13" s="1104">
        <f t="shared" si="1"/>
        <v>-18.206005321170657</v>
      </c>
      <c r="G13" s="1103">
        <f>C13*100000/H11</f>
        <v>217.92868506570773</v>
      </c>
      <c r="H13" s="1629"/>
    </row>
    <row r="14" spans="1:13">
      <c r="A14" s="920"/>
      <c r="B14" s="1107" t="s">
        <v>823</v>
      </c>
      <c r="C14" s="1106">
        <v>2146</v>
      </c>
      <c r="D14" s="1106">
        <v>2743</v>
      </c>
      <c r="E14" s="1105">
        <f t="shared" si="0"/>
        <v>-597</v>
      </c>
      <c r="F14" s="1104">
        <f t="shared" si="1"/>
        <v>-21.764491432737877</v>
      </c>
      <c r="G14" s="1103">
        <f>C14*100000/H14</f>
        <v>195.50288699277203</v>
      </c>
      <c r="H14" s="1634">
        <v>1097682</v>
      </c>
    </row>
    <row r="15" spans="1:13">
      <c r="A15" s="1108" t="s">
        <v>994</v>
      </c>
      <c r="B15" s="1107" t="s">
        <v>974</v>
      </c>
      <c r="C15" s="1106">
        <v>11</v>
      </c>
      <c r="D15" s="1106">
        <v>21</v>
      </c>
      <c r="E15" s="1105">
        <f t="shared" si="0"/>
        <v>-10</v>
      </c>
      <c r="F15" s="1104">
        <f t="shared" si="1"/>
        <v>-47.619047619047613</v>
      </c>
      <c r="G15" s="1103">
        <f>C15*100000/H14</f>
        <v>1.0021117227029321</v>
      </c>
      <c r="H15" s="1628"/>
    </row>
    <row r="16" spans="1:13">
      <c r="A16" s="1115"/>
      <c r="B16" s="1107" t="s">
        <v>973</v>
      </c>
      <c r="C16" s="1106">
        <v>2589</v>
      </c>
      <c r="D16" s="1106">
        <v>3303</v>
      </c>
      <c r="E16" s="1105">
        <f t="shared" si="0"/>
        <v>-714</v>
      </c>
      <c r="F16" s="1104">
        <f t="shared" si="1"/>
        <v>-21.616712079927339</v>
      </c>
      <c r="G16" s="1103">
        <f>C16*100000/H14</f>
        <v>235.86065909799012</v>
      </c>
      <c r="H16" s="1629"/>
    </row>
    <row r="17" spans="1:8">
      <c r="A17" s="1108"/>
      <c r="B17" s="1107" t="s">
        <v>823</v>
      </c>
      <c r="C17" s="1106">
        <v>2842</v>
      </c>
      <c r="D17" s="1106">
        <v>3309</v>
      </c>
      <c r="E17" s="1105">
        <f t="shared" si="0"/>
        <v>-467</v>
      </c>
      <c r="F17" s="1104">
        <f t="shared" si="1"/>
        <v>-14.113025083106677</v>
      </c>
      <c r="G17" s="1103">
        <f>C17*100000/H17</f>
        <v>215.27090275163479</v>
      </c>
      <c r="H17" s="1634">
        <v>1320197</v>
      </c>
    </row>
    <row r="18" spans="1:8">
      <c r="A18" s="1108" t="s">
        <v>993</v>
      </c>
      <c r="B18" s="1107" t="s">
        <v>974</v>
      </c>
      <c r="C18" s="1106">
        <v>14</v>
      </c>
      <c r="D18" s="1106">
        <v>20</v>
      </c>
      <c r="E18" s="1105">
        <f t="shared" si="0"/>
        <v>-6</v>
      </c>
      <c r="F18" s="1104">
        <f t="shared" si="1"/>
        <v>-30</v>
      </c>
      <c r="G18" s="1103">
        <f>C18*100000/H17</f>
        <v>1.0604477968060828</v>
      </c>
      <c r="H18" s="1628"/>
    </row>
    <row r="19" spans="1:8">
      <c r="A19" s="1108"/>
      <c r="B19" s="1107" t="s">
        <v>973</v>
      </c>
      <c r="C19" s="1106">
        <v>3304</v>
      </c>
      <c r="D19" s="1106">
        <v>3886</v>
      </c>
      <c r="E19" s="1105">
        <f t="shared" si="0"/>
        <v>-582</v>
      </c>
      <c r="F19" s="1104">
        <f t="shared" si="1"/>
        <v>-14.976839938239836</v>
      </c>
      <c r="G19" s="1103">
        <f>C19*100000/H17</f>
        <v>250.26568004623553</v>
      </c>
      <c r="H19" s="1629"/>
    </row>
    <row r="20" spans="1:8">
      <c r="A20" s="920"/>
      <c r="B20" s="1107" t="s">
        <v>823</v>
      </c>
      <c r="C20" s="1106">
        <v>2015</v>
      </c>
      <c r="D20" s="1106">
        <v>2574</v>
      </c>
      <c r="E20" s="1105">
        <f t="shared" si="0"/>
        <v>-559</v>
      </c>
      <c r="F20" s="1104">
        <f t="shared" si="1"/>
        <v>-21.71717171717172</v>
      </c>
      <c r="G20" s="1103">
        <f>C20*100000/H20</f>
        <v>206.46253345410281</v>
      </c>
      <c r="H20" s="1634">
        <v>975964</v>
      </c>
    </row>
    <row r="21" spans="1:8">
      <c r="A21" s="1108" t="s">
        <v>992</v>
      </c>
      <c r="B21" s="1107" t="s">
        <v>974</v>
      </c>
      <c r="C21" s="1106">
        <v>10</v>
      </c>
      <c r="D21" s="1106">
        <v>14</v>
      </c>
      <c r="E21" s="1105">
        <f t="shared" si="0"/>
        <v>-4</v>
      </c>
      <c r="F21" s="1104">
        <f t="shared" si="1"/>
        <v>-28.571428571428569</v>
      </c>
      <c r="G21" s="1103">
        <f>C21*100000/H20</f>
        <v>1.0246279575885995</v>
      </c>
      <c r="H21" s="1628"/>
    </row>
    <row r="22" spans="1:8">
      <c r="A22" s="1115"/>
      <c r="B22" s="1107" t="s">
        <v>973</v>
      </c>
      <c r="C22" s="1106">
        <v>2381</v>
      </c>
      <c r="D22" s="1106">
        <v>3809</v>
      </c>
      <c r="E22" s="1105">
        <f t="shared" si="0"/>
        <v>-1428</v>
      </c>
      <c r="F22" s="1104">
        <f t="shared" si="1"/>
        <v>-37.490154896298236</v>
      </c>
      <c r="G22" s="1103">
        <f>C22*100000/H20</f>
        <v>243.96391670184556</v>
      </c>
      <c r="H22" s="1629"/>
    </row>
    <row r="23" spans="1:8">
      <c r="A23" s="920"/>
      <c r="B23" s="1107" t="s">
        <v>823</v>
      </c>
      <c r="C23" s="1106">
        <v>2878</v>
      </c>
      <c r="D23" s="1106">
        <v>2920</v>
      </c>
      <c r="E23" s="1105">
        <f t="shared" si="0"/>
        <v>-42</v>
      </c>
      <c r="F23" s="1104">
        <f t="shared" si="1"/>
        <v>-1.4383561643835616</v>
      </c>
      <c r="G23" s="1103">
        <f>C23*100000/H23</f>
        <v>187.01038109050833</v>
      </c>
      <c r="H23" s="1634">
        <v>1538952</v>
      </c>
    </row>
    <row r="24" spans="1:8">
      <c r="A24" s="1108" t="s">
        <v>991</v>
      </c>
      <c r="B24" s="1107" t="s">
        <v>974</v>
      </c>
      <c r="C24" s="1106">
        <v>20</v>
      </c>
      <c r="D24" s="1106">
        <v>21</v>
      </c>
      <c r="E24" s="1105">
        <f t="shared" si="0"/>
        <v>-1</v>
      </c>
      <c r="F24" s="1104">
        <f t="shared" si="1"/>
        <v>-4.7619047619047619</v>
      </c>
      <c r="G24" s="1103">
        <f>C24*100000/H23</f>
        <v>1.2995856920813644</v>
      </c>
      <c r="H24" s="1628"/>
    </row>
    <row r="25" spans="1:8">
      <c r="A25" s="1115"/>
      <c r="B25" s="1107" t="s">
        <v>973</v>
      </c>
      <c r="C25" s="1106">
        <v>3227</v>
      </c>
      <c r="D25" s="1106">
        <v>3317</v>
      </c>
      <c r="E25" s="1105">
        <f t="shared" si="0"/>
        <v>-90</v>
      </c>
      <c r="F25" s="1104">
        <f t="shared" si="1"/>
        <v>-2.7132951462164607</v>
      </c>
      <c r="G25" s="1103">
        <f>C25*100000/H23</f>
        <v>209.68815141732816</v>
      </c>
      <c r="H25" s="1629"/>
    </row>
    <row r="26" spans="1:8">
      <c r="A26" s="1108"/>
      <c r="B26" s="1107" t="s">
        <v>823</v>
      </c>
      <c r="C26" s="1106">
        <v>7398</v>
      </c>
      <c r="D26" s="1106">
        <v>8398</v>
      </c>
      <c r="E26" s="1105">
        <f t="shared" si="0"/>
        <v>-1000</v>
      </c>
      <c r="F26" s="1104">
        <f t="shared" si="1"/>
        <v>-11.907597046915933</v>
      </c>
      <c r="G26" s="1103">
        <f>C26*100000/H26</f>
        <v>195.86387804653978</v>
      </c>
      <c r="H26" s="1634">
        <v>3777113</v>
      </c>
    </row>
    <row r="27" spans="1:8">
      <c r="A27" s="1108" t="s">
        <v>990</v>
      </c>
      <c r="B27" s="1107" t="s">
        <v>974</v>
      </c>
      <c r="C27" s="1106">
        <v>48</v>
      </c>
      <c r="D27" s="1106">
        <v>50</v>
      </c>
      <c r="E27" s="1105">
        <f t="shared" si="0"/>
        <v>-2</v>
      </c>
      <c r="F27" s="1104">
        <f t="shared" si="1"/>
        <v>-4</v>
      </c>
      <c r="G27" s="1103">
        <f>C27*100000/H26</f>
        <v>1.2708118608047998</v>
      </c>
      <c r="H27" s="1628"/>
    </row>
    <row r="28" spans="1:8">
      <c r="A28" s="1108"/>
      <c r="B28" s="1117" t="s">
        <v>973</v>
      </c>
      <c r="C28" s="1121">
        <v>8468</v>
      </c>
      <c r="D28" s="1121">
        <v>9699</v>
      </c>
      <c r="E28" s="1120">
        <f t="shared" si="0"/>
        <v>-1231</v>
      </c>
      <c r="F28" s="1119">
        <f t="shared" si="1"/>
        <v>-12.692030106196514</v>
      </c>
      <c r="G28" s="1118">
        <f>C28*100000/H26</f>
        <v>224.19239244364678</v>
      </c>
      <c r="H28" s="1629"/>
    </row>
    <row r="29" spans="1:8">
      <c r="A29" s="920"/>
      <c r="B29" s="1107" t="s">
        <v>823</v>
      </c>
      <c r="C29" s="1121">
        <v>1975</v>
      </c>
      <c r="D29" s="1121">
        <v>2215</v>
      </c>
      <c r="E29" s="1120">
        <f t="shared" si="0"/>
        <v>-240</v>
      </c>
      <c r="F29" s="1119">
        <f t="shared" si="1"/>
        <v>-10.835214446952596</v>
      </c>
      <c r="G29" s="1118">
        <f>C29*100000/H29</f>
        <v>273.13071413655427</v>
      </c>
      <c r="H29" s="1634">
        <v>723097</v>
      </c>
    </row>
    <row r="30" spans="1:8">
      <c r="A30" s="1108" t="s">
        <v>989</v>
      </c>
      <c r="B30" s="1107" t="s">
        <v>974</v>
      </c>
      <c r="C30" s="1121">
        <v>11</v>
      </c>
      <c r="D30" s="1121">
        <v>7</v>
      </c>
      <c r="E30" s="1120">
        <f t="shared" si="0"/>
        <v>4</v>
      </c>
      <c r="F30" s="1119">
        <f t="shared" si="1"/>
        <v>57.142857142857139</v>
      </c>
      <c r="G30" s="1118">
        <f>C30*100000/H29</f>
        <v>1.5212343572162517</v>
      </c>
      <c r="H30" s="1628"/>
    </row>
    <row r="31" spans="1:8">
      <c r="A31" s="1115"/>
      <c r="B31" s="1117" t="s">
        <v>973</v>
      </c>
      <c r="C31" s="1106">
        <v>2273</v>
      </c>
      <c r="D31" s="1106">
        <v>2566</v>
      </c>
      <c r="E31" s="1105">
        <f t="shared" si="0"/>
        <v>-293</v>
      </c>
      <c r="F31" s="1104">
        <f t="shared" si="1"/>
        <v>-11.418550272798129</v>
      </c>
      <c r="G31" s="1103">
        <f>C31*100000/H29</f>
        <v>314.34233581386729</v>
      </c>
      <c r="H31" s="1629"/>
    </row>
    <row r="32" spans="1:8">
      <c r="A32" s="920"/>
      <c r="B32" s="1107" t="s">
        <v>823</v>
      </c>
      <c r="C32" s="1121">
        <v>1320</v>
      </c>
      <c r="D32" s="1121">
        <v>1485</v>
      </c>
      <c r="E32" s="1120">
        <f t="shared" si="0"/>
        <v>-165</v>
      </c>
      <c r="F32" s="1119">
        <f t="shared" si="1"/>
        <v>-11.111111111111111</v>
      </c>
      <c r="G32" s="1118">
        <f>C32*100000/H32</f>
        <v>166.68645015948863</v>
      </c>
      <c r="H32" s="1634">
        <v>791906</v>
      </c>
    </row>
    <row r="33" spans="1:8">
      <c r="A33" s="1108" t="s">
        <v>988</v>
      </c>
      <c r="B33" s="1107" t="s">
        <v>974</v>
      </c>
      <c r="C33" s="1121">
        <v>11</v>
      </c>
      <c r="D33" s="1121">
        <v>11</v>
      </c>
      <c r="E33" s="1120">
        <f t="shared" si="0"/>
        <v>0</v>
      </c>
      <c r="F33" s="1119">
        <f t="shared" si="1"/>
        <v>0</v>
      </c>
      <c r="G33" s="1118">
        <f>C33*100000/H32</f>
        <v>1.3890537513290719</v>
      </c>
      <c r="H33" s="1628"/>
    </row>
    <row r="34" spans="1:8">
      <c r="A34" s="1115"/>
      <c r="B34" s="1117" t="s">
        <v>973</v>
      </c>
      <c r="C34" s="1106">
        <v>1515</v>
      </c>
      <c r="D34" s="1106">
        <v>1760</v>
      </c>
      <c r="E34" s="1105">
        <f t="shared" si="0"/>
        <v>-245</v>
      </c>
      <c r="F34" s="1104">
        <f t="shared" si="1"/>
        <v>-13.920454545454545</v>
      </c>
      <c r="G34" s="1103">
        <f>C34*100000/H32</f>
        <v>191.31058484214034</v>
      </c>
      <c r="H34" s="1629"/>
    </row>
    <row r="35" spans="1:8">
      <c r="A35" s="920"/>
      <c r="B35" s="1107" t="s">
        <v>987</v>
      </c>
      <c r="C35" s="1106">
        <v>3592</v>
      </c>
      <c r="D35" s="1106">
        <v>4394</v>
      </c>
      <c r="E35" s="1105">
        <f t="shared" si="0"/>
        <v>-802</v>
      </c>
      <c r="F35" s="1104">
        <f t="shared" si="1"/>
        <v>-18.252162039144288</v>
      </c>
      <c r="G35" s="1118">
        <f>C35*100000/H35</f>
        <v>523.20026101750216</v>
      </c>
      <c r="H35" s="1634">
        <v>686544</v>
      </c>
    </row>
    <row r="36" spans="1:8">
      <c r="A36" s="1108" t="s">
        <v>986</v>
      </c>
      <c r="B36" s="1107" t="s">
        <v>985</v>
      </c>
      <c r="C36" s="1106">
        <v>18</v>
      </c>
      <c r="D36" s="1106">
        <v>17</v>
      </c>
      <c r="E36" s="1105">
        <f t="shared" si="0"/>
        <v>1</v>
      </c>
      <c r="F36" s="1104">
        <f t="shared" si="1"/>
        <v>5.8823529411764701</v>
      </c>
      <c r="G36" s="1118">
        <f>C36*100000/H35</f>
        <v>2.6218275886177724</v>
      </c>
      <c r="H36" s="1628"/>
    </row>
    <row r="37" spans="1:8">
      <c r="A37" s="1108"/>
      <c r="B37" s="1117" t="s">
        <v>984</v>
      </c>
      <c r="C37" s="1121">
        <v>4280</v>
      </c>
      <c r="D37" s="1121">
        <v>5309</v>
      </c>
      <c r="E37" s="1120">
        <f t="shared" ref="E37:E64" si="2">C37-D37</f>
        <v>-1029</v>
      </c>
      <c r="F37" s="1119">
        <f t="shared" ref="F37:F64" si="3">E37/D37*100</f>
        <v>-19.382181201732905</v>
      </c>
      <c r="G37" s="1118">
        <f>C37*100000/H35</f>
        <v>623.41233773800366</v>
      </c>
      <c r="H37" s="1629"/>
    </row>
    <row r="38" spans="1:8">
      <c r="A38" s="920"/>
      <c r="B38" s="1107" t="s">
        <v>823</v>
      </c>
      <c r="C38" s="1106">
        <v>5570</v>
      </c>
      <c r="D38" s="1106">
        <v>6582</v>
      </c>
      <c r="E38" s="1105">
        <f t="shared" si="2"/>
        <v>-1012</v>
      </c>
      <c r="F38" s="1104">
        <f t="shared" si="3"/>
        <v>-15.375265876633243</v>
      </c>
      <c r="G38" s="1118">
        <f>C38*100000/H38</f>
        <v>706.06339866215569</v>
      </c>
      <c r="H38" s="1634">
        <v>788881</v>
      </c>
    </row>
    <row r="39" spans="1:8">
      <c r="A39" s="1108" t="s">
        <v>983</v>
      </c>
      <c r="B39" s="1107" t="s">
        <v>974</v>
      </c>
      <c r="C39" s="1106">
        <v>17</v>
      </c>
      <c r="D39" s="1106">
        <v>16</v>
      </c>
      <c r="E39" s="1105">
        <f t="shared" si="2"/>
        <v>1</v>
      </c>
      <c r="F39" s="1104">
        <f t="shared" si="3"/>
        <v>6.25</v>
      </c>
      <c r="G39" s="1118">
        <f>C39*100000/H38</f>
        <v>2.1549511269760586</v>
      </c>
      <c r="H39" s="1628"/>
    </row>
    <row r="40" spans="1:8">
      <c r="A40" s="1115"/>
      <c r="B40" s="1117" t="s">
        <v>973</v>
      </c>
      <c r="C40" s="1106">
        <v>7111</v>
      </c>
      <c r="D40" s="1106">
        <v>8531</v>
      </c>
      <c r="E40" s="1105">
        <f t="shared" si="2"/>
        <v>-1420</v>
      </c>
      <c r="F40" s="1104">
        <f t="shared" si="3"/>
        <v>-16.645176415426093</v>
      </c>
      <c r="G40" s="1103">
        <f>C40*100000/H38</f>
        <v>901.40338023098536</v>
      </c>
      <c r="H40" s="1629"/>
    </row>
    <row r="41" spans="1:8">
      <c r="A41" s="920"/>
      <c r="B41" s="1107" t="s">
        <v>823</v>
      </c>
      <c r="C41" s="1106">
        <v>7975</v>
      </c>
      <c r="D41" s="1106">
        <v>9525</v>
      </c>
      <c r="E41" s="1105">
        <f t="shared" si="2"/>
        <v>-1550</v>
      </c>
      <c r="F41" s="1104">
        <f t="shared" si="3"/>
        <v>-16.27296587926509</v>
      </c>
      <c r="G41" s="1103">
        <f>C41*100000/H41</f>
        <v>342.60949434275472</v>
      </c>
      <c r="H41" s="1634">
        <v>2327723</v>
      </c>
    </row>
    <row r="42" spans="1:8">
      <c r="A42" s="1108" t="s">
        <v>982</v>
      </c>
      <c r="B42" s="1107" t="s">
        <v>974</v>
      </c>
      <c r="C42" s="1106">
        <v>42</v>
      </c>
      <c r="D42" s="1106">
        <v>33</v>
      </c>
      <c r="E42" s="1105">
        <f t="shared" si="2"/>
        <v>9</v>
      </c>
      <c r="F42" s="1104">
        <f t="shared" si="3"/>
        <v>27.27272727272727</v>
      </c>
      <c r="G42" s="1103">
        <f>C42*100000/H41</f>
        <v>1.8043384028082379</v>
      </c>
      <c r="H42" s="1628"/>
    </row>
    <row r="43" spans="1:8">
      <c r="A43" s="1115"/>
      <c r="B43" s="1107" t="s">
        <v>973</v>
      </c>
      <c r="C43" s="1106">
        <v>9344</v>
      </c>
      <c r="D43" s="1106">
        <v>11301</v>
      </c>
      <c r="E43" s="1105">
        <f t="shared" si="2"/>
        <v>-1957</v>
      </c>
      <c r="F43" s="1104">
        <f t="shared" si="3"/>
        <v>-17.31705158835501</v>
      </c>
      <c r="G43" s="1103">
        <f>C43*100000/H41</f>
        <v>401.42233418667081</v>
      </c>
      <c r="H43" s="1629"/>
    </row>
    <row r="44" spans="1:8">
      <c r="A44" s="1108"/>
      <c r="B44" s="1107" t="s">
        <v>823</v>
      </c>
      <c r="C44" s="1106">
        <v>2590</v>
      </c>
      <c r="D44" s="1106">
        <v>3244</v>
      </c>
      <c r="E44" s="1105">
        <f t="shared" si="2"/>
        <v>-654</v>
      </c>
      <c r="F44" s="1104">
        <f t="shared" si="3"/>
        <v>-20.160295930949445</v>
      </c>
      <c r="G44" s="1103">
        <f>C44*100000/H44</f>
        <v>177.79779242416649</v>
      </c>
      <c r="H44" s="1634">
        <v>1456711</v>
      </c>
    </row>
    <row r="45" spans="1:8">
      <c r="A45" s="1108" t="s">
        <v>981</v>
      </c>
      <c r="B45" s="1107" t="s">
        <v>974</v>
      </c>
      <c r="C45" s="1106">
        <v>26</v>
      </c>
      <c r="D45" s="1106">
        <v>31</v>
      </c>
      <c r="E45" s="1105">
        <f t="shared" si="2"/>
        <v>-5</v>
      </c>
      <c r="F45" s="1104">
        <f t="shared" si="3"/>
        <v>-16.129032258064516</v>
      </c>
      <c r="G45" s="1103">
        <f>C45*100000/H44</f>
        <v>1.7848427038719417</v>
      </c>
      <c r="H45" s="1628"/>
    </row>
    <row r="46" spans="1:8">
      <c r="A46" s="1108"/>
      <c r="B46" s="1107" t="s">
        <v>973</v>
      </c>
      <c r="C46" s="1106">
        <v>2890</v>
      </c>
      <c r="D46" s="1106">
        <v>3707</v>
      </c>
      <c r="E46" s="1105">
        <f t="shared" si="2"/>
        <v>-817</v>
      </c>
      <c r="F46" s="1104">
        <f t="shared" si="3"/>
        <v>-22.039384947396819</v>
      </c>
      <c r="G46" s="1103">
        <f>C46*100000/H44</f>
        <v>198.39213131499659</v>
      </c>
      <c r="H46" s="1629"/>
    </row>
    <row r="47" spans="1:8">
      <c r="A47" s="920"/>
      <c r="B47" s="1107" t="s">
        <v>823</v>
      </c>
      <c r="C47" s="1106">
        <v>4477</v>
      </c>
      <c r="D47" s="1106">
        <v>5583</v>
      </c>
      <c r="E47" s="1105">
        <f t="shared" si="2"/>
        <v>-1106</v>
      </c>
      <c r="F47" s="1104">
        <f t="shared" si="3"/>
        <v>-19.810137918681711</v>
      </c>
      <c r="G47" s="1103">
        <f>C47*100000/H47</f>
        <v>293.38638797253424</v>
      </c>
      <c r="H47" s="1634">
        <v>1525974</v>
      </c>
    </row>
    <row r="48" spans="1:8">
      <c r="A48" s="1108" t="s">
        <v>980</v>
      </c>
      <c r="B48" s="1107" t="s">
        <v>974</v>
      </c>
      <c r="C48" s="1106">
        <v>19</v>
      </c>
      <c r="D48" s="1106">
        <v>32</v>
      </c>
      <c r="E48" s="1105">
        <f t="shared" si="2"/>
        <v>-13</v>
      </c>
      <c r="F48" s="1104">
        <f t="shared" si="3"/>
        <v>-40.625</v>
      </c>
      <c r="G48" s="1103">
        <f>C48*100000/H47</f>
        <v>1.2451064041720239</v>
      </c>
      <c r="H48" s="1628"/>
    </row>
    <row r="49" spans="1:8">
      <c r="A49" s="1115"/>
      <c r="B49" s="1107" t="s">
        <v>973</v>
      </c>
      <c r="C49" s="1106">
        <v>5251</v>
      </c>
      <c r="D49" s="1106">
        <v>6653</v>
      </c>
      <c r="E49" s="1105">
        <f t="shared" si="2"/>
        <v>-1402</v>
      </c>
      <c r="F49" s="1104">
        <f t="shared" si="3"/>
        <v>-21.073200060123256</v>
      </c>
      <c r="G49" s="1103">
        <f>C49*100000/H47</f>
        <v>344.108090963542</v>
      </c>
      <c r="H49" s="1629"/>
    </row>
    <row r="50" spans="1:8">
      <c r="A50" s="1108"/>
      <c r="B50" s="1107" t="s">
        <v>823</v>
      </c>
      <c r="C50" s="1106">
        <v>1905</v>
      </c>
      <c r="D50" s="1106">
        <v>2106</v>
      </c>
      <c r="E50" s="1105">
        <f t="shared" si="2"/>
        <v>-201</v>
      </c>
      <c r="F50" s="1104">
        <f t="shared" si="3"/>
        <v>-9.5441595441595446</v>
      </c>
      <c r="G50" s="1103">
        <f>C50*100000/H50</f>
        <v>264.41109888142307</v>
      </c>
      <c r="H50" s="1634">
        <v>720469</v>
      </c>
    </row>
    <row r="51" spans="1:8">
      <c r="A51" s="1108" t="s">
        <v>979</v>
      </c>
      <c r="B51" s="1107" t="s">
        <v>974</v>
      </c>
      <c r="C51" s="1106">
        <v>20</v>
      </c>
      <c r="D51" s="1106">
        <v>26</v>
      </c>
      <c r="E51" s="1105">
        <f t="shared" si="2"/>
        <v>-6</v>
      </c>
      <c r="F51" s="1104">
        <f t="shared" si="3"/>
        <v>-23.076923076923077</v>
      </c>
      <c r="G51" s="1103">
        <f>C51*100000/H50</f>
        <v>2.7759695420621844</v>
      </c>
      <c r="H51" s="1628"/>
    </row>
    <row r="52" spans="1:8">
      <c r="A52" s="1116"/>
      <c r="B52" s="1107" t="s">
        <v>973</v>
      </c>
      <c r="C52" s="1106">
        <v>2143</v>
      </c>
      <c r="D52" s="1106">
        <v>2385</v>
      </c>
      <c r="E52" s="1105">
        <f t="shared" si="2"/>
        <v>-242</v>
      </c>
      <c r="F52" s="1104">
        <f t="shared" si="3"/>
        <v>-10.146750524109015</v>
      </c>
      <c r="G52" s="1103">
        <f>C52*100000/H50</f>
        <v>297.44513643196308</v>
      </c>
      <c r="H52" s="1629"/>
    </row>
    <row r="53" spans="1:8">
      <c r="A53" s="1108"/>
      <c r="B53" s="1107" t="s">
        <v>823</v>
      </c>
      <c r="C53" s="1106">
        <v>2019</v>
      </c>
      <c r="D53" s="1106">
        <v>2651</v>
      </c>
      <c r="E53" s="1105">
        <f t="shared" si="2"/>
        <v>-632</v>
      </c>
      <c r="F53" s="1104">
        <f t="shared" si="3"/>
        <v>-23.840060354583176</v>
      </c>
      <c r="G53" s="1103">
        <f>C53*100000/H53</f>
        <v>168.49966033005569</v>
      </c>
      <c r="H53" s="1634">
        <v>1198222</v>
      </c>
    </row>
    <row r="54" spans="1:8">
      <c r="A54" s="1108" t="s">
        <v>978</v>
      </c>
      <c r="B54" s="1107" t="s">
        <v>974</v>
      </c>
      <c r="C54" s="1106">
        <v>19</v>
      </c>
      <c r="D54" s="1106">
        <v>19</v>
      </c>
      <c r="E54" s="1105">
        <f t="shared" si="2"/>
        <v>0</v>
      </c>
      <c r="F54" s="1104">
        <f t="shared" si="3"/>
        <v>0</v>
      </c>
      <c r="G54" s="1103">
        <f>C54*100000/H53</f>
        <v>1.5856827866622378</v>
      </c>
      <c r="H54" s="1628"/>
    </row>
    <row r="55" spans="1:8">
      <c r="A55" s="1108"/>
      <c r="B55" s="1107" t="s">
        <v>973</v>
      </c>
      <c r="C55" s="1106">
        <v>2343</v>
      </c>
      <c r="D55" s="1106">
        <v>3181</v>
      </c>
      <c r="E55" s="1105">
        <f t="shared" si="2"/>
        <v>-838</v>
      </c>
      <c r="F55" s="1104">
        <f t="shared" si="3"/>
        <v>-26.343917007230434</v>
      </c>
      <c r="G55" s="1103">
        <f>C55*100000/H53</f>
        <v>195.53972469208543</v>
      </c>
      <c r="H55" s="1629"/>
    </row>
    <row r="56" spans="1:8">
      <c r="A56" s="920"/>
      <c r="B56" s="1107" t="s">
        <v>823</v>
      </c>
      <c r="C56" s="1106">
        <v>4450</v>
      </c>
      <c r="D56" s="1106">
        <v>5542</v>
      </c>
      <c r="E56" s="1105">
        <f t="shared" si="2"/>
        <v>-1092</v>
      </c>
      <c r="F56" s="1104">
        <f t="shared" si="3"/>
        <v>-19.704077950198485</v>
      </c>
      <c r="G56" s="1103">
        <f>C56*100000/H56</f>
        <v>474.07754630246149</v>
      </c>
      <c r="H56" s="1634">
        <v>938665</v>
      </c>
    </row>
    <row r="57" spans="1:8">
      <c r="A57" s="1108" t="s">
        <v>977</v>
      </c>
      <c r="B57" s="1107" t="s">
        <v>974</v>
      </c>
      <c r="C57" s="1106">
        <v>20</v>
      </c>
      <c r="D57" s="1106">
        <v>19</v>
      </c>
      <c r="E57" s="1105">
        <f t="shared" si="2"/>
        <v>1</v>
      </c>
      <c r="F57" s="1104">
        <f t="shared" si="3"/>
        <v>5.2631578947368416</v>
      </c>
      <c r="G57" s="1103">
        <f>C57*100000/H56</f>
        <v>2.1306856013593776</v>
      </c>
      <c r="H57" s="1628"/>
    </row>
    <row r="58" spans="1:8">
      <c r="A58" s="1115"/>
      <c r="B58" s="1107" t="s">
        <v>973</v>
      </c>
      <c r="C58" s="1106">
        <v>5780</v>
      </c>
      <c r="D58" s="1106">
        <v>7412</v>
      </c>
      <c r="E58" s="1105">
        <f t="shared" si="2"/>
        <v>-1632</v>
      </c>
      <c r="F58" s="1104">
        <f t="shared" si="3"/>
        <v>-22.018348623853214</v>
      </c>
      <c r="G58" s="1103">
        <f>C58*100000/H56</f>
        <v>615.7681387928601</v>
      </c>
      <c r="H58" s="1629"/>
    </row>
    <row r="59" spans="1:8">
      <c r="A59" s="920"/>
      <c r="B59" s="1107" t="s">
        <v>823</v>
      </c>
      <c r="C59" s="1106">
        <v>6213</v>
      </c>
      <c r="D59" s="1106">
        <v>7758</v>
      </c>
      <c r="E59" s="1105">
        <f t="shared" si="2"/>
        <v>-1545</v>
      </c>
      <c r="F59" s="1104">
        <f t="shared" si="3"/>
        <v>-19.914926527455528</v>
      </c>
      <c r="G59" s="1103">
        <f>C59*100000/H59</f>
        <v>384.71898423785331</v>
      </c>
      <c r="H59" s="1634">
        <v>1614945</v>
      </c>
    </row>
    <row r="60" spans="1:8">
      <c r="A60" s="1108" t="s">
        <v>976</v>
      </c>
      <c r="B60" s="1107" t="s">
        <v>974</v>
      </c>
      <c r="C60" s="1106">
        <v>14</v>
      </c>
      <c r="D60" s="1106">
        <v>18</v>
      </c>
      <c r="E60" s="1105">
        <f t="shared" si="2"/>
        <v>-4</v>
      </c>
      <c r="F60" s="1104">
        <f t="shared" si="3"/>
        <v>-22.222222222222221</v>
      </c>
      <c r="G60" s="1103">
        <f>C60*100000/H59</f>
        <v>0.86690258801383324</v>
      </c>
      <c r="H60" s="1628"/>
    </row>
    <row r="61" spans="1:8">
      <c r="A61" s="1115"/>
      <c r="B61" s="1113" t="s">
        <v>973</v>
      </c>
      <c r="C61" s="1112">
        <v>7483</v>
      </c>
      <c r="D61" s="1112">
        <v>9466</v>
      </c>
      <c r="E61" s="1111">
        <f t="shared" si="2"/>
        <v>-1983</v>
      </c>
      <c r="F61" s="1110">
        <f t="shared" si="3"/>
        <v>-20.948658356222268</v>
      </c>
      <c r="G61" s="1114">
        <f>C61*100000/H59</f>
        <v>463.35943329339392</v>
      </c>
      <c r="H61" s="1629"/>
    </row>
    <row r="62" spans="1:8">
      <c r="A62" s="1108"/>
      <c r="B62" s="1113" t="s">
        <v>823</v>
      </c>
      <c r="C62" s="1112">
        <v>1559</v>
      </c>
      <c r="D62" s="1112">
        <v>2084</v>
      </c>
      <c r="E62" s="1111">
        <f t="shared" si="2"/>
        <v>-525</v>
      </c>
      <c r="F62" s="1110">
        <f t="shared" si="3"/>
        <v>-25.191938579654511</v>
      </c>
      <c r="G62" s="1109">
        <f>C62*100000/H62</f>
        <v>211.05757580270244</v>
      </c>
      <c r="H62" s="1628">
        <v>738661</v>
      </c>
    </row>
    <row r="63" spans="1:8">
      <c r="A63" s="1108" t="s">
        <v>975</v>
      </c>
      <c r="B63" s="1107" t="s">
        <v>974</v>
      </c>
      <c r="C63" s="1106">
        <v>8</v>
      </c>
      <c r="D63" s="1106">
        <v>22</v>
      </c>
      <c r="E63" s="1105">
        <f t="shared" si="2"/>
        <v>-14</v>
      </c>
      <c r="F63" s="1104">
        <f t="shared" si="3"/>
        <v>-63.636363636363633</v>
      </c>
      <c r="G63" s="1103">
        <f>C63*100000/H62</f>
        <v>1.0830407995007183</v>
      </c>
      <c r="H63" s="1628"/>
    </row>
    <row r="64" spans="1:8" ht="15" thickBot="1">
      <c r="A64" s="1102"/>
      <c r="B64" s="1101" t="s">
        <v>973</v>
      </c>
      <c r="C64" s="1100">
        <v>1891</v>
      </c>
      <c r="D64" s="1100">
        <v>2512</v>
      </c>
      <c r="E64" s="1099">
        <f t="shared" si="2"/>
        <v>-621</v>
      </c>
      <c r="F64" s="1098">
        <f t="shared" si="3"/>
        <v>-24.721337579617835</v>
      </c>
      <c r="G64" s="1097">
        <f>C64*100000/H62</f>
        <v>256.00376898198226</v>
      </c>
      <c r="H64" s="1635"/>
    </row>
  </sheetData>
  <mergeCells count="22">
    <mergeCell ref="H62:H64"/>
    <mergeCell ref="H53:H55"/>
    <mergeCell ref="H56:H58"/>
    <mergeCell ref="H59:H61"/>
    <mergeCell ref="H38:H40"/>
    <mergeCell ref="H41:H43"/>
    <mergeCell ref="H44:H46"/>
    <mergeCell ref="H47:H49"/>
    <mergeCell ref="H50:H52"/>
    <mergeCell ref="H26:H28"/>
    <mergeCell ref="H32:H34"/>
    <mergeCell ref="H35:H37"/>
    <mergeCell ref="H14:H16"/>
    <mergeCell ref="H17:H19"/>
    <mergeCell ref="H20:H22"/>
    <mergeCell ref="H29:H31"/>
    <mergeCell ref="H23:H25"/>
    <mergeCell ref="E3:F3"/>
    <mergeCell ref="A3:A4"/>
    <mergeCell ref="H11:H13"/>
    <mergeCell ref="H8:H10"/>
    <mergeCell ref="H5:H7"/>
  </mergeCells>
  <phoneticPr fontId="27"/>
  <pageMargins left="0.70866141732283472" right="0.19685039370078741" top="0.23622047244094491" bottom="0.27559055118110237" header="0.15748031496062992" footer="0.23622047244094491"/>
  <pageSetup paperSize="9" scale="96" orientation="portrait" r:id="rId1"/>
  <headerFooter alignWithMargins="0">
    <oddFooter>&amp;C－46－</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30</vt:i4>
      </vt:variant>
    </vt:vector>
  </HeadingPairs>
  <TitlesOfParts>
    <vt:vector size="76" baseType="lpstr">
      <vt:lpstr>1ページ（状況）</vt:lpstr>
      <vt:lpstr>2ページ（年次推移）</vt:lpstr>
      <vt:lpstr>3ページ（４５年との比較）</vt:lpstr>
      <vt:lpstr>4ページ（人口推移）</vt:lpstr>
      <vt:lpstr>5ページ(月別）</vt:lpstr>
      <vt:lpstr>★６ページ（行政区別）</vt:lpstr>
      <vt:lpstr>★７ページの最初の項目用</vt:lpstr>
      <vt:lpstr>★８ページ（幹線道路名）</vt:lpstr>
      <vt:lpstr>★９ページ（幹線道路別図）</vt:lpstr>
      <vt:lpstr>★10ページ（道路種別月率）</vt:lpstr>
      <vt:lpstr>★11ページ（時間別）</vt:lpstr>
      <vt:lpstr>★12ページ（時間道路別）</vt:lpstr>
      <vt:lpstr>★13ページ類型別（対前年比・状態別）</vt:lpstr>
      <vt:lpstr>★14ページ類型別（信号別）</vt:lpstr>
      <vt:lpstr>★15ページ（法令違反別）</vt:lpstr>
      <vt:lpstr>16ページ死亡事故の推移</vt:lpstr>
      <vt:lpstr>★17ページ高齢者（推移）</vt:lpstr>
      <vt:lpstr>★１８ページ高齢者（行政区別）</vt:lpstr>
      <vt:lpstr>★１９ページ 高齢者(法令違反別)</vt:lpstr>
      <vt:lpstr>★２０ページ子ども（推移）</vt:lpstr>
      <vt:lpstr>★２１ページ子ども（年齢別）</vt:lpstr>
      <vt:lpstr>★２２ページ子ども（行政区別）</vt:lpstr>
      <vt:lpstr>★２３ページ子ども（法令違反別）</vt:lpstr>
      <vt:lpstr>★２４ページ若年者（推移）</vt:lpstr>
      <vt:lpstr>★２５ページ若年者（年齢別）</vt:lpstr>
      <vt:lpstr>★２６ページ若年者（行政区別） </vt:lpstr>
      <vt:lpstr>★２７ページ若年者（法令違反別） (2)</vt:lpstr>
      <vt:lpstr>★２８ページ歩行者（推移） </vt:lpstr>
      <vt:lpstr>★２９ページ歩行者(類型･月別）</vt:lpstr>
      <vt:lpstr>★３０ページ歩行者(行政区･状態）</vt:lpstr>
      <vt:lpstr>★３１ページ歩行者(時間別･状態）</vt:lpstr>
      <vt:lpstr>★３２ページ自転車（推移）</vt:lpstr>
      <vt:lpstr>★３３ページ自転車対自転車</vt:lpstr>
      <vt:lpstr>★３４ページ自転車(事故類型別）</vt:lpstr>
      <vt:lpstr>★３５ページ自転車(行政区･類型）</vt:lpstr>
      <vt:lpstr>★３６ぺージ自転車(時間別･類型）</vt:lpstr>
      <vt:lpstr>★37ページ自動二輪(推移）</vt:lpstr>
      <vt:lpstr>★３８ページ自動二輪車(類型別）</vt:lpstr>
      <vt:lpstr>★３９ページ自動二輪車（区別、類型別）</vt:lpstr>
      <vt:lpstr>★４０ページ自動二輪車(時間、類型別）</vt:lpstr>
      <vt:lpstr>★４１原付(推移）</vt:lpstr>
      <vt:lpstr>★４２原付(類型別)</vt:lpstr>
      <vt:lpstr>★４３原付(行政区）</vt:lpstr>
      <vt:lpstr>★４４原付(時間別）</vt:lpstr>
      <vt:lpstr>★４５ページ（飲酒運転）</vt:lpstr>
      <vt:lpstr>４６ページ大都市の交通事故発生状況</vt:lpstr>
      <vt:lpstr>'★10ページ（道路種別月率）'!Print_Area</vt:lpstr>
      <vt:lpstr>'★11ページ（時間別）'!Print_Area</vt:lpstr>
      <vt:lpstr>'★12ページ（時間道路別）'!Print_Area</vt:lpstr>
      <vt:lpstr>'★13ページ類型別（対前年比・状態別）'!Print_Area</vt:lpstr>
      <vt:lpstr>'★15ページ（法令違反別）'!Print_Area</vt:lpstr>
      <vt:lpstr>'★17ページ高齢者（推移）'!Print_Area</vt:lpstr>
      <vt:lpstr>'★１８ページ高齢者（行政区別）'!Print_Area</vt:lpstr>
      <vt:lpstr>'★２０ページ子ども（推移）'!Print_Area</vt:lpstr>
      <vt:lpstr>'★２４ページ若年者（推移）'!Print_Area</vt:lpstr>
      <vt:lpstr>'★２５ページ若年者（年齢別）'!Print_Area</vt:lpstr>
      <vt:lpstr>'★２６ページ若年者（行政区別） '!Print_Area</vt:lpstr>
      <vt:lpstr>'★２８ページ歩行者（推移） '!Print_Area</vt:lpstr>
      <vt:lpstr>'★３２ページ自転車（推移）'!Print_Area</vt:lpstr>
      <vt:lpstr>★３３ページ自転車対自転車!Print_Area</vt:lpstr>
      <vt:lpstr>'★３４ページ自転車(事故類型別）'!Print_Area</vt:lpstr>
      <vt:lpstr>'★３５ページ自転車(行政区･類型）'!Print_Area</vt:lpstr>
      <vt:lpstr>'★37ページ自動二輪(推移）'!Print_Area</vt:lpstr>
      <vt:lpstr>'★３８ページ自動二輪車(類型別）'!Print_Area</vt:lpstr>
      <vt:lpstr>'★４１原付(推移）'!Print_Area</vt:lpstr>
      <vt:lpstr>'★４２原付(類型別)'!Print_Area</vt:lpstr>
      <vt:lpstr>'★４５ページ（飲酒運転）'!Print_Area</vt:lpstr>
      <vt:lpstr>'★６ページ（行政区別）'!Print_Area</vt:lpstr>
      <vt:lpstr>'★８ページ（幹線道路名）'!Print_Area</vt:lpstr>
      <vt:lpstr>'★９ページ（幹線道路別図）'!Print_Area</vt:lpstr>
      <vt:lpstr>'16ページ死亡事故の推移'!Print_Area</vt:lpstr>
      <vt:lpstr>'2ページ（年次推移）'!Print_Area</vt:lpstr>
      <vt:lpstr>'3ページ（４５年との比較）'!Print_Area</vt:lpstr>
      <vt:lpstr>'４６ページ大都市の交通事故発生状況'!Print_Area</vt:lpstr>
      <vt:lpstr>'4ページ（人口推移）'!Print_Area</vt:lpstr>
      <vt:lpstr>'5ページ(月別）'!Print_Area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2018-05-22T02:31:23Z</dcterms:created>
  <dcterms:modified xsi:type="dcterms:W3CDTF">2021-09-15T08:01:31Z</dcterms:modified>
</cp:coreProperties>
</file>