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8F754508-CFE7-4663-A0CA-FF902B15D888}" xr6:coauthVersionLast="47" xr6:coauthVersionMax="47" xr10:uidLastSave="{00000000-0000-0000-0000-000000000000}"/>
  <bookViews>
    <workbookView xWindow="-120" yWindow="-120" windowWidth="20730" windowHeight="11160" tabRatio="812" xr2:uid="{00000000-000D-0000-FFFF-FFFF00000000}"/>
  </bookViews>
  <sheets>
    <sheet name="予算事業一覧" sheetId="77" r:id="rId1"/>
    <sheet name="カメラ" sheetId="81" state="hidden" r:id="rId2"/>
  </sheets>
  <definedNames>
    <definedName name="_xlnm.Print_Area" localSheetId="0">予算事業一覧!$A$5:$G$173</definedName>
    <definedName name="_xlnm.Print_Titles" localSheetId="0">予算事業一覧!$7:$11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2" i="77" l="1"/>
  <c r="I103" i="77"/>
  <c r="D147" i="77" l="1"/>
  <c r="D21" i="77"/>
  <c r="D20" i="77"/>
  <c r="D149" i="77"/>
  <c r="D148" i="77"/>
  <c r="D151" i="77" l="1"/>
  <c r="C89" i="77"/>
  <c r="C88" i="77"/>
  <c r="D138" i="77"/>
  <c r="D13" i="77"/>
  <c r="D12" i="77"/>
  <c r="D161" i="77"/>
  <c r="E161" i="77" s="1"/>
  <c r="D107" i="77"/>
  <c r="I65" i="77"/>
  <c r="E65" i="77"/>
  <c r="I64" i="77"/>
  <c r="E64" i="77"/>
  <c r="D106" i="77"/>
  <c r="D105" i="77"/>
  <c r="D104" i="77"/>
  <c r="I161" i="77"/>
  <c r="I160" i="77"/>
  <c r="E160" i="77"/>
  <c r="I45" i="77"/>
  <c r="E45" i="77"/>
  <c r="I44" i="77"/>
  <c r="E44" i="77"/>
  <c r="I35" i="77"/>
  <c r="E35" i="77"/>
  <c r="I34" i="77"/>
  <c r="E34" i="77"/>
  <c r="D170" i="77" l="1"/>
  <c r="D172" i="77" s="1"/>
  <c r="I61" i="77"/>
  <c r="E61" i="77"/>
  <c r="I60" i="77"/>
  <c r="E60" i="77"/>
  <c r="D173" i="77"/>
  <c r="I137" i="77"/>
  <c r="E137" i="77"/>
  <c r="I136" i="77"/>
  <c r="E136" i="77"/>
  <c r="C170" i="77" l="1"/>
  <c r="C151" i="77"/>
  <c r="C149" i="77"/>
  <c r="C148" i="77"/>
  <c r="C147" i="77"/>
  <c r="C146" i="77"/>
  <c r="C143" i="77"/>
  <c r="C142" i="77"/>
  <c r="C138" i="77"/>
  <c r="C131" i="77"/>
  <c r="C130" i="77"/>
  <c r="C123" i="77"/>
  <c r="C122" i="77"/>
  <c r="C107" i="77"/>
  <c r="C106" i="77"/>
  <c r="C105" i="77"/>
  <c r="C104" i="77"/>
  <c r="C55" i="77"/>
  <c r="C54" i="77"/>
  <c r="C21" i="77"/>
  <c r="C20" i="77"/>
  <c r="C17" i="77"/>
  <c r="C16" i="77"/>
  <c r="C13" i="77"/>
  <c r="C12" i="77"/>
  <c r="C172" i="77" l="1"/>
  <c r="E172" i="77" s="1"/>
  <c r="C173" i="77"/>
  <c r="E173" i="77" s="1"/>
  <c r="I171" i="77" l="1"/>
  <c r="E171" i="77"/>
  <c r="I170" i="77"/>
  <c r="E170" i="77"/>
  <c r="I139" i="77"/>
  <c r="E139" i="77"/>
  <c r="I138" i="77"/>
  <c r="E138" i="77" l="1"/>
  <c r="E67" i="77" l="1"/>
  <c r="E66" i="77"/>
  <c r="I69" i="77" l="1"/>
  <c r="E69" i="77"/>
  <c r="I68" i="77"/>
  <c r="E68" i="77"/>
  <c r="I67" i="77"/>
  <c r="I66" i="77"/>
  <c r="I113" i="77" l="1"/>
  <c r="E113" i="77"/>
  <c r="I112" i="77"/>
  <c r="E112" i="77"/>
  <c r="I141" i="77" l="1"/>
  <c r="E141" i="77"/>
  <c r="I140" i="77"/>
  <c r="E140" i="77"/>
  <c r="E168" i="77"/>
  <c r="I168" i="77"/>
  <c r="E169" i="77"/>
  <c r="I169" i="77"/>
  <c r="E93" i="77" l="1"/>
  <c r="I92" i="77"/>
  <c r="E92" i="77"/>
  <c r="I135" i="77" l="1"/>
  <c r="E135" i="77"/>
  <c r="I134" i="77"/>
  <c r="E134" i="77"/>
  <c r="E150" i="77" l="1"/>
  <c r="I150" i="77"/>
  <c r="E151" i="77"/>
  <c r="I151" i="77"/>
  <c r="I121" i="77" l="1"/>
  <c r="E121" i="77"/>
  <c r="I120" i="77"/>
  <c r="E120" i="77"/>
  <c r="I76" i="77" l="1"/>
  <c r="I77" i="77"/>
  <c r="I78" i="77"/>
  <c r="I79" i="77"/>
  <c r="I80" i="77"/>
  <c r="I81" i="77"/>
  <c r="I82" i="77"/>
  <c r="I83" i="77"/>
  <c r="I84" i="77"/>
  <c r="I85" i="77"/>
  <c r="I86" i="77"/>
  <c r="I87" i="77"/>
  <c r="I88" i="77"/>
  <c r="I89" i="77"/>
  <c r="I90" i="77"/>
  <c r="I91" i="77"/>
  <c r="I94" i="77"/>
  <c r="I95" i="77"/>
  <c r="I96" i="77"/>
  <c r="I97" i="77"/>
  <c r="I98" i="77"/>
  <c r="I99" i="77"/>
  <c r="I100" i="77"/>
  <c r="I101" i="77"/>
  <c r="I104" i="77"/>
  <c r="I105" i="77"/>
  <c r="I106" i="77"/>
  <c r="I107" i="77"/>
  <c r="I108" i="77"/>
  <c r="I109" i="77"/>
  <c r="I110" i="77"/>
  <c r="I111" i="77"/>
  <c r="I114" i="77"/>
  <c r="I115" i="77"/>
  <c r="I116" i="77"/>
  <c r="I117" i="77"/>
  <c r="I118" i="77"/>
  <c r="I119" i="77"/>
  <c r="I122" i="77"/>
  <c r="I123" i="77"/>
  <c r="I124" i="77"/>
  <c r="I125" i="77"/>
  <c r="I126" i="77"/>
  <c r="I127" i="77"/>
  <c r="I128" i="77"/>
  <c r="I129" i="77"/>
  <c r="I130" i="77"/>
  <c r="I131" i="77"/>
  <c r="I132" i="77"/>
  <c r="I133" i="77"/>
  <c r="I142" i="77"/>
  <c r="I143" i="77"/>
  <c r="I144" i="77"/>
  <c r="I145" i="77"/>
  <c r="I146" i="77"/>
  <c r="I147" i="77"/>
  <c r="I148" i="77"/>
  <c r="I149" i="77"/>
  <c r="I152" i="77"/>
  <c r="I153" i="77"/>
  <c r="I154" i="77"/>
  <c r="I155" i="77"/>
  <c r="I156" i="77"/>
  <c r="I157" i="77"/>
  <c r="I158" i="77"/>
  <c r="I159" i="77"/>
  <c r="I162" i="77"/>
  <c r="I163" i="77"/>
  <c r="I164" i="77"/>
  <c r="I165" i="77"/>
  <c r="I166" i="77"/>
  <c r="I167" i="77"/>
  <c r="I70" i="77"/>
  <c r="I71" i="77"/>
  <c r="I72" i="77"/>
  <c r="I73" i="77"/>
  <c r="I22" i="77"/>
  <c r="I23" i="77"/>
  <c r="I24" i="77"/>
  <c r="I25" i="77"/>
  <c r="I26" i="77"/>
  <c r="I27" i="77"/>
  <c r="I28" i="77"/>
  <c r="I29" i="77"/>
  <c r="I30" i="77"/>
  <c r="I31" i="77"/>
  <c r="I32" i="77"/>
  <c r="I33" i="77"/>
  <c r="I36" i="77"/>
  <c r="I37" i="77"/>
  <c r="I38" i="77"/>
  <c r="I39" i="77"/>
  <c r="I40" i="77"/>
  <c r="I41" i="77"/>
  <c r="I42" i="77"/>
  <c r="I43" i="77"/>
  <c r="I46" i="77"/>
  <c r="I47" i="77"/>
  <c r="I48" i="77"/>
  <c r="I49" i="77"/>
  <c r="I50" i="77"/>
  <c r="I51" i="77"/>
  <c r="I52" i="77"/>
  <c r="I53" i="77"/>
  <c r="I54" i="77"/>
  <c r="I55" i="77"/>
  <c r="I56" i="77"/>
  <c r="I57" i="77"/>
  <c r="I58" i="77"/>
  <c r="I59" i="77"/>
  <c r="I62" i="77"/>
  <c r="I63" i="77"/>
  <c r="I21" i="77"/>
  <c r="I20" i="77"/>
  <c r="I14" i="77"/>
  <c r="I15" i="77"/>
  <c r="I16" i="77"/>
  <c r="I17" i="77"/>
  <c r="I18" i="77"/>
  <c r="I19" i="77"/>
  <c r="I13" i="77"/>
  <c r="I12" i="77"/>
  <c r="I75" i="77"/>
  <c r="I74" i="77"/>
  <c r="G173" i="77" l="1"/>
  <c r="G172" i="77"/>
  <c r="F172" i="77" s="1"/>
  <c r="E167" i="77"/>
  <c r="E166" i="77"/>
  <c r="E165" i="77"/>
  <c r="E164" i="77"/>
  <c r="E163" i="77"/>
  <c r="E162" i="77"/>
  <c r="E159" i="77"/>
  <c r="E158" i="77"/>
  <c r="E157" i="77"/>
  <c r="E156" i="77"/>
  <c r="E155" i="77"/>
  <c r="E154" i="77"/>
  <c r="E153" i="77"/>
  <c r="E152" i="77"/>
  <c r="E149" i="77"/>
  <c r="E148" i="77"/>
  <c r="E147" i="77"/>
  <c r="E146" i="77"/>
  <c r="E145" i="77"/>
  <c r="E144" i="77"/>
  <c r="E143" i="77"/>
  <c r="E142" i="77"/>
  <c r="E133" i="77"/>
  <c r="E132" i="77"/>
  <c r="E131" i="77"/>
  <c r="E130" i="77"/>
  <c r="E129" i="77"/>
  <c r="E128" i="77"/>
  <c r="E127" i="77"/>
  <c r="E126" i="77"/>
  <c r="E125" i="77"/>
  <c r="E124" i="77"/>
  <c r="E123" i="77"/>
  <c r="E122" i="77"/>
  <c r="E119" i="77"/>
  <c r="E118" i="77"/>
  <c r="E117" i="77"/>
  <c r="E116" i="77"/>
  <c r="E115" i="77"/>
  <c r="E114" i="77"/>
  <c r="E111" i="77"/>
  <c r="E110" i="77"/>
  <c r="E109" i="77"/>
  <c r="E108" i="77"/>
  <c r="E107" i="77"/>
  <c r="E106" i="77"/>
  <c r="E105" i="77"/>
  <c r="E104" i="77"/>
  <c r="E103" i="77" l="1"/>
  <c r="E102" i="77"/>
  <c r="E101" i="77"/>
  <c r="E100" i="77"/>
  <c r="E99" i="77"/>
  <c r="E98" i="77"/>
  <c r="E97" i="77"/>
  <c r="E96" i="77"/>
  <c r="E95" i="77"/>
  <c r="E94" i="77"/>
  <c r="E91" i="77"/>
  <c r="E90" i="77"/>
  <c r="E89" i="77"/>
  <c r="E88" i="77"/>
  <c r="E87" i="77"/>
  <c r="E86" i="77"/>
  <c r="E85" i="77"/>
  <c r="E84" i="77"/>
  <c r="E83" i="77"/>
  <c r="E82" i="77"/>
  <c r="E81" i="77"/>
  <c r="E80" i="77"/>
  <c r="E79" i="77"/>
  <c r="E78" i="77"/>
  <c r="E77" i="77"/>
  <c r="E76" i="77"/>
  <c r="E75" i="77"/>
  <c r="E74" i="77"/>
  <c r="E73" i="77"/>
  <c r="E72" i="77"/>
  <c r="E71" i="77"/>
  <c r="E70" i="77"/>
  <c r="E63" i="77"/>
  <c r="E62" i="77"/>
  <c r="E59" i="77"/>
  <c r="E58" i="77"/>
  <c r="E57" i="77"/>
  <c r="E56" i="77"/>
  <c r="E55" i="77"/>
  <c r="E54" i="77"/>
  <c r="E53" i="77"/>
  <c r="E52" i="77"/>
  <c r="E50" i="77" l="1"/>
  <c r="E51" i="77"/>
  <c r="E49" i="77"/>
  <c r="E48" i="77"/>
  <c r="E47" i="77"/>
  <c r="E46" i="77"/>
  <c r="E43" i="77"/>
  <c r="E42" i="77"/>
  <c r="E41" i="77"/>
  <c r="E40" i="77"/>
  <c r="E39" i="77"/>
  <c r="E38" i="77"/>
  <c r="E37" i="77"/>
  <c r="E36" i="77"/>
  <c r="E33" i="77"/>
  <c r="E32" i="77"/>
  <c r="E31" i="77"/>
  <c r="E30" i="77"/>
  <c r="E29" i="77"/>
  <c r="E28" i="77"/>
  <c r="E27" i="77"/>
  <c r="E26" i="77"/>
  <c r="E25" i="77"/>
  <c r="E24" i="77"/>
  <c r="E23" i="77"/>
  <c r="E22" i="77"/>
  <c r="E21" i="77"/>
  <c r="E20" i="77"/>
  <c r="E19" i="77"/>
  <c r="E18" i="77"/>
  <c r="E17" i="77"/>
  <c r="E16" i="77"/>
  <c r="E15" i="77"/>
  <c r="E14" i="77"/>
  <c r="E13" i="77"/>
  <c r="E12" i="7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6" authorId="0" shapeId="0" xr:uid="{00000000-0006-0000-0000-00001A000000}">
      <text>
        <r>
          <rPr>
            <sz val="9"/>
            <color indexed="81"/>
            <rFont val="MS P ゴシック"/>
            <family val="3"/>
            <charset val="128"/>
          </rPr>
          <t>作品募集：2,550（区CM）
効果検証：36（区CM）</t>
        </r>
      </text>
    </comment>
    <comment ref="G107" authorId="0" shapeId="0" xr:uid="{00000000-0006-0000-0000-00001D000000}">
      <text>
        <r>
          <rPr>
            <sz val="9"/>
            <color indexed="81"/>
            <rFont val="MS P ゴシック"/>
            <family val="3"/>
            <charset val="128"/>
          </rPr>
          <t>作品募集：36（区CM）
効果検証：36（区CM</t>
        </r>
      </text>
    </comment>
  </commentList>
</comments>
</file>

<file path=xl/sharedStrings.xml><?xml version="1.0" encoding="utf-8"?>
<sst xmlns="http://schemas.openxmlformats.org/spreadsheetml/2006/main" count="635" uniqueCount="336">
  <si>
    <t>例①</t>
    <rPh sb="0" eb="1">
      <t>レイ</t>
    </rPh>
    <phoneticPr fontId="3"/>
  </si>
  <si>
    <t>名称</t>
    <rPh sb="0" eb="2">
      <t>メイショウ</t>
    </rPh>
    <phoneticPr fontId="3"/>
  </si>
  <si>
    <t>事業の概要が伝わるような名称を</t>
    <rPh sb="0" eb="2">
      <t>ジギョウ</t>
    </rPh>
    <rPh sb="3" eb="5">
      <t>ガイヨウ</t>
    </rPh>
    <rPh sb="6" eb="7">
      <t>ツタ</t>
    </rPh>
    <rPh sb="12" eb="14">
      <t>メイショウ</t>
    </rPh>
    <phoneticPr fontId="3"/>
  </si>
  <si>
    <t>「一般管理経費」</t>
    <rPh sb="1" eb="3">
      <t>イッパン</t>
    </rPh>
    <rPh sb="3" eb="5">
      <t>カンリ</t>
    </rPh>
    <rPh sb="5" eb="7">
      <t>ケイヒ</t>
    </rPh>
    <phoneticPr fontId="3"/>
  </si>
  <si>
    <t>「○○○庁舎管理経費」</t>
    <rPh sb="4" eb="6">
      <t>チョウシャ</t>
    </rPh>
    <rPh sb="6" eb="8">
      <t>カンリ</t>
    </rPh>
    <rPh sb="8" eb="10">
      <t>ケイヒ</t>
    </rPh>
    <phoneticPr fontId="3"/>
  </si>
  <si>
    <t>例②</t>
    <rPh sb="0" eb="1">
      <t>レイ</t>
    </rPh>
    <phoneticPr fontId="3"/>
  </si>
  <si>
    <t>単位</t>
    <rPh sb="0" eb="2">
      <t>タンイ</t>
    </rPh>
    <phoneticPr fontId="3"/>
  </si>
  <si>
    <t>同様の目的を達成するための事業であれば、まとめることで、事業の概要が伝わりやすい場合も</t>
    <rPh sb="0" eb="2">
      <t>ドウヨウ</t>
    </rPh>
    <rPh sb="3" eb="5">
      <t>モクテキ</t>
    </rPh>
    <rPh sb="6" eb="8">
      <t>タッセイ</t>
    </rPh>
    <rPh sb="13" eb="15">
      <t>ジギョウ</t>
    </rPh>
    <rPh sb="28" eb="30">
      <t>ジギョウ</t>
    </rPh>
    <rPh sb="31" eb="33">
      <t>ガイヨウ</t>
    </rPh>
    <rPh sb="34" eb="35">
      <t>ツタ</t>
    </rPh>
    <rPh sb="40" eb="42">
      <t>バアイ</t>
    </rPh>
    <phoneticPr fontId="3"/>
  </si>
  <si>
    <t>　　（一定額の予算規模をイメージしつつ）</t>
    <rPh sb="3" eb="5">
      <t>イッテイ</t>
    </rPh>
    <rPh sb="5" eb="6">
      <t>ガク</t>
    </rPh>
    <rPh sb="7" eb="9">
      <t>ヨサン</t>
    </rPh>
    <rPh sb="9" eb="11">
      <t>キボ</t>
    </rPh>
    <phoneticPr fontId="3"/>
  </si>
  <si>
    <t>「ホームページの運用」</t>
    <rPh sb="8" eb="10">
      <t>ウンヨウ</t>
    </rPh>
    <phoneticPr fontId="3"/>
  </si>
  <si>
    <t>「情報コーナー事業」</t>
    <rPh sb="1" eb="3">
      <t>ジョウホウ</t>
    </rPh>
    <rPh sb="7" eb="9">
      <t>ジギョウ</t>
    </rPh>
    <phoneticPr fontId="3"/>
  </si>
  <si>
    <t>「市民の声」</t>
    <rPh sb="1" eb="3">
      <t>シミン</t>
    </rPh>
    <rPh sb="4" eb="5">
      <t>コエ</t>
    </rPh>
    <phoneticPr fontId="3"/>
  </si>
  <si>
    <t>「広報・広聴・情報発信の充実」</t>
    <rPh sb="1" eb="3">
      <t>コウホウ</t>
    </rPh>
    <rPh sb="4" eb="6">
      <t>コウチョウ</t>
    </rPh>
    <rPh sb="7" eb="9">
      <t>ジョウホウ</t>
    </rPh>
    <rPh sb="9" eb="11">
      <t>ハッシン</t>
    </rPh>
    <rPh sb="12" eb="14">
      <t>ジュウジツ</t>
    </rPh>
    <phoneticPr fontId="3"/>
  </si>
  <si>
    <t>「区民モニター」</t>
    <rPh sb="1" eb="3">
      <t>クミン</t>
    </rPh>
    <phoneticPr fontId="3"/>
  </si>
  <si>
    <t>「広報事業」</t>
    <rPh sb="1" eb="3">
      <t>コウホウ</t>
    </rPh>
    <rPh sb="3" eb="5">
      <t>ジギョウ</t>
    </rPh>
    <phoneticPr fontId="3"/>
  </si>
  <si>
    <t>「交通事故をなくす運動」</t>
    <rPh sb="1" eb="3">
      <t>コウツウ</t>
    </rPh>
    <rPh sb="3" eb="5">
      <t>ジコ</t>
    </rPh>
    <rPh sb="9" eb="11">
      <t>ウンドウ</t>
    </rPh>
    <phoneticPr fontId="3"/>
  </si>
  <si>
    <t>「めいわく駐車追放運動」</t>
    <rPh sb="5" eb="7">
      <t>チュウシャ</t>
    </rPh>
    <rPh sb="7" eb="9">
      <t>ツイホウ</t>
    </rPh>
    <rPh sb="9" eb="11">
      <t>ウンドウ</t>
    </rPh>
    <phoneticPr fontId="3"/>
  </si>
  <si>
    <t>「交通安全運動事業」</t>
    <rPh sb="1" eb="3">
      <t>コウツウ</t>
    </rPh>
    <rPh sb="3" eb="5">
      <t>アンゼン</t>
    </rPh>
    <rPh sb="5" eb="7">
      <t>ウンドウ</t>
    </rPh>
    <rPh sb="7" eb="9">
      <t>ジギョウ</t>
    </rPh>
    <phoneticPr fontId="3"/>
  </si>
  <si>
    <t>「高齢者事故ゼロの日運動」</t>
    <rPh sb="1" eb="4">
      <t>コウレイシャ</t>
    </rPh>
    <rPh sb="4" eb="6">
      <t>ジコ</t>
    </rPh>
    <rPh sb="9" eb="10">
      <t>ヒ</t>
    </rPh>
    <rPh sb="10" eb="12">
      <t>ウンドウ</t>
    </rPh>
    <phoneticPr fontId="3"/>
  </si>
  <si>
    <t>統一書式</t>
    <rPh sb="0" eb="2">
      <t>トウイツ</t>
    </rPh>
    <rPh sb="2" eb="4">
      <t>ショシキ</t>
    </rPh>
    <phoneticPr fontId="3"/>
  </si>
  <si>
    <t>列</t>
    <rPh sb="0" eb="1">
      <t>レツ</t>
    </rPh>
    <phoneticPr fontId="3"/>
  </si>
  <si>
    <t>ピクセル値</t>
    <rPh sb="4" eb="5">
      <t>チ</t>
    </rPh>
    <phoneticPr fontId="3"/>
  </si>
  <si>
    <t>上2.0cm</t>
    <rPh sb="0" eb="1">
      <t>ウエ</t>
    </rPh>
    <phoneticPr fontId="3"/>
  </si>
  <si>
    <t>右</t>
    <rPh sb="0" eb="1">
      <t>ミギ</t>
    </rPh>
    <phoneticPr fontId="3"/>
  </si>
  <si>
    <t>左</t>
    <rPh sb="0" eb="1">
      <t>ヒダリ</t>
    </rPh>
    <phoneticPr fontId="3"/>
  </si>
  <si>
    <t>下1.5cm</t>
    <rPh sb="0" eb="1">
      <t>シタ</t>
    </rPh>
    <phoneticPr fontId="3"/>
  </si>
  <si>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</si>
  <si>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(単位：千円)</t>
    <phoneticPr fontId="2"/>
  </si>
  <si>
    <t>　　</t>
  </si>
  <si>
    <t>区ＣＭ</t>
  </si>
  <si>
    <t>⇒</t>
    <phoneticPr fontId="3"/>
  </si>
  <si>
    <t>ＭＳ Ｐゴシック</t>
    <phoneticPr fontId="3"/>
  </si>
  <si>
    <t>A</t>
    <phoneticPr fontId="3"/>
  </si>
  <si>
    <t>B</t>
    <phoneticPr fontId="3"/>
  </si>
  <si>
    <t>C</t>
    <phoneticPr fontId="3"/>
  </si>
  <si>
    <t>D</t>
    <phoneticPr fontId="3"/>
  </si>
  <si>
    <t>→</t>
    <phoneticPr fontId="3"/>
  </si>
  <si>
    <t>…</t>
    <phoneticPr fontId="3"/>
  </si>
  <si>
    <t>1.8cm</t>
    <phoneticPr fontId="3"/>
  </si>
  <si>
    <t>…</t>
    <phoneticPr fontId="3"/>
  </si>
  <si>
    <t>⇒</t>
    <phoneticPr fontId="3"/>
  </si>
  <si>
    <t>→</t>
    <phoneticPr fontId="3"/>
  </si>
  <si>
    <t>増  減</t>
    <rPh sb="0" eb="1">
      <t>ゾウ</t>
    </rPh>
    <rPh sb="3" eb="4">
      <t>ゲン</t>
    </rPh>
    <phoneticPr fontId="2"/>
  </si>
  <si>
    <t>（② - ①）</t>
    <phoneticPr fontId="2"/>
  </si>
  <si>
    <t>事  業  名</t>
    <phoneticPr fontId="2"/>
  </si>
  <si>
    <t>備  考</t>
    <phoneticPr fontId="2"/>
  </si>
  <si>
    <t>担 当 課</t>
    <rPh sb="0" eb="1">
      <t>タン</t>
    </rPh>
    <rPh sb="2" eb="3">
      <t>トウ</t>
    </rPh>
    <rPh sb="4" eb="5">
      <t>カ</t>
    </rPh>
    <phoneticPr fontId="2"/>
  </si>
  <si>
    <t>行</t>
    <rPh sb="0" eb="1">
      <t>ギョウ</t>
    </rPh>
    <phoneticPr fontId="3"/>
  </si>
  <si>
    <t>　・予算案の公表・・・80％</t>
    <rPh sb="2" eb="4">
      <t>ヨサン</t>
    </rPh>
    <rPh sb="4" eb="5">
      <t>アン</t>
    </rPh>
    <rPh sb="6" eb="8">
      <t>コウヒョウ</t>
    </rPh>
    <phoneticPr fontId="3"/>
  </si>
  <si>
    <t>余白設定</t>
    <rPh sb="0" eb="2">
      <t>ヨハク</t>
    </rPh>
    <rPh sb="2" eb="4">
      <t>セッテイ</t>
    </rPh>
    <phoneticPr fontId="3"/>
  </si>
  <si>
    <t>E～I</t>
    <phoneticPr fontId="3"/>
  </si>
  <si>
    <t>J</t>
    <phoneticPr fontId="3"/>
  </si>
  <si>
    <t>K</t>
    <phoneticPr fontId="3"/>
  </si>
  <si>
    <t xml:space="preserve"> 事業名称が長く、2段超となる場合</t>
    <rPh sb="1" eb="3">
      <t>ジギョウ</t>
    </rPh>
    <rPh sb="3" eb="5">
      <t>メイショウ</t>
    </rPh>
    <rPh sb="6" eb="7">
      <t>ナガ</t>
    </rPh>
    <rPh sb="10" eb="11">
      <t>ダン</t>
    </rPh>
    <rPh sb="11" eb="12">
      <t>チョウ</t>
    </rPh>
    <rPh sb="15" eb="17">
      <t>バアイ</t>
    </rPh>
    <phoneticPr fontId="3"/>
  </si>
  <si>
    <t xml:space="preserve"> 印刷縮尺</t>
    <rPh sb="1" eb="3">
      <t>インサツ</t>
    </rPh>
    <rPh sb="3" eb="5">
      <t>シュクシャク</t>
    </rPh>
    <phoneticPr fontId="3"/>
  </si>
  <si>
    <t>　・文字・・・10ポイント（会計名、所属名は10.5ポイント、表外の単位等は9ポイント）</t>
    <rPh sb="2" eb="4">
      <t>モジ</t>
    </rPh>
    <rPh sb="14" eb="16">
      <t>カイケイ</t>
    </rPh>
    <rPh sb="16" eb="17">
      <t>メイ</t>
    </rPh>
    <rPh sb="18" eb="21">
      <t>ショゾクメイ</t>
    </rPh>
    <rPh sb="31" eb="32">
      <t>ヒョウ</t>
    </rPh>
    <rPh sb="32" eb="33">
      <t>ガイ</t>
    </rPh>
    <rPh sb="34" eb="36">
      <t>タンイ</t>
    </rPh>
    <rPh sb="36" eb="37">
      <t>トウ</t>
    </rPh>
    <phoneticPr fontId="3"/>
  </si>
  <si>
    <t>　・計数・・・10.5ポイント</t>
    <rPh sb="2" eb="4">
      <t>ケイスウ</t>
    </rPh>
    <phoneticPr fontId="3"/>
  </si>
  <si>
    <t>当 初 ①</t>
    <phoneticPr fontId="2"/>
  </si>
  <si>
    <t>※センタリング
 はしない</t>
    <phoneticPr fontId="3"/>
  </si>
  <si>
    <t>予算事業一覧</t>
    <rPh sb="4" eb="6">
      <t>イチラン</t>
    </rPh>
    <phoneticPr fontId="2"/>
  </si>
  <si>
    <t>列幅</t>
    <rPh sb="0" eb="2">
      <t>レツハバ</t>
    </rPh>
    <phoneticPr fontId="3"/>
  </si>
  <si>
    <t>　・3段・・・行の高さ22.50（30ピクセル）</t>
    <rPh sb="3" eb="4">
      <t>ダン</t>
    </rPh>
    <rPh sb="7" eb="8">
      <t>ギョウ</t>
    </rPh>
    <rPh sb="9" eb="10">
      <t>タカ</t>
    </rPh>
    <phoneticPr fontId="3"/>
  </si>
  <si>
    <t>　・4段・・・行の高さ26.25（35ピクセル）</t>
    <rPh sb="3" eb="4">
      <t>ダン</t>
    </rPh>
    <rPh sb="7" eb="8">
      <t>ギョウ</t>
    </rPh>
    <rPh sb="9" eb="10">
      <t>タカ</t>
    </rPh>
    <phoneticPr fontId="3"/>
  </si>
  <si>
    <t>行の高さ</t>
    <rPh sb="0" eb="1">
      <t>ギョウ</t>
    </rPh>
    <rPh sb="2" eb="3">
      <t>タカ</t>
    </rPh>
    <phoneticPr fontId="3"/>
  </si>
  <si>
    <t>10～</t>
    <phoneticPr fontId="3"/>
  </si>
  <si>
    <t>出</t>
    <rPh sb="0" eb="1">
      <t>デ</t>
    </rPh>
    <phoneticPr fontId="2"/>
  </si>
  <si>
    <t>税</t>
    <rPh sb="0" eb="1">
      <t>ゼイ</t>
    </rPh>
    <phoneticPr fontId="2"/>
  </si>
  <si>
    <t>区CM出</t>
    <rPh sb="0" eb="1">
      <t>ク</t>
    </rPh>
    <rPh sb="3" eb="4">
      <t>デ</t>
    </rPh>
    <phoneticPr fontId="3"/>
  </si>
  <si>
    <t>区CM税</t>
    <rPh sb="0" eb="1">
      <t>ク</t>
    </rPh>
    <rPh sb="3" eb="4">
      <t>ゼイ</t>
    </rPh>
    <phoneticPr fontId="3"/>
  </si>
  <si>
    <t>一般事務費</t>
  </si>
  <si>
    <t>もと男女共同参画センター北部館施設維持管理</t>
    <rPh sb="2" eb="4">
      <t>ダンジョ</t>
    </rPh>
    <rPh sb="4" eb="6">
      <t>キョウドウ</t>
    </rPh>
    <rPh sb="6" eb="8">
      <t>サンカク</t>
    </rPh>
    <rPh sb="12" eb="13">
      <t>ホク</t>
    </rPh>
    <rPh sb="13" eb="14">
      <t>ブ</t>
    </rPh>
    <rPh sb="14" eb="15">
      <t>カン</t>
    </rPh>
    <rPh sb="15" eb="17">
      <t>シセツ</t>
    </rPh>
    <rPh sb="17" eb="19">
      <t>イジ</t>
    </rPh>
    <rPh sb="19" eb="21">
      <t>カンリ</t>
    </rPh>
    <phoneticPr fontId="5"/>
  </si>
  <si>
    <t>もと市民交流センター等用地管理</t>
    <rPh sb="10" eb="11">
      <t>トウ</t>
    </rPh>
    <rPh sb="11" eb="13">
      <t>ヨウチ</t>
    </rPh>
    <rPh sb="13" eb="15">
      <t>カンリ</t>
    </rPh>
    <phoneticPr fontId="5"/>
  </si>
  <si>
    <t>もと市民交流センター等維持管理経費</t>
    <rPh sb="10" eb="11">
      <t>トウ</t>
    </rPh>
    <rPh sb="11" eb="13">
      <t>イジ</t>
    </rPh>
    <rPh sb="13" eb="15">
      <t>カンリ</t>
    </rPh>
    <rPh sb="15" eb="17">
      <t>ケイヒ</t>
    </rPh>
    <phoneticPr fontId="5"/>
  </si>
  <si>
    <t>総務担当　他</t>
    <rPh sb="0" eb="2">
      <t>ソウム</t>
    </rPh>
    <rPh sb="2" eb="4">
      <t>タントウ</t>
    </rPh>
    <rPh sb="5" eb="6">
      <t>ホカ</t>
    </rPh>
    <phoneticPr fontId="4"/>
  </si>
  <si>
    <t>財産活用担当</t>
    <rPh sb="0" eb="6">
      <t>ザイサンカツヨウタントウ</t>
    </rPh>
    <phoneticPr fontId="5"/>
  </si>
  <si>
    <t>区役所附設会館指定管理者選定経費</t>
  </si>
  <si>
    <t>区役所附設会館改修</t>
    <rPh sb="7" eb="9">
      <t>カイシュウ</t>
    </rPh>
    <phoneticPr fontId="4"/>
  </si>
  <si>
    <t>地域集会施設の整備</t>
    <rPh sb="4" eb="6">
      <t>シセツ</t>
    </rPh>
    <phoneticPr fontId="4"/>
  </si>
  <si>
    <t>市民協働職員研修</t>
    <rPh sb="0" eb="2">
      <t>シミン</t>
    </rPh>
    <rPh sb="2" eb="4">
      <t>キョウドウ</t>
    </rPh>
    <rPh sb="4" eb="6">
      <t>ショクイン</t>
    </rPh>
    <rPh sb="6" eb="8">
      <t>ケンシュウ</t>
    </rPh>
    <phoneticPr fontId="4"/>
  </si>
  <si>
    <t>市民活動推進助成事業</t>
    <rPh sb="6" eb="8">
      <t>ジョセイ</t>
    </rPh>
    <phoneticPr fontId="4"/>
  </si>
  <si>
    <t>地域公共人材活用促進事業</t>
    <rPh sb="0" eb="2">
      <t>チイキ</t>
    </rPh>
    <rPh sb="2" eb="4">
      <t>コウキョウ</t>
    </rPh>
    <rPh sb="4" eb="6">
      <t>ジンザイ</t>
    </rPh>
    <rPh sb="6" eb="8">
      <t>カツヨウ</t>
    </rPh>
    <rPh sb="8" eb="10">
      <t>ソクシン</t>
    </rPh>
    <rPh sb="10" eb="12">
      <t>ジギョウ</t>
    </rPh>
    <phoneticPr fontId="5"/>
  </si>
  <si>
    <t>防犯・暴力追放運動の支援</t>
    <rPh sb="0" eb="2">
      <t>ボウハン</t>
    </rPh>
    <rPh sb="3" eb="5">
      <t>ボウリョク</t>
    </rPh>
    <rPh sb="5" eb="7">
      <t>ツイホウ</t>
    </rPh>
    <rPh sb="7" eb="9">
      <t>ウンドウ</t>
    </rPh>
    <rPh sb="10" eb="12">
      <t>シエン</t>
    </rPh>
    <phoneticPr fontId="5"/>
  </si>
  <si>
    <t>自転車安全利用促進・交通安全運動事業</t>
  </si>
  <si>
    <t>指定区における夜間の青色防犯パトロールの実施</t>
    <rPh sb="0" eb="2">
      <t>シテイ</t>
    </rPh>
    <rPh sb="2" eb="3">
      <t>ク</t>
    </rPh>
    <phoneticPr fontId="4"/>
  </si>
  <si>
    <t>ミナミ活性化推進事業（ミナミ活性化協議会分担金）</t>
    <rPh sb="14" eb="17">
      <t>カッセイカ</t>
    </rPh>
    <rPh sb="17" eb="20">
      <t>キョウギカイ</t>
    </rPh>
    <rPh sb="20" eb="23">
      <t>ブンタンキン</t>
    </rPh>
    <phoneticPr fontId="4"/>
  </si>
  <si>
    <t>客引き行為等適正化指導員の配置等</t>
    <rPh sb="6" eb="9">
      <t>テキセイカ</t>
    </rPh>
    <phoneticPr fontId="5"/>
  </si>
  <si>
    <t>子どものための見守りカメラ事業</t>
  </si>
  <si>
    <t>施設担当</t>
    <rPh sb="0" eb="2">
      <t>シセツ</t>
    </rPh>
    <rPh sb="2" eb="4">
      <t>タントウ</t>
    </rPh>
    <phoneticPr fontId="5"/>
  </si>
  <si>
    <t>NPO法人担当</t>
    <rPh sb="3" eb="5">
      <t>ホウジン</t>
    </rPh>
    <rPh sb="5" eb="7">
      <t>タントウ</t>
    </rPh>
    <phoneticPr fontId="5"/>
  </si>
  <si>
    <t>地域安全担当</t>
    <rPh sb="0" eb="6">
      <t>チイキアンゼンタントウ</t>
    </rPh>
    <phoneticPr fontId="4"/>
  </si>
  <si>
    <t>地域安全担当</t>
    <rPh sb="0" eb="2">
      <t>チイキ</t>
    </rPh>
    <rPh sb="2" eb="4">
      <t>アンゼン</t>
    </rPh>
    <rPh sb="4" eb="6">
      <t>タントウ</t>
    </rPh>
    <phoneticPr fontId="4"/>
  </si>
  <si>
    <t>消費者センター</t>
    <rPh sb="0" eb="3">
      <t>ショウヒシャ</t>
    </rPh>
    <phoneticPr fontId="5"/>
  </si>
  <si>
    <t>消費者保護審議会の運営</t>
  </si>
  <si>
    <t>消費者向け各種講座の実施</t>
  </si>
  <si>
    <t>消費生活情報の提供及び啓発事業</t>
    <rPh sb="9" eb="10">
      <t>オヨ</t>
    </rPh>
    <phoneticPr fontId="5"/>
  </si>
  <si>
    <t>啓発展示スペースの運営</t>
  </si>
  <si>
    <t>消費生活相談員による相談</t>
  </si>
  <si>
    <t>事業者への指導啓発</t>
    <rPh sb="7" eb="9">
      <t>ケイハツ</t>
    </rPh>
    <phoneticPr fontId="5"/>
  </si>
  <si>
    <t>地方消費者行政活性化事業</t>
    <rPh sb="0" eb="2">
      <t>チホウ</t>
    </rPh>
    <rPh sb="2" eb="5">
      <t>ショウヒシャ</t>
    </rPh>
    <rPh sb="5" eb="7">
      <t>ギョウセイ</t>
    </rPh>
    <rPh sb="7" eb="10">
      <t>カッセイカ</t>
    </rPh>
    <rPh sb="10" eb="12">
      <t>ジギョウ</t>
    </rPh>
    <phoneticPr fontId="4"/>
  </si>
  <si>
    <t>総合的な人権行政・施策の推進</t>
  </si>
  <si>
    <t>人権企画課</t>
    <rPh sb="0" eb="2">
      <t>ジンケン</t>
    </rPh>
    <rPh sb="2" eb="4">
      <t>キカク</t>
    </rPh>
    <rPh sb="4" eb="5">
      <t>カ</t>
    </rPh>
    <phoneticPr fontId="5"/>
  </si>
  <si>
    <t>人権企画課</t>
    <rPh sb="0" eb="5">
      <t>ジンケンキカクカ</t>
    </rPh>
    <phoneticPr fontId="5"/>
  </si>
  <si>
    <t>多文化共生施策の推進</t>
    <rPh sb="0" eb="3">
      <t>タブンカ</t>
    </rPh>
    <rPh sb="3" eb="5">
      <t>キョウセイ</t>
    </rPh>
    <phoneticPr fontId="5"/>
  </si>
  <si>
    <t>人権擁護対策</t>
  </si>
  <si>
    <t>ヘイトスピーチへの対処に関する条例の運用</t>
    <rPh sb="9" eb="11">
      <t>タイショ</t>
    </rPh>
    <rPh sb="12" eb="13">
      <t>カン</t>
    </rPh>
    <rPh sb="15" eb="17">
      <t>ジョウレイ</t>
    </rPh>
    <rPh sb="18" eb="20">
      <t>ウンヨウ</t>
    </rPh>
    <phoneticPr fontId="4"/>
  </si>
  <si>
    <t>人権啓発・相談センター運営</t>
    <rPh sb="0" eb="2">
      <t>ジンケン</t>
    </rPh>
    <rPh sb="2" eb="4">
      <t>ケイハツ</t>
    </rPh>
    <rPh sb="5" eb="7">
      <t>ソウダン</t>
    </rPh>
    <rPh sb="11" eb="13">
      <t>ウンエイ</t>
    </rPh>
    <phoneticPr fontId="4"/>
  </si>
  <si>
    <t>人権啓発
・相談センター</t>
    <rPh sb="0" eb="2">
      <t>ジンケン</t>
    </rPh>
    <rPh sb="2" eb="4">
      <t>ケイハツ</t>
    </rPh>
    <rPh sb="6" eb="8">
      <t>ソウダン</t>
    </rPh>
    <phoneticPr fontId="5"/>
  </si>
  <si>
    <t>人権啓発・相談センター相談事業</t>
    <rPh sb="13" eb="15">
      <t>ジギョウ</t>
    </rPh>
    <phoneticPr fontId="5"/>
  </si>
  <si>
    <t>人権啓発
・相談センター</t>
    <rPh sb="0" eb="2">
      <t>ジンケン</t>
    </rPh>
    <rPh sb="2" eb="4">
      <t>ケイハツ</t>
    </rPh>
    <rPh sb="6" eb="8">
      <t>ソウダン</t>
    </rPh>
    <phoneticPr fontId="4"/>
  </si>
  <si>
    <t>地域密着型市民啓発事業</t>
    <rPh sb="0" eb="2">
      <t>チイキ</t>
    </rPh>
    <rPh sb="2" eb="5">
      <t>ミッチャクガタ</t>
    </rPh>
    <rPh sb="5" eb="7">
      <t>シミン</t>
    </rPh>
    <rPh sb="7" eb="9">
      <t>ケイハツ</t>
    </rPh>
    <rPh sb="9" eb="11">
      <t>ジギョウ</t>
    </rPh>
    <phoneticPr fontId="5"/>
  </si>
  <si>
    <t>市民啓発広報事業</t>
    <rPh sb="0" eb="2">
      <t>シミン</t>
    </rPh>
    <rPh sb="2" eb="4">
      <t>ケイハツ</t>
    </rPh>
    <rPh sb="4" eb="6">
      <t>コウホウ</t>
    </rPh>
    <rPh sb="6" eb="8">
      <t>ジギョウ</t>
    </rPh>
    <phoneticPr fontId="4"/>
  </si>
  <si>
    <t>参加・参画型事業</t>
    <rPh sb="0" eb="2">
      <t>サンカ</t>
    </rPh>
    <rPh sb="3" eb="6">
      <t>サンカクガタ</t>
    </rPh>
    <rPh sb="6" eb="8">
      <t>ジギョウ</t>
    </rPh>
    <phoneticPr fontId="4"/>
  </si>
  <si>
    <t>企業啓発推進事業</t>
    <rPh sb="4" eb="6">
      <t>スイシン</t>
    </rPh>
    <phoneticPr fontId="5"/>
  </si>
  <si>
    <t>人権啓発・相談センター整備</t>
    <rPh sb="0" eb="2">
      <t>ジンケン</t>
    </rPh>
    <rPh sb="2" eb="4">
      <t>ケイハツ</t>
    </rPh>
    <rPh sb="5" eb="7">
      <t>ソウダン</t>
    </rPh>
    <rPh sb="11" eb="13">
      <t>セイビ</t>
    </rPh>
    <phoneticPr fontId="4"/>
  </si>
  <si>
    <t>雇用施策懇話会</t>
  </si>
  <si>
    <t>しごと情報ひろば総合就労サポート事業</t>
    <rPh sb="3" eb="5">
      <t>ジョウホウ</t>
    </rPh>
    <rPh sb="8" eb="10">
      <t>ソウゴウ</t>
    </rPh>
    <rPh sb="10" eb="12">
      <t>シュウロウ</t>
    </rPh>
    <rPh sb="16" eb="18">
      <t>ジギョウ</t>
    </rPh>
    <phoneticPr fontId="4"/>
  </si>
  <si>
    <t>就職困難者等の就職に向けた支援が必要な人に対する就業支援事業補助金</t>
  </si>
  <si>
    <t>一般事務費</t>
    <rPh sb="0" eb="2">
      <t>イッパン</t>
    </rPh>
    <rPh sb="2" eb="5">
      <t>ジムヒ</t>
    </rPh>
    <phoneticPr fontId="5"/>
  </si>
  <si>
    <t>男女共同参画審議会</t>
  </si>
  <si>
    <t>男女共同参画課</t>
  </si>
  <si>
    <t>ドメスティック・バイオレンス対策事業</t>
  </si>
  <si>
    <t>男女共同参画普及啓発</t>
  </si>
  <si>
    <t>男女共同参画センター管理運営</t>
  </si>
  <si>
    <t>男女共同参画関連所管施設各種改修工事</t>
    <rPh sb="2" eb="4">
      <t>キョウドウ</t>
    </rPh>
    <rPh sb="4" eb="6">
      <t>サンカク</t>
    </rPh>
    <rPh sb="6" eb="8">
      <t>カンレン</t>
    </rPh>
    <rPh sb="8" eb="9">
      <t>ショ</t>
    </rPh>
    <rPh sb="9" eb="10">
      <t>カン</t>
    </rPh>
    <rPh sb="10" eb="12">
      <t>シセツ</t>
    </rPh>
    <rPh sb="12" eb="14">
      <t>カクシュ</t>
    </rPh>
    <rPh sb="14" eb="16">
      <t>カイシュウ</t>
    </rPh>
    <rPh sb="16" eb="18">
      <t>コウジ</t>
    </rPh>
    <phoneticPr fontId="4"/>
  </si>
  <si>
    <t>区行政制度担当</t>
    <rPh sb="0" eb="1">
      <t>ク</t>
    </rPh>
    <rPh sb="1" eb="3">
      <t>ギョウセイ</t>
    </rPh>
    <rPh sb="3" eb="5">
      <t>セイド</t>
    </rPh>
    <rPh sb="5" eb="7">
      <t>タントウ</t>
    </rPh>
    <phoneticPr fontId="5"/>
  </si>
  <si>
    <t>証明書コンビニ交付事務費</t>
    <rPh sb="0" eb="3">
      <t>ショウメイショ</t>
    </rPh>
    <rPh sb="7" eb="9">
      <t>コウフ</t>
    </rPh>
    <rPh sb="9" eb="12">
      <t>ジムヒ</t>
    </rPh>
    <phoneticPr fontId="5"/>
  </si>
  <si>
    <t>住民情報担当事務費</t>
    <rPh sb="0" eb="2">
      <t>ジュウミン</t>
    </rPh>
    <rPh sb="2" eb="4">
      <t>ジョウホウ</t>
    </rPh>
    <rPh sb="4" eb="6">
      <t>タントウ</t>
    </rPh>
    <rPh sb="6" eb="9">
      <t>ジムヒ</t>
    </rPh>
    <phoneticPr fontId="5"/>
  </si>
  <si>
    <t>住居表示関係経費</t>
    <rPh sb="6" eb="8">
      <t>ケイヒ</t>
    </rPh>
    <phoneticPr fontId="5"/>
  </si>
  <si>
    <t>区役所住民情報業務等民間委託支援経費</t>
    <rPh sb="0" eb="3">
      <t>クヤクショ</t>
    </rPh>
    <rPh sb="3" eb="5">
      <t>ジュウミン</t>
    </rPh>
    <rPh sb="5" eb="7">
      <t>ジョウホウ</t>
    </rPh>
    <rPh sb="7" eb="9">
      <t>ギョウム</t>
    </rPh>
    <rPh sb="9" eb="10">
      <t>トウ</t>
    </rPh>
    <rPh sb="10" eb="12">
      <t>ミンカン</t>
    </rPh>
    <rPh sb="12" eb="14">
      <t>イタク</t>
    </rPh>
    <rPh sb="14" eb="16">
      <t>シエン</t>
    </rPh>
    <rPh sb="16" eb="18">
      <t>ケイヒ</t>
    </rPh>
    <phoneticPr fontId="5"/>
  </si>
  <si>
    <t>郵送事務処理センター関係経費</t>
    <rPh sb="0" eb="2">
      <t>ユウソウ</t>
    </rPh>
    <rPh sb="2" eb="4">
      <t>ジム</t>
    </rPh>
    <rPh sb="4" eb="6">
      <t>ショリ</t>
    </rPh>
    <rPh sb="10" eb="12">
      <t>カンケイ</t>
    </rPh>
    <rPh sb="12" eb="14">
      <t>ケイヒ</t>
    </rPh>
    <phoneticPr fontId="5"/>
  </si>
  <si>
    <t>大阪市サービスカウンター関係経費</t>
    <rPh sb="0" eb="3">
      <t>オオサカシ</t>
    </rPh>
    <rPh sb="12" eb="14">
      <t>カンケイ</t>
    </rPh>
    <rPh sb="14" eb="16">
      <t>ケイヒ</t>
    </rPh>
    <phoneticPr fontId="5"/>
  </si>
  <si>
    <t>区役所来庁者等サービス格付け事業</t>
    <rPh sb="6" eb="7">
      <t>トウ</t>
    </rPh>
    <rPh sb="14" eb="16">
      <t>ジギョウ</t>
    </rPh>
    <phoneticPr fontId="5"/>
  </si>
  <si>
    <t>自衛官募集事務費</t>
  </si>
  <si>
    <t>専門相談経費</t>
    <rPh sb="0" eb="2">
      <t>センモン</t>
    </rPh>
    <rPh sb="2" eb="4">
      <t>ソウダン</t>
    </rPh>
    <rPh sb="4" eb="6">
      <t>ケイヒ</t>
    </rPh>
    <phoneticPr fontId="5"/>
  </si>
  <si>
    <t>区役所庁舎各種改修</t>
    <rPh sb="0" eb="3">
      <t>クヤクショ</t>
    </rPh>
    <rPh sb="3" eb="5">
      <t>チョウシャ</t>
    </rPh>
    <rPh sb="5" eb="7">
      <t>カクシュ</t>
    </rPh>
    <rPh sb="7" eb="9">
      <t>カイシュウ</t>
    </rPh>
    <phoneticPr fontId="4"/>
  </si>
  <si>
    <t>男女共同参画施策推進基金積立金</t>
    <rPh sb="0" eb="2">
      <t>ダンジョ</t>
    </rPh>
    <rPh sb="2" eb="4">
      <t>キョウドウ</t>
    </rPh>
    <rPh sb="4" eb="6">
      <t>サンカク</t>
    </rPh>
    <rPh sb="6" eb="8">
      <t>シサク</t>
    </rPh>
    <rPh sb="8" eb="10">
      <t>スイシン</t>
    </rPh>
    <rPh sb="10" eb="12">
      <t>キキン</t>
    </rPh>
    <rPh sb="12" eb="14">
      <t>ツミタテ</t>
    </rPh>
    <rPh sb="14" eb="15">
      <t>キン</t>
    </rPh>
    <phoneticPr fontId="4"/>
  </si>
  <si>
    <t>区政推進基金積立金</t>
    <rPh sb="0" eb="2">
      <t>クセイ</t>
    </rPh>
    <rPh sb="2" eb="4">
      <t>スイシン</t>
    </rPh>
    <rPh sb="4" eb="6">
      <t>キキン</t>
    </rPh>
    <rPh sb="6" eb="8">
      <t>ツミタテ</t>
    </rPh>
    <rPh sb="8" eb="9">
      <t>キン</t>
    </rPh>
    <phoneticPr fontId="4"/>
  </si>
  <si>
    <t>会計名　　一般会計　　</t>
    <rPh sb="0" eb="2">
      <t>カイケイ</t>
    </rPh>
    <rPh sb="2" eb="3">
      <t>メイ</t>
    </rPh>
    <rPh sb="5" eb="7">
      <t>イッパン</t>
    </rPh>
    <rPh sb="7" eb="9">
      <t>カイケイ</t>
    </rPh>
    <phoneticPr fontId="2"/>
  </si>
  <si>
    <t>所属名　市民局　</t>
    <rPh sb="0" eb="2">
      <t>ショゾク</t>
    </rPh>
    <rPh sb="2" eb="3">
      <t>メイ</t>
    </rPh>
    <rPh sb="4" eb="6">
      <t>シミン</t>
    </rPh>
    <rPh sb="6" eb="7">
      <t>キョク</t>
    </rPh>
    <phoneticPr fontId="2"/>
  </si>
  <si>
    <t>雇用女性活躍推進課</t>
    <rPh sb="0" eb="9">
      <t>コヨウジョセイカツヤクスイシンカ</t>
    </rPh>
    <phoneticPr fontId="4"/>
  </si>
  <si>
    <t>雇用女性活躍推進課
男女共同参画課</t>
    <rPh sb="0" eb="9">
      <t>コヨウジョセイカツヤクスイシンカ</t>
    </rPh>
    <rPh sb="10" eb="12">
      <t>ダンジョ</t>
    </rPh>
    <rPh sb="12" eb="14">
      <t>キョウドウ</t>
    </rPh>
    <rPh sb="14" eb="16">
      <t>サンカク</t>
    </rPh>
    <rPh sb="16" eb="17">
      <t>カ</t>
    </rPh>
    <phoneticPr fontId="5"/>
  </si>
  <si>
    <t>雇用女性活躍推進課</t>
    <phoneticPr fontId="3"/>
  </si>
  <si>
    <t>住民基本台帳及び戸籍システム等関係経費</t>
    <phoneticPr fontId="3"/>
  </si>
  <si>
    <t>女性の活躍推進事業</t>
    <rPh sb="0" eb="2">
      <t>ジョセイ</t>
    </rPh>
    <rPh sb="3" eb="5">
      <t>カツヤク</t>
    </rPh>
    <rPh sb="5" eb="7">
      <t>スイシン</t>
    </rPh>
    <rPh sb="7" eb="9">
      <t>ジギョウ</t>
    </rPh>
    <phoneticPr fontId="4"/>
  </si>
  <si>
    <t>ＮＰＯ法人認証・認定事務</t>
    <rPh sb="3" eb="5">
      <t>ホウジン</t>
    </rPh>
    <rPh sb="5" eb="7">
      <t>ニンショウ</t>
    </rPh>
    <rPh sb="8" eb="10">
      <t>ニンテイ</t>
    </rPh>
    <rPh sb="10" eb="12">
      <t>ジム</t>
    </rPh>
    <phoneticPr fontId="5"/>
  </si>
  <si>
    <t>女性のつながりサポート事業</t>
    <rPh sb="0" eb="2">
      <t>ジョセイ</t>
    </rPh>
    <rPh sb="11" eb="13">
      <t>ジギョウ</t>
    </rPh>
    <phoneticPr fontId="4"/>
  </si>
  <si>
    <t>人権企画課</t>
    <phoneticPr fontId="3"/>
  </si>
  <si>
    <t>　　</t>
    <phoneticPr fontId="3"/>
  </si>
  <si>
    <t>住民情報グループ</t>
    <rPh sb="0" eb="4">
      <t>ジュウミンジョウホウ</t>
    </rPh>
    <phoneticPr fontId="5"/>
  </si>
  <si>
    <t>住民情報グループ</t>
    <rPh sb="0" eb="4">
      <t>ジュウミンジョウホウ</t>
    </rPh>
    <phoneticPr fontId="3"/>
  </si>
  <si>
    <t>住民情報
サービスグループ</t>
    <rPh sb="0" eb="4">
      <t>ジュウミンジョウホウ</t>
    </rPh>
    <phoneticPr fontId="5"/>
  </si>
  <si>
    <t>地域力創出グループ　他</t>
    <rPh sb="0" eb="2">
      <t>チイキ</t>
    </rPh>
    <rPh sb="2" eb="3">
      <t>リョク</t>
    </rPh>
    <rPh sb="3" eb="5">
      <t>ソウシュツ</t>
    </rPh>
    <rPh sb="10" eb="11">
      <t>ホカ</t>
    </rPh>
    <phoneticPr fontId="4"/>
  </si>
  <si>
    <t>地域力創出グループ</t>
    <rPh sb="0" eb="2">
      <t>チイキ</t>
    </rPh>
    <rPh sb="2" eb="3">
      <t>リョク</t>
    </rPh>
    <rPh sb="3" eb="5">
      <t>ソウシュツ</t>
    </rPh>
    <phoneticPr fontId="5"/>
  </si>
  <si>
    <t>地域連携グループ</t>
    <phoneticPr fontId="5"/>
  </si>
  <si>
    <t>地域連携グループ</t>
    <phoneticPr fontId="4"/>
  </si>
  <si>
    <t>市民活動推進事業調査・審議費</t>
    <phoneticPr fontId="3"/>
  </si>
  <si>
    <t>大阪市市民活動保険事業</t>
    <phoneticPr fontId="3"/>
  </si>
  <si>
    <t>区役所附設会館等予約システム関係経費</t>
    <rPh sb="0" eb="3">
      <t>クヤクショ</t>
    </rPh>
    <rPh sb="3" eb="5">
      <t>フセツ</t>
    </rPh>
    <rPh sb="5" eb="7">
      <t>カイカン</t>
    </rPh>
    <rPh sb="7" eb="8">
      <t>ナド</t>
    </rPh>
    <rPh sb="8" eb="10">
      <t>ヨヤク</t>
    </rPh>
    <rPh sb="14" eb="16">
      <t>カンケイ</t>
    </rPh>
    <rPh sb="16" eb="18">
      <t>ケイヒ</t>
    </rPh>
    <phoneticPr fontId="4"/>
  </si>
  <si>
    <t>5 年 度</t>
    <rPh sb="2" eb="3">
      <t>ネン</t>
    </rPh>
    <rPh sb="4" eb="5">
      <t>ド</t>
    </rPh>
    <phoneticPr fontId="3"/>
  </si>
  <si>
    <t>多文化共生の地域づくりに向けたエリアプログラム支援事業</t>
    <phoneticPr fontId="3"/>
  </si>
  <si>
    <t>区行政制度担当
改革調整担当</t>
    <rPh sb="0" eb="1">
      <t>ク</t>
    </rPh>
    <rPh sb="1" eb="3">
      <t>ギョウセイ</t>
    </rPh>
    <rPh sb="3" eb="5">
      <t>セイド</t>
    </rPh>
    <rPh sb="5" eb="7">
      <t>タントウ</t>
    </rPh>
    <rPh sb="8" eb="12">
      <t>カイカクチョウセイ</t>
    </rPh>
    <phoneticPr fontId="5"/>
  </si>
  <si>
    <t>インターネット上での誹謗中傷等による被害者支援事業</t>
    <rPh sb="7" eb="8">
      <t>ジョウ</t>
    </rPh>
    <rPh sb="10" eb="12">
      <t>ヒボウ</t>
    </rPh>
    <rPh sb="12" eb="14">
      <t>チュウショウ</t>
    </rPh>
    <rPh sb="14" eb="15">
      <t>トウ</t>
    </rPh>
    <rPh sb="18" eb="21">
      <t>ヒガイシャ</t>
    </rPh>
    <rPh sb="21" eb="23">
      <t>シエン</t>
    </rPh>
    <rPh sb="23" eb="25">
      <t>ジギョウ</t>
    </rPh>
    <phoneticPr fontId="4"/>
  </si>
  <si>
    <t>特殊詐欺対策機器普及促進事業</t>
    <rPh sb="0" eb="4">
      <t>トクシュサギ</t>
    </rPh>
    <rPh sb="4" eb="6">
      <t>タイサク</t>
    </rPh>
    <rPh sb="6" eb="8">
      <t>キキ</t>
    </rPh>
    <rPh sb="8" eb="10">
      <t>フキュウ</t>
    </rPh>
    <rPh sb="10" eb="12">
      <t>ソクシン</t>
    </rPh>
    <rPh sb="12" eb="14">
      <t>ジギョウ</t>
    </rPh>
    <phoneticPr fontId="3"/>
  </si>
  <si>
    <t>大都市交通安全主管者会議</t>
    <rPh sb="0" eb="3">
      <t>ダイトシ</t>
    </rPh>
    <rPh sb="3" eb="7">
      <t>コウツウアンゼン</t>
    </rPh>
    <rPh sb="7" eb="10">
      <t>シュカンシャ</t>
    </rPh>
    <rPh sb="10" eb="12">
      <t>カイギ</t>
    </rPh>
    <phoneticPr fontId="3"/>
  </si>
  <si>
    <t>一般事務費</t>
    <phoneticPr fontId="3"/>
  </si>
  <si>
    <t>犯罪被害を防止する安全なまちづくりの推進</t>
    <phoneticPr fontId="3"/>
  </si>
  <si>
    <t>6 年 度</t>
    <rPh sb="2" eb="3">
      <t>ネン</t>
    </rPh>
    <rPh sb="4" eb="5">
      <t>ド</t>
    </rPh>
    <phoneticPr fontId="3"/>
  </si>
  <si>
    <t>困難な問題を抱える女性支援推進等事業</t>
    <rPh sb="0" eb="2">
      <t>コンナン</t>
    </rPh>
    <rPh sb="3" eb="5">
      <t>モンダイ</t>
    </rPh>
    <rPh sb="15" eb="16">
      <t>トウ</t>
    </rPh>
    <rPh sb="16" eb="18">
      <t>ジギョウ</t>
    </rPh>
    <phoneticPr fontId="4"/>
  </si>
  <si>
    <t>万博に向けた安全・安心に滞在できる都市の実現</t>
    <phoneticPr fontId="5"/>
  </si>
  <si>
    <t>情報共有ツールを活用した地域コミュニティ活性化実証事業</t>
    <phoneticPr fontId="3"/>
  </si>
  <si>
    <t>地活協補助金請求アプリ等システムを活用した地域活動の活性化推進事業</t>
    <rPh sb="0" eb="1">
      <t>チ</t>
    </rPh>
    <rPh sb="1" eb="2">
      <t>カツ</t>
    </rPh>
    <rPh sb="2" eb="3">
      <t>キョウ</t>
    </rPh>
    <rPh sb="3" eb="6">
      <t>ホジョキン</t>
    </rPh>
    <rPh sb="6" eb="8">
      <t>セイキュウ</t>
    </rPh>
    <rPh sb="11" eb="12">
      <t>ナド</t>
    </rPh>
    <rPh sb="17" eb="19">
      <t>カツヨウ</t>
    </rPh>
    <rPh sb="21" eb="23">
      <t>チイキ</t>
    </rPh>
    <rPh sb="23" eb="25">
      <t>カツドウ</t>
    </rPh>
    <rPh sb="26" eb="28">
      <t>カッセイ</t>
    </rPh>
    <rPh sb="28" eb="29">
      <t>カ</t>
    </rPh>
    <rPh sb="29" eb="31">
      <t>スイシン</t>
    </rPh>
    <rPh sb="31" eb="33">
      <t>ジギョウ</t>
    </rPh>
    <phoneticPr fontId="5"/>
  </si>
  <si>
    <t>住民票等発行手数料のキャッシュレス化・住民情報待合への行政キオスク端末導入による利便性向上事業</t>
    <phoneticPr fontId="3"/>
  </si>
  <si>
    <t>住民情報グループ
住民情報
サービスグループ</t>
    <rPh sb="9" eb="13">
      <t>ジュウミンジョウホウ</t>
    </rPh>
    <phoneticPr fontId="5"/>
  </si>
  <si>
    <t>防犯カメラ再整備事業</t>
    <phoneticPr fontId="3"/>
  </si>
  <si>
    <t>犯罪被害者等支援事業</t>
    <rPh sb="8" eb="10">
      <t>ジギョウ</t>
    </rPh>
    <phoneticPr fontId="3"/>
  </si>
  <si>
    <t>マイナンバーカード交付等関連経費</t>
    <rPh sb="9" eb="11">
      <t>コウフ</t>
    </rPh>
    <rPh sb="11" eb="12">
      <t>トウ</t>
    </rPh>
    <rPh sb="12" eb="14">
      <t>カンレン</t>
    </rPh>
    <rPh sb="14" eb="16">
      <t>ケイヒ</t>
    </rPh>
    <phoneticPr fontId="5"/>
  </si>
  <si>
    <t>物価高騰対応重点支援給付金の支給</t>
    <rPh sb="0" eb="2">
      <t>ブッカ</t>
    </rPh>
    <rPh sb="2" eb="4">
      <t>コウトウ</t>
    </rPh>
    <rPh sb="4" eb="6">
      <t>タイオウ</t>
    </rPh>
    <rPh sb="6" eb="8">
      <t>ジュウテン</t>
    </rPh>
    <rPh sb="8" eb="10">
      <t>シエン</t>
    </rPh>
    <rPh sb="10" eb="13">
      <t>キュウフキン</t>
    </rPh>
    <phoneticPr fontId="4"/>
  </si>
  <si>
    <t>電力等価格高騰重点支援給付金担当</t>
    <phoneticPr fontId="5"/>
  </si>
  <si>
    <t>所属計</t>
    <rPh sb="0" eb="2">
      <t>ショゾク</t>
    </rPh>
    <rPh sb="2" eb="3">
      <t>ケイ</t>
    </rPh>
    <phoneticPr fontId="3"/>
  </si>
  <si>
    <t>一般事務費</t>
    <phoneticPr fontId="3"/>
  </si>
  <si>
    <t>もと男女共同参画センター北部館施設維持管理</t>
  </si>
  <si>
    <t>もと市民交流センター等用地管理</t>
  </si>
  <si>
    <t>もと市民交流センター等維持管理経費</t>
  </si>
  <si>
    <t>区役所附設会館指定管理者選定経費</t>
    <phoneticPr fontId="3"/>
  </si>
  <si>
    <t>区役所附設会館改修</t>
  </si>
  <si>
    <t>区役所附設会館等予約システム関係経費</t>
  </si>
  <si>
    <t>地域集会施設の整備</t>
  </si>
  <si>
    <t>市民協働職員研修</t>
  </si>
  <si>
    <t>市民活動推進事業調査・審議費</t>
  </si>
  <si>
    <t>情報共有ツールを活用した地域コミュニティ活性化実証事業</t>
  </si>
  <si>
    <t>市民活動総合支援事業</t>
  </si>
  <si>
    <t>市民活動総合支援事業</t>
    <phoneticPr fontId="5"/>
  </si>
  <si>
    <t>大阪市市民活動保険事業</t>
  </si>
  <si>
    <t>市民活動推進助成事業</t>
  </si>
  <si>
    <t>地域公共人材活用促進事業</t>
  </si>
  <si>
    <t>地活協補助金請求アプリ等システムを活用した地域活動の活性化推進事業</t>
  </si>
  <si>
    <t>ＮＰＯ法人認証・認定事務</t>
  </si>
  <si>
    <t>防犯・暴力追放運動の支援</t>
  </si>
  <si>
    <t>自転車安全利用促進・交通安全運動事業</t>
    <phoneticPr fontId="3"/>
  </si>
  <si>
    <t>指定区における夜間の青色防犯パトロールの実施</t>
  </si>
  <si>
    <t>犯罪被害を防止する安全なまちづくりの推進</t>
  </si>
  <si>
    <t>ミナミ活性化推進事業（ミナミ活性化協議会分担金）</t>
  </si>
  <si>
    <t>客引き行為等適正化指導員の配置等</t>
  </si>
  <si>
    <t>万博に向けた安全・安心に滞在できる都市の実現</t>
  </si>
  <si>
    <t>子どものための見守りカメラ事業</t>
    <phoneticPr fontId="3"/>
  </si>
  <si>
    <t>防犯カメラ再整備事業</t>
  </si>
  <si>
    <t>特殊詐欺対策機器普及促進事業</t>
  </si>
  <si>
    <t>大都市交通安全主管者会議</t>
  </si>
  <si>
    <t>消費者保護審議会の運営</t>
    <phoneticPr fontId="3"/>
  </si>
  <si>
    <t>消費者向け各種講座の実施</t>
    <phoneticPr fontId="3"/>
  </si>
  <si>
    <t>消費生活情報の提供及び啓発事業</t>
  </si>
  <si>
    <t>啓発展示スペースの運営</t>
    <phoneticPr fontId="3"/>
  </si>
  <si>
    <t>消費生活相談員による相談</t>
    <phoneticPr fontId="3"/>
  </si>
  <si>
    <t>事業者への指導啓発</t>
  </si>
  <si>
    <t>地方消費者行政活性化事業</t>
  </si>
  <si>
    <t>総合的な人権行政・施策の推進</t>
    <phoneticPr fontId="3"/>
  </si>
  <si>
    <t>犯罪被害者等支援事業</t>
  </si>
  <si>
    <t>多文化共生施策の推進</t>
  </si>
  <si>
    <t>多文化共生の地域づくりに向けたエリアプログラム支援事業</t>
  </si>
  <si>
    <t>人権擁護対策</t>
    <phoneticPr fontId="3"/>
  </si>
  <si>
    <t>ヘイトスピーチへの対処に関する条例の運用</t>
  </si>
  <si>
    <t>人権啓発・相談センター運営</t>
  </si>
  <si>
    <t>人権啓発・相談センター相談事業</t>
  </si>
  <si>
    <t>地域密着型市民啓発事業</t>
  </si>
  <si>
    <t>市民啓発広報事業</t>
  </si>
  <si>
    <t>参加・参画型事業</t>
  </si>
  <si>
    <t>企業啓発推進事業</t>
  </si>
  <si>
    <t>人権啓発・相談センター整備</t>
  </si>
  <si>
    <t>インターネット上での誹謗中傷等による被害者支援事業</t>
  </si>
  <si>
    <t>雇用施策懇話会</t>
    <phoneticPr fontId="3"/>
  </si>
  <si>
    <t>しごと情報ひろば総合就労サポート事業</t>
  </si>
  <si>
    <t>就職困難者等の就職に向けた支援が必要な人に対する就業支援事業補助金</t>
    <phoneticPr fontId="3"/>
  </si>
  <si>
    <t>女性の活躍推進事業</t>
  </si>
  <si>
    <t>男女共同参画審議会</t>
    <phoneticPr fontId="3"/>
  </si>
  <si>
    <t>ドメスティック・バイオレンス対策事業</t>
    <phoneticPr fontId="3"/>
  </si>
  <si>
    <t>男女共同参画普及啓発</t>
    <phoneticPr fontId="3"/>
  </si>
  <si>
    <t>男女共同参画センター管理運営</t>
    <phoneticPr fontId="3"/>
  </si>
  <si>
    <t>男女共同参画関連所管施設各種改修工事</t>
  </si>
  <si>
    <t>女性のつながりサポート事業</t>
  </si>
  <si>
    <t>困難な問題を抱える女性支援推進等事業</t>
  </si>
  <si>
    <t>男女共同参画施策推進基金積立金</t>
  </si>
  <si>
    <t>物価高騰対応重点支援給付金の支給</t>
  </si>
  <si>
    <t>証明書コンビニ交付事務費</t>
  </si>
  <si>
    <t>住民情報担当事務費</t>
  </si>
  <si>
    <t>住民基本台帳及び戸籍システム等関係経費</t>
  </si>
  <si>
    <t>マイナンバーカード交付等関連経費</t>
  </si>
  <si>
    <t>住居表示関係経費</t>
  </si>
  <si>
    <t>区役所住民情報業務等民間委託支援経費</t>
  </si>
  <si>
    <t>郵送事務処理センター関係経費</t>
  </si>
  <si>
    <t>大阪市サービスカウンター関係経費</t>
  </si>
  <si>
    <t>住民票等発行手数料のキャッシュレス化・住民情報待合への行政キオスク端末導入による利便性向上事業</t>
  </si>
  <si>
    <t>区役所来庁者等サービス格付け事業</t>
  </si>
  <si>
    <t>自衛官募集事務費</t>
    <phoneticPr fontId="3"/>
  </si>
  <si>
    <t>専門相談経費</t>
  </si>
  <si>
    <t>区役所庁舎各種改修</t>
  </si>
  <si>
    <t>区政推進基金積立金</t>
  </si>
  <si>
    <t>算 定 ②</t>
  </si>
  <si>
    <t>https://www.city.osaka.lg.jp/shimin/cmsfiles/contents/0000614/614571/002.xlsx</t>
    <phoneticPr fontId="3"/>
  </si>
  <si>
    <t>https://www.city.osaka.lg.jp/shimin/cmsfiles/contents/0000614/614571/003.xlsx</t>
    <phoneticPr fontId="3"/>
  </si>
  <si>
    <t>https://www.city.osaka.lg.jp/shimin/cmsfiles/contents/0000614/614571/004.xlsx</t>
    <phoneticPr fontId="3"/>
  </si>
  <si>
    <t>https://www.city.osaka.lg.jp/shimin/cmsfiles/contents/0000614/614571/005.xlsx</t>
    <phoneticPr fontId="3"/>
  </si>
  <si>
    <t>https://www.city.osaka.lg.jp/shimin/cmsfiles/contents/0000614/614571/006.xlsx</t>
    <phoneticPr fontId="3"/>
  </si>
  <si>
    <t>https://www.city.osaka.lg.jp/shimin/cmsfiles/contents/0000614/614571/007.xlsx</t>
    <phoneticPr fontId="3"/>
  </si>
  <si>
    <t>https://www.city.osaka.lg.jp/shimin/cmsfiles/contents/0000614/614571/008.xlsx</t>
    <phoneticPr fontId="3"/>
  </si>
  <si>
    <t>https://www.city.osaka.lg.jp/shimin/cmsfiles/contents/0000614/614571/009.xlsx</t>
    <phoneticPr fontId="3"/>
  </si>
  <si>
    <t>https://www.city.osaka.lg.jp/shimin/cmsfiles/contents/0000614/614571/010.xlsx</t>
    <phoneticPr fontId="3"/>
  </si>
  <si>
    <t>https://www.city.osaka.lg.jp/shimin/cmsfiles/contents/0000614/614571/011.xlsx</t>
    <phoneticPr fontId="3"/>
  </si>
  <si>
    <t>https://www.city.osaka.lg.jp/shimin/cmsfiles/contents/0000614/614571/012.xlsx</t>
    <phoneticPr fontId="3"/>
  </si>
  <si>
    <t>https://www.city.osaka.lg.jp/shimin/cmsfiles/contents/0000614/614571/013.xlsx</t>
    <phoneticPr fontId="3"/>
  </si>
  <si>
    <t>https://www.city.osaka.lg.jp/shimin/cmsfiles/contents/0000614/614571/014.xlsx</t>
    <phoneticPr fontId="3"/>
  </si>
  <si>
    <t>https://www.city.osaka.lg.jp/shimin/cmsfiles/contents/0000614/614571/015.xlsx</t>
    <phoneticPr fontId="3"/>
  </si>
  <si>
    <t>https://www.city.osaka.lg.jp/shimin/cmsfiles/contents/0000614/614571/016.xlsx</t>
    <phoneticPr fontId="3"/>
  </si>
  <si>
    <t>https://www.city.osaka.lg.jp/shimin/cmsfiles/contents/0000614/614571/017.xlsx</t>
    <phoneticPr fontId="3"/>
  </si>
  <si>
    <t>https://www.city.osaka.lg.jp/shimin/cmsfiles/contents/0000614/614571/018.xlsx</t>
    <phoneticPr fontId="3"/>
  </si>
  <si>
    <t>https://www.city.osaka.lg.jp/shimin/cmsfiles/contents/0000614/614571/019.xlsx</t>
    <phoneticPr fontId="3"/>
  </si>
  <si>
    <t>https://www.city.osaka.lg.jp/shimin/cmsfiles/contents/0000614/614571/020.xlsx</t>
    <phoneticPr fontId="3"/>
  </si>
  <si>
    <t>https://www.city.osaka.lg.jp/shimin/cmsfiles/contents/0000614/614571/021.xlsx</t>
    <phoneticPr fontId="3"/>
  </si>
  <si>
    <t>https://www.city.osaka.lg.jp/shimin/cmsfiles/contents/0000614/614571/022.xlsx</t>
    <phoneticPr fontId="3"/>
  </si>
  <si>
    <t>https://www.city.osaka.lg.jp/shimin/cmsfiles/contents/0000614/614571/023.xlsx</t>
    <phoneticPr fontId="3"/>
  </si>
  <si>
    <t>https://www.city.osaka.lg.jp/shimin/cmsfiles/contents/0000614/614571/024.xlsx</t>
    <phoneticPr fontId="3"/>
  </si>
  <si>
    <t>https://www.city.osaka.lg.jp/shimin/cmsfiles/contents/0000614/614571/025.xlsx</t>
    <phoneticPr fontId="3"/>
  </si>
  <si>
    <t>https://www.city.osaka.lg.jp/shimin/cmsfiles/contents/0000614/614571/026.xlsx</t>
    <phoneticPr fontId="3"/>
  </si>
  <si>
    <t>https://www.city.osaka.lg.jp/shimin/cmsfiles/contents/0000614/614571/027.xlsx</t>
    <phoneticPr fontId="3"/>
  </si>
  <si>
    <t>https://www.city.osaka.lg.jp/shimin/cmsfiles/contents/0000614/614571/028.xlsx</t>
    <phoneticPr fontId="3"/>
  </si>
  <si>
    <t>https://www.city.osaka.lg.jp/shimin/cmsfiles/contents/0000614/614571/029.xlsx</t>
    <phoneticPr fontId="3"/>
  </si>
  <si>
    <t>https://www.city.osaka.lg.jp/shimin/cmsfiles/contents/0000614/614571/030.xlsx</t>
    <phoneticPr fontId="3"/>
  </si>
  <si>
    <t>https://www.city.osaka.lg.jp/shimin/cmsfiles/contents/0000614/614571/031.xlsx</t>
    <phoneticPr fontId="3"/>
  </si>
  <si>
    <t>https://www.city.osaka.lg.jp/shimin/cmsfiles/contents/0000614/614571/032.xlsx</t>
    <phoneticPr fontId="3"/>
  </si>
  <si>
    <t>https://www.city.osaka.lg.jp/shimin/cmsfiles/contents/0000614/614571/033.xlsx</t>
    <phoneticPr fontId="3"/>
  </si>
  <si>
    <t>https://www.city.osaka.lg.jp/shimin/cmsfiles/contents/0000614/614571/034.xlsx</t>
    <phoneticPr fontId="3"/>
  </si>
  <si>
    <t>https://www.city.osaka.lg.jp/shimin/cmsfiles/contents/0000614/614571/035.xlsx</t>
    <phoneticPr fontId="3"/>
  </si>
  <si>
    <t>https://www.city.osaka.lg.jp/shimin/cmsfiles/contents/0000614/614571/036.xlsx</t>
    <phoneticPr fontId="3"/>
  </si>
  <si>
    <t>https://www.city.osaka.lg.jp/shimin/cmsfiles/contents/0000614/614571/037.xlsx</t>
    <phoneticPr fontId="3"/>
  </si>
  <si>
    <t>https://www.city.osaka.lg.jp/shimin/cmsfiles/contents/0000614/614571/038.xlsx</t>
    <phoneticPr fontId="3"/>
  </si>
  <si>
    <t>https://www.city.osaka.lg.jp/shimin/cmsfiles/contents/0000614/614571/039.xlsx</t>
    <phoneticPr fontId="3"/>
  </si>
  <si>
    <t>https://www.city.osaka.lg.jp/shimin/cmsfiles/contents/0000614/614571/040.xlsx</t>
    <phoneticPr fontId="3"/>
  </si>
  <si>
    <t>https://www.city.osaka.lg.jp/shimin/cmsfiles/contents/0000614/614571/041.xlsx</t>
    <phoneticPr fontId="3"/>
  </si>
  <si>
    <t>https://www.city.osaka.lg.jp/shimin/cmsfiles/contents/0000614/614571/042.xlsx</t>
    <phoneticPr fontId="3"/>
  </si>
  <si>
    <t>https://www.city.osaka.lg.jp/shimin/cmsfiles/contents/0000614/614571/043.xlsx</t>
    <phoneticPr fontId="3"/>
  </si>
  <si>
    <t>https://www.city.osaka.lg.jp/shimin/cmsfiles/contents/0000614/614571/044.xlsx</t>
    <phoneticPr fontId="3"/>
  </si>
  <si>
    <t>https://www.city.osaka.lg.jp/shimin/cmsfiles/contents/0000614/614571/045.xlsx</t>
    <phoneticPr fontId="3"/>
  </si>
  <si>
    <t>https://www.city.osaka.lg.jp/shimin/cmsfiles/contents/0000614/614571/046.xlsx</t>
    <phoneticPr fontId="3"/>
  </si>
  <si>
    <t>https://www.city.osaka.lg.jp/shimin/cmsfiles/contents/0000614/614571/047.xlsx</t>
    <phoneticPr fontId="3"/>
  </si>
  <si>
    <t>https://www.city.osaka.lg.jp/shimin/cmsfiles/contents/0000614/614571/048.xlsx</t>
    <phoneticPr fontId="3"/>
  </si>
  <si>
    <t>https://www.city.osaka.lg.jp/shimin/cmsfiles/contents/0000614/614571/049.xlsx</t>
    <phoneticPr fontId="3"/>
  </si>
  <si>
    <t>https://www.city.osaka.lg.jp/shimin/cmsfiles/contents/0000614/614571/050.xlsx</t>
    <phoneticPr fontId="3"/>
  </si>
  <si>
    <t>https://www.city.osaka.lg.jp/shimin/cmsfiles/contents/0000614/614571/051.xlsx</t>
    <phoneticPr fontId="3"/>
  </si>
  <si>
    <t>https://www.city.osaka.lg.jp/shimin/cmsfiles/contents/0000614/614571/052.xlsx</t>
    <phoneticPr fontId="3"/>
  </si>
  <si>
    <t>https://www.city.osaka.lg.jp/shimin/cmsfiles/contents/0000614/614571/053.xlsx</t>
    <phoneticPr fontId="3"/>
  </si>
  <si>
    <t>https://www.city.osaka.lg.jp/shimin/cmsfiles/contents/0000614/614571/054.xlsx</t>
    <phoneticPr fontId="3"/>
  </si>
  <si>
    <t>https://www.city.osaka.lg.jp/shimin/cmsfiles/contents/0000614/614571/055.xlsx</t>
    <phoneticPr fontId="3"/>
  </si>
  <si>
    <t>https://www.city.osaka.lg.jp/shimin/cmsfiles/contents/0000614/614571/056.xlsx</t>
    <phoneticPr fontId="3"/>
  </si>
  <si>
    <t>https://www.city.osaka.lg.jp/shimin/cmsfiles/contents/0000614/614571/057.xlsx</t>
    <phoneticPr fontId="3"/>
  </si>
  <si>
    <t>https://www.city.osaka.lg.jp/shimin/cmsfiles/contents/0000614/614571/058.xlsx</t>
    <phoneticPr fontId="3"/>
  </si>
  <si>
    <t>https://www.city.osaka.lg.jp/shimin/cmsfiles/contents/0000614/614571/059.xlsx</t>
    <phoneticPr fontId="3"/>
  </si>
  <si>
    <t>https://www.city.osaka.lg.jp/shimin/cmsfiles/contents/0000614/614571/060.xlsx</t>
    <phoneticPr fontId="3"/>
  </si>
  <si>
    <t>https://www.city.osaka.lg.jp/shimin/cmsfiles/contents/0000614/614571/061.xlsx</t>
    <phoneticPr fontId="3"/>
  </si>
  <si>
    <t>https://www.city.osaka.lg.jp/shimin/cmsfiles/contents/0000614/614571/062.xlsx</t>
    <phoneticPr fontId="3"/>
  </si>
  <si>
    <t>https://www.city.osaka.lg.jp/shimin/cmsfiles/contents/0000614/614571/063.xlsx</t>
    <phoneticPr fontId="3"/>
  </si>
  <si>
    <t>https://www.city.osaka.lg.jp/shimin/cmsfiles/contents/0000614/614571/064.xlsx</t>
    <phoneticPr fontId="3"/>
  </si>
  <si>
    <t>https://www.city.osaka.lg.jp/shimin/cmsfiles/contents/0000614/614571/065.xlsx</t>
    <phoneticPr fontId="3"/>
  </si>
  <si>
    <t>https://www.city.osaka.lg.jp/shimin/cmsfiles/contents/0000614/614571/066.xlsx</t>
    <phoneticPr fontId="3"/>
  </si>
  <si>
    <t>https://www.city.osaka.lg.jp/shimin/cmsfiles/contents/0000614/614571/067.xlsx</t>
    <phoneticPr fontId="3"/>
  </si>
  <si>
    <t>https://www.city.osaka.lg.jp/shimin/cmsfiles/contents/0000614/614571/068.xlsx</t>
    <phoneticPr fontId="3"/>
  </si>
  <si>
    <t>https://www.city.osaka.lg.jp/shimin/cmsfiles/contents/0000614/614571/069.xlsx</t>
    <phoneticPr fontId="3"/>
  </si>
  <si>
    <t>https://www.city.osaka.lg.jp/shimin/cmsfiles/contents/0000614/614571/070.xlsx</t>
    <phoneticPr fontId="3"/>
  </si>
  <si>
    <t>https://www.city.osaka.lg.jp/shimin/cmsfiles/contents/0000614/614571/071.xlsx</t>
    <phoneticPr fontId="3"/>
  </si>
  <si>
    <t>https://www.city.osaka.lg.jp/shimin/cmsfiles/contents/0000614/614571/072.xlsx</t>
    <phoneticPr fontId="3"/>
  </si>
  <si>
    <t>https://www.city.osaka.lg.jp/shimin/cmsfiles/contents/0000614/614571/073.xlsx</t>
    <phoneticPr fontId="3"/>
  </si>
  <si>
    <t>https://www.city.osaka.lg.jp/shimin/cmsfiles/contents/0000614/614571/074.xlsx</t>
    <phoneticPr fontId="3"/>
  </si>
  <si>
    <t>https://www.city.osaka.lg.jp/shimin/cmsfiles/contents/0000614/614571/075.xlsx</t>
    <phoneticPr fontId="3"/>
  </si>
  <si>
    <t>https://www.city.osaka.lg.jp/shimin/cmsfiles/contents/0000614/614571/076.xlsx</t>
    <phoneticPr fontId="3"/>
  </si>
  <si>
    <t>https://www.city.osaka.lg.jp/shimin/cmsfiles/contents/0000614/614571/077.xlsx</t>
    <phoneticPr fontId="3"/>
  </si>
  <si>
    <t>https://www.city.osaka.lg.jp/shimin/cmsfiles/contents/0000614/614571/078.xlsx</t>
    <phoneticPr fontId="3"/>
  </si>
  <si>
    <t>https://www.city.osaka.lg.jp/shimin/cmsfiles/contents/0000614/614571/079.xlsx</t>
    <phoneticPr fontId="3"/>
  </si>
  <si>
    <t>https://www.city.osaka.lg.jp/shimin/cmsfiles/contents/0000614/614571/080.xlsx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</si>
</sst>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quot;△ &quot;#,##0\)"/>
    <numFmt numFmtId="178" formatCode="\(#,##0\)"/>
    <numFmt numFmtId="179" formatCode="0.00_ "/>
  </numFmts>
  <fonts count="18">
    <font>
      <sz val="11"/>
      <name val="ＭＳ Ｐゴシック"/>
      <family val="3"/>
      <charset val="128"/>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sz val="10"/>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sz val="9"/>
      <color indexed="81"/>
      <name val="MS P ゴシック"/>
      <family val="3"/>
      <charset val="128"/>
    </font>
    <font>
      <sz val="10.5"/>
      <color theme="1"/>
      <name val="ＭＳ Ｐゴシック"/>
      <family val="3"/>
      <charset val="128"/>
    </font>
    <font>
      <sz val="10.5"/>
      <color theme="0"/>
      <name val="ＭＳ Ｐゴシック"/>
      <family val="3"/>
      <charset val="128"/>
    </font>
    <font>
      <u/>
      <sz val="11"/>
      <color theme="10"/>
      <name val="ＭＳ Ｐゴシック"/>
      <family val="3"/>
      <charset val="128"/>
    </font>
    <font>
      <u/>
      <sz val="11"/>
      <color theme="0"/>
      <name val="ＭＳ Ｐゴシック"/>
      <family val="3"/>
      <charset val="128"/>
    </font>
    <font>
      <sz val="11"/>
      <color theme="0"/>
      <name val="ＭＳ Ｐゴシック"/>
      <family val="3"/>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s>
  <cellStyleXfs count="5">
    <xf numFmtId="0" fontId="0" fillId="0" borderId="0"/>
    <xf numFmtId="38" fontId="4" fillId="0" borderId="0" applyFont="0" applyFill="0" applyBorder="0" applyAlignment="0" applyProtection="0"/>
    <xf numFmtId="0" fontId="4" fillId="0" borderId="0"/>
    <xf numFmtId="0" fontId="1" fillId="0" borderId="0"/>
    <xf numFmtId="0" fontId="15" fillId="0" borderId="0" applyNumberFormat="0" applyFill="0" applyBorder="0" applyAlignment="0" applyProtection="0"/>
  </cellStyleXfs>
  <cellXfs count="128">
    <xf numFmtId="0" fontId="0" fillId="0" borderId="0" xfId="0"/>
    <xf numFmtId="0" fontId="0" fillId="0" borderId="1" xfId="0" applyBorder="1" applyAlignment="1">
      <alignment vertical="center"/>
    </xf>
    <xf numFmtId="0" fontId="0" fillId="0" borderId="0" xfId="0" applyAlignment="1">
      <alignment vertical="center"/>
    </xf>
    <xf numFmtId="0" fontId="4" fillId="0" borderId="0" xfId="0" applyFont="1" applyAlignment="1">
      <alignment horizontal="right"/>
    </xf>
    <xf numFmtId="0" fontId="4" fillId="0" borderId="0" xfId="0" applyFont="1" applyAlignment="1">
      <alignment horizontal="center"/>
    </xf>
    <xf numFmtId="0" fontId="4" fillId="0" borderId="0" xfId="0" applyFont="1" applyAlignment="1"/>
    <xf numFmtId="0" fontId="4" fillId="0" borderId="0" xfId="0" applyFont="1" applyAlignment="1">
      <alignment vertical="center" textRotation="255"/>
    </xf>
    <xf numFmtId="0" fontId="0" fillId="0" borderId="2" xfId="0" applyBorder="1" applyAlignment="1">
      <alignment vertical="center"/>
    </xf>
    <xf numFmtId="0" fontId="0" fillId="0" borderId="7" xfId="0" applyBorder="1" applyAlignment="1">
      <alignment vertical="center"/>
    </xf>
    <xf numFmtId="0" fontId="7" fillId="0" borderId="0" xfId="3" applyNumberFormat="1" applyFont="1" applyFill="1" applyAlignment="1">
      <alignment vertical="center"/>
    </xf>
    <xf numFmtId="0" fontId="5" fillId="0" borderId="0" xfId="3" applyNumberFormat="1" applyFont="1" applyFill="1" applyAlignment="1">
      <alignment vertical="center"/>
    </xf>
    <xf numFmtId="0" fontId="5" fillId="0" borderId="0" xfId="3" applyFont="1" applyFill="1" applyAlignment="1">
      <alignment vertical="center"/>
    </xf>
    <xf numFmtId="0" fontId="8" fillId="0" borderId="0" xfId="3" applyNumberFormat="1" applyFont="1" applyFill="1" applyAlignment="1">
      <alignment horizontal="left" vertical="center"/>
    </xf>
    <xf numFmtId="0" fontId="6" fillId="0" borderId="0" xfId="3" applyNumberFormat="1" applyFont="1" applyFill="1" applyAlignment="1">
      <alignment vertical="center"/>
    </xf>
    <xf numFmtId="0" fontId="0" fillId="0" borderId="0" xfId="0" applyFont="1" applyAlignment="1">
      <alignment horizontal="center" vertical="center"/>
    </xf>
    <xf numFmtId="0" fontId="6" fillId="0" borderId="0" xfId="3" applyFont="1" applyFill="1" applyAlignment="1">
      <alignment vertical="center"/>
    </xf>
    <xf numFmtId="0" fontId="6" fillId="0" borderId="0" xfId="3" applyNumberFormat="1" applyFont="1" applyFill="1" applyBorder="1" applyAlignment="1">
      <alignment vertical="center"/>
    </xf>
    <xf numFmtId="0" fontId="0" fillId="0" borderId="0" xfId="0" applyFont="1" applyAlignment="1">
      <alignment vertical="center"/>
    </xf>
    <xf numFmtId="0" fontId="11" fillId="0" borderId="4" xfId="0" applyFont="1" applyBorder="1" applyAlignment="1">
      <alignment vertical="center"/>
    </xf>
    <xf numFmtId="0" fontId="0" fillId="0" borderId="25" xfId="0" applyFont="1" applyBorder="1" applyAlignment="1">
      <alignment vertical="center"/>
    </xf>
    <xf numFmtId="0" fontId="0" fillId="0" borderId="2" xfId="0" applyFont="1" applyBorder="1" applyAlignment="1">
      <alignment vertical="center"/>
    </xf>
    <xf numFmtId="0" fontId="0" fillId="0" borderId="5"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xf numFmtId="0" fontId="0" fillId="0" borderId="26" xfId="0" applyFont="1" applyBorder="1" applyAlignment="1">
      <alignment vertical="center"/>
    </xf>
    <xf numFmtId="0" fontId="0" fillId="0" borderId="7" xfId="0" applyFont="1" applyBorder="1" applyAlignment="1">
      <alignment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25" xfId="0" applyFont="1" applyBorder="1" applyAlignment="1">
      <alignment horizontal="center" vertical="center"/>
    </xf>
    <xf numFmtId="0" fontId="0" fillId="0" borderId="4" xfId="0" applyFont="1" applyBorder="1" applyAlignment="1">
      <alignment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0" fillId="0" borderId="31" xfId="0" applyFont="1" applyBorder="1" applyAlignment="1">
      <alignment horizontal="center" vertical="center"/>
    </xf>
    <xf numFmtId="179" fontId="0" fillId="0" borderId="3" xfId="0" applyNumberFormat="1" applyFont="1" applyBorder="1" applyAlignment="1">
      <alignment vertical="center" shrinkToFit="1"/>
    </xf>
    <xf numFmtId="0" fontId="0" fillId="0" borderId="3" xfId="0" applyFont="1" applyBorder="1" applyAlignment="1">
      <alignment horizontal="center" vertical="center" shrinkToFit="1"/>
    </xf>
    <xf numFmtId="179" fontId="0" fillId="0" borderId="31" xfId="0" applyNumberFormat="1" applyFont="1" applyBorder="1" applyAlignment="1">
      <alignment vertical="center" shrinkToFit="1"/>
    </xf>
    <xf numFmtId="0" fontId="0" fillId="0" borderId="35" xfId="0" applyFont="1" applyBorder="1" applyAlignment="1">
      <alignment horizontal="center" vertical="center"/>
    </xf>
    <xf numFmtId="179" fontId="0" fillId="0" borderId="36" xfId="0" applyNumberFormat="1" applyFont="1" applyBorder="1" applyAlignment="1">
      <alignment vertical="center" shrinkToFit="1"/>
    </xf>
    <xf numFmtId="0" fontId="0" fillId="0" borderId="37" xfId="0" applyFont="1" applyBorder="1" applyAlignment="1">
      <alignment horizontal="center" vertical="center"/>
    </xf>
    <xf numFmtId="0" fontId="0" fillId="0" borderId="20" xfId="0" applyFont="1" applyBorder="1" applyAlignment="1">
      <alignment vertical="center"/>
    </xf>
    <xf numFmtId="0" fontId="0" fillId="0" borderId="19" xfId="0" applyFont="1" applyBorder="1" applyAlignment="1">
      <alignment vertical="center"/>
    </xf>
    <xf numFmtId="0" fontId="0" fillId="0" borderId="21" xfId="0" applyBorder="1" applyAlignment="1">
      <alignment vertical="center"/>
    </xf>
    <xf numFmtId="0" fontId="0" fillId="0" borderId="33" xfId="0" applyFont="1" applyBorder="1" applyAlignment="1">
      <alignment vertical="center"/>
    </xf>
    <xf numFmtId="0" fontId="0" fillId="0" borderId="34" xfId="0" applyBorder="1" applyAlignment="1">
      <alignment vertical="center"/>
    </xf>
    <xf numFmtId="0" fontId="0" fillId="0" borderId="22" xfId="0" applyFont="1" applyBorder="1" applyAlignment="1">
      <alignment vertical="center"/>
    </xf>
    <xf numFmtId="0" fontId="0" fillId="0" borderId="23" xfId="0" applyFont="1" applyBorder="1" applyAlignment="1">
      <alignment vertical="center"/>
    </xf>
    <xf numFmtId="0" fontId="0" fillId="0" borderId="18" xfId="0" applyBorder="1" applyAlignment="1">
      <alignment vertical="center"/>
    </xf>
    <xf numFmtId="0" fontId="5" fillId="2" borderId="0" xfId="3" applyNumberFormat="1" applyFont="1" applyFill="1" applyAlignment="1">
      <alignment vertical="center"/>
    </xf>
    <xf numFmtId="0" fontId="5" fillId="2" borderId="0" xfId="3" applyNumberFormat="1" applyFont="1" applyFill="1" applyAlignment="1">
      <alignment horizontal="center" vertical="center"/>
    </xf>
    <xf numFmtId="0" fontId="5" fillId="2" borderId="0" xfId="3" applyFont="1" applyFill="1" applyAlignment="1">
      <alignment vertical="center"/>
    </xf>
    <xf numFmtId="0" fontId="6" fillId="2" borderId="10" xfId="3" applyNumberFormat="1" applyFont="1" applyFill="1" applyBorder="1" applyAlignment="1">
      <alignment horizontal="center" vertical="center"/>
    </xf>
    <xf numFmtId="0" fontId="6" fillId="2" borderId="12" xfId="3" applyNumberFormat="1" applyFont="1" applyFill="1" applyBorder="1" applyAlignment="1">
      <alignment horizontal="center" vertical="center"/>
    </xf>
    <xf numFmtId="176" fontId="5" fillId="0" borderId="13" xfId="3" applyNumberFormat="1" applyFont="1" applyFill="1" applyBorder="1" applyAlignment="1">
      <alignment vertical="center" shrinkToFit="1"/>
    </xf>
    <xf numFmtId="177" fontId="5" fillId="0" borderId="12" xfId="3" applyNumberFormat="1" applyFont="1" applyFill="1" applyBorder="1" applyAlignment="1">
      <alignment vertical="center" shrinkToFit="1"/>
    </xf>
    <xf numFmtId="176" fontId="5" fillId="0" borderId="14" xfId="3" applyNumberFormat="1" applyFont="1" applyFill="1" applyBorder="1" applyAlignment="1">
      <alignment vertical="center" shrinkToFit="1"/>
    </xf>
    <xf numFmtId="178" fontId="5" fillId="0" borderId="12" xfId="3" applyNumberFormat="1" applyFont="1" applyFill="1" applyBorder="1" applyAlignment="1">
      <alignment vertical="center" shrinkToFit="1"/>
    </xf>
    <xf numFmtId="178" fontId="5" fillId="0" borderId="13" xfId="3" applyNumberFormat="1" applyFont="1" applyFill="1" applyBorder="1" applyAlignment="1">
      <alignment vertical="center" shrinkToFit="1"/>
    </xf>
    <xf numFmtId="0" fontId="6" fillId="2" borderId="9" xfId="3" applyNumberFormat="1" applyFont="1" applyFill="1" applyBorder="1" applyAlignment="1">
      <alignment horizontal="center" vertical="center"/>
    </xf>
    <xf numFmtId="38" fontId="5" fillId="0" borderId="15" xfId="0" applyNumberFormat="1" applyFont="1" applyFill="1" applyBorder="1" applyAlignment="1"/>
    <xf numFmtId="177" fontId="5" fillId="0" borderId="16" xfId="3" applyNumberFormat="1" applyFont="1" applyFill="1" applyBorder="1" applyAlignment="1">
      <alignment vertical="center" shrinkToFit="1"/>
    </xf>
    <xf numFmtId="178" fontId="13" fillId="0" borderId="12" xfId="3" applyNumberFormat="1" applyFont="1" applyFill="1" applyBorder="1" applyAlignment="1">
      <alignment vertical="center" shrinkToFit="1"/>
    </xf>
    <xf numFmtId="176" fontId="5" fillId="0" borderId="14" xfId="3" applyNumberFormat="1" applyFont="1" applyFill="1" applyBorder="1" applyAlignment="1">
      <alignment horizontal="right" vertical="center" shrinkToFit="1"/>
    </xf>
    <xf numFmtId="178" fontId="5" fillId="0" borderId="17" xfId="3" applyNumberFormat="1" applyFont="1" applyFill="1" applyBorder="1" applyAlignment="1">
      <alignment vertical="center" shrinkToFit="1"/>
    </xf>
    <xf numFmtId="38" fontId="5" fillId="0" borderId="15" xfId="1" applyFont="1" applyFill="1" applyBorder="1" applyAlignment="1"/>
    <xf numFmtId="177" fontId="5" fillId="0" borderId="17" xfId="3" applyNumberFormat="1" applyFont="1" applyFill="1" applyBorder="1" applyAlignment="1">
      <alignment vertical="center" shrinkToFit="1"/>
    </xf>
    <xf numFmtId="177" fontId="5" fillId="0" borderId="18" xfId="3" applyNumberFormat="1" applyFont="1" applyFill="1" applyBorder="1" applyAlignment="1">
      <alignment vertical="center" shrinkToFit="1"/>
    </xf>
    <xf numFmtId="0" fontId="4" fillId="0" borderId="0" xfId="0" applyFont="1"/>
    <xf numFmtId="0" fontId="5" fillId="0" borderId="0" xfId="3" applyFont="1" applyAlignment="1">
      <alignment vertical="center"/>
    </xf>
    <xf numFmtId="0" fontId="5" fillId="0" borderId="0" xfId="3" applyFont="1" applyAlignment="1">
      <alignment horizontal="center" vertical="center"/>
    </xf>
    <xf numFmtId="0" fontId="14" fillId="0" borderId="0" xfId="3" applyFont="1" applyFill="1" applyAlignment="1">
      <alignment vertical="center"/>
    </xf>
    <xf numFmtId="0" fontId="14" fillId="0" borderId="0" xfId="3" applyFont="1" applyAlignment="1">
      <alignment horizontal="left" vertical="center"/>
    </xf>
    <xf numFmtId="0" fontId="14" fillId="0" borderId="0" xfId="3" applyFont="1" applyAlignment="1">
      <alignment vertical="center"/>
    </xf>
    <xf numFmtId="0" fontId="14" fillId="0" borderId="0" xfId="3" applyNumberFormat="1" applyFont="1" applyFill="1" applyAlignment="1">
      <alignment vertical="center"/>
    </xf>
    <xf numFmtId="176" fontId="5" fillId="0" borderId="15" xfId="3" applyNumberFormat="1" applyFont="1" applyFill="1" applyBorder="1" applyAlignment="1">
      <alignment vertical="center" shrinkToFit="1"/>
    </xf>
    <xf numFmtId="178" fontId="5" fillId="0" borderId="16" xfId="3" applyNumberFormat="1" applyFont="1" applyFill="1" applyBorder="1" applyAlignment="1">
      <alignment vertical="center" shrinkToFit="1"/>
    </xf>
    <xf numFmtId="0" fontId="5" fillId="0" borderId="0" xfId="3" applyNumberFormat="1" applyFont="1" applyFill="1" applyAlignment="1">
      <alignment horizontal="center" vertical="center"/>
    </xf>
    <xf numFmtId="0" fontId="10" fillId="0" borderId="0" xfId="0" applyFont="1" applyFill="1" applyAlignment="1">
      <alignment horizontal="right" vertical="center"/>
    </xf>
    <xf numFmtId="0" fontId="8" fillId="0" borderId="0" xfId="3" applyNumberFormat="1" applyFont="1" applyFill="1" applyAlignment="1">
      <alignment horizontal="right" vertical="center"/>
    </xf>
    <xf numFmtId="0" fontId="9" fillId="0" borderId="23" xfId="3" applyNumberFormat="1" applyFont="1" applyFill="1" applyBorder="1" applyAlignment="1">
      <alignment vertical="center" wrapText="1"/>
    </xf>
    <xf numFmtId="0" fontId="9" fillId="0" borderId="0" xfId="3" applyNumberFormat="1" applyFont="1" applyFill="1" applyAlignment="1">
      <alignment horizontal="right" vertical="center"/>
    </xf>
    <xf numFmtId="0" fontId="16" fillId="0" borderId="0" xfId="4" applyFont="1" applyFill="1" applyAlignment="1">
      <alignment vertical="center"/>
    </xf>
    <xf numFmtId="0" fontId="6" fillId="0" borderId="0" xfId="3" applyNumberFormat="1" applyFont="1" applyFill="1" applyAlignment="1">
      <alignment horizontal="center" vertical="center" shrinkToFit="1"/>
    </xf>
    <xf numFmtId="0" fontId="6" fillId="0" borderId="0" xfId="3" applyNumberFormat="1" applyFont="1" applyFill="1" applyAlignment="1">
      <alignment horizontal="center" vertical="center"/>
    </xf>
    <xf numFmtId="0" fontId="5" fillId="0" borderId="0" xfId="3" applyFont="1" applyFill="1" applyAlignment="1">
      <alignment horizontal="right" vertical="center"/>
    </xf>
    <xf numFmtId="0" fontId="6" fillId="0" borderId="0" xfId="3" applyFont="1" applyFill="1" applyAlignment="1">
      <alignment horizontal="center" vertical="center"/>
    </xf>
    <xf numFmtId="0" fontId="5" fillId="0" borderId="0" xfId="3" applyNumberFormat="1" applyFont="1" applyFill="1" applyBorder="1" applyAlignment="1">
      <alignment vertical="center"/>
    </xf>
    <xf numFmtId="0" fontId="5" fillId="0" borderId="0" xfId="3" applyNumberFormat="1" applyFont="1" applyFill="1" applyBorder="1" applyAlignment="1">
      <alignment horizontal="center" vertical="center"/>
    </xf>
    <xf numFmtId="0" fontId="5" fillId="0" borderId="0" xfId="3" applyNumberFormat="1" applyFont="1" applyFill="1" applyAlignment="1">
      <alignment horizontal="right" vertical="center"/>
    </xf>
    <xf numFmtId="176" fontId="6" fillId="0" borderId="14" xfId="3" applyNumberFormat="1" applyFont="1" applyFill="1" applyBorder="1" applyAlignment="1">
      <alignment horizontal="center" vertical="center" wrapText="1"/>
    </xf>
    <xf numFmtId="176" fontId="6" fillId="0" borderId="12" xfId="3" applyNumberFormat="1" applyFont="1" applyFill="1" applyBorder="1" applyAlignment="1">
      <alignment horizontal="center" vertical="center" wrapText="1"/>
    </xf>
    <xf numFmtId="0" fontId="6" fillId="0" borderId="4" xfId="3" applyFont="1" applyFill="1" applyBorder="1" applyAlignment="1">
      <alignment horizontal="center" vertical="center"/>
    </xf>
    <xf numFmtId="0" fontId="6" fillId="0" borderId="6" xfId="3" applyFont="1" applyFill="1" applyBorder="1" applyAlignment="1">
      <alignment horizontal="center" vertical="center"/>
    </xf>
    <xf numFmtId="0" fontId="15" fillId="0" borderId="29" xfId="4" applyNumberFormat="1" applyFill="1" applyBorder="1" applyAlignment="1">
      <alignment horizontal="left" vertical="center" wrapText="1"/>
    </xf>
    <xf numFmtId="0" fontId="15" fillId="0" borderId="11" xfId="4" applyNumberFormat="1" applyFill="1" applyBorder="1" applyAlignment="1">
      <alignment horizontal="left" vertical="center" wrapText="1"/>
    </xf>
    <xf numFmtId="0" fontId="6" fillId="0" borderId="29" xfId="3" applyNumberFormat="1" applyFont="1" applyFill="1" applyBorder="1" applyAlignment="1">
      <alignment horizontal="left" vertical="center" wrapText="1"/>
    </xf>
    <xf numFmtId="0" fontId="6" fillId="0" borderId="11" xfId="3" applyNumberFormat="1" applyFont="1" applyFill="1" applyBorder="1" applyAlignment="1">
      <alignment horizontal="left" vertical="center" wrapText="1"/>
    </xf>
    <xf numFmtId="0" fontId="15" fillId="0" borderId="39" xfId="4" applyFill="1" applyBorder="1" applyAlignment="1">
      <alignment horizontal="left" vertical="center" wrapText="1"/>
    </xf>
    <xf numFmtId="0" fontId="5" fillId="0" borderId="4" xfId="3" applyFont="1" applyFill="1" applyBorder="1" applyAlignment="1">
      <alignment horizontal="center" vertical="center"/>
    </xf>
    <xf numFmtId="0" fontId="5" fillId="0" borderId="6" xfId="3" applyFont="1" applyFill="1" applyBorder="1" applyAlignment="1">
      <alignment horizontal="center" vertical="center"/>
    </xf>
    <xf numFmtId="0" fontId="15" fillId="0" borderId="38" xfId="4" applyNumberFormat="1" applyFill="1" applyBorder="1" applyAlignment="1">
      <alignment horizontal="left" vertical="center" wrapText="1"/>
    </xf>
    <xf numFmtId="0" fontId="6" fillId="0" borderId="8" xfId="3" applyNumberFormat="1" applyFont="1" applyFill="1" applyBorder="1" applyAlignment="1">
      <alignment horizontal="center" vertical="center"/>
    </xf>
    <xf numFmtId="0" fontId="6" fillId="0" borderId="11" xfId="3" applyNumberFormat="1" applyFont="1" applyFill="1" applyBorder="1" applyAlignment="1">
      <alignment horizontal="center" vertical="center"/>
    </xf>
    <xf numFmtId="0" fontId="6" fillId="0" borderId="10" xfId="3" applyNumberFormat="1" applyFont="1" applyFill="1" applyBorder="1" applyAlignment="1">
      <alignment horizontal="center" vertical="center" wrapText="1"/>
    </xf>
    <xf numFmtId="0" fontId="6" fillId="0" borderId="12" xfId="3" applyNumberFormat="1" applyFont="1" applyFill="1" applyBorder="1" applyAlignment="1">
      <alignment horizontal="center" vertical="center"/>
    </xf>
    <xf numFmtId="0" fontId="6" fillId="2" borderId="27" xfId="3" applyNumberFormat="1" applyFont="1" applyFill="1" applyBorder="1" applyAlignment="1">
      <alignment horizontal="center" vertical="center"/>
    </xf>
    <xf numFmtId="0" fontId="6" fillId="2" borderId="21" xfId="3" applyNumberFormat="1" applyFont="1" applyFill="1" applyBorder="1" applyAlignment="1">
      <alignment horizontal="center" vertical="center"/>
    </xf>
    <xf numFmtId="0" fontId="6" fillId="2" borderId="6" xfId="3" applyNumberFormat="1" applyFont="1" applyFill="1" applyBorder="1" applyAlignment="1">
      <alignment horizontal="center" vertical="center"/>
    </xf>
    <xf numFmtId="0" fontId="6" fillId="2" borderId="16" xfId="3" applyNumberFormat="1" applyFont="1" applyFill="1" applyBorder="1" applyAlignment="1">
      <alignment horizontal="center" vertical="center"/>
    </xf>
    <xf numFmtId="0" fontId="9" fillId="0" borderId="23" xfId="3" applyNumberFormat="1" applyFont="1" applyFill="1" applyBorder="1" applyAlignment="1">
      <alignment horizontal="right" vertical="center" wrapText="1"/>
    </xf>
    <xf numFmtId="0" fontId="6" fillId="0" borderId="24" xfId="3" applyNumberFormat="1" applyFont="1" applyFill="1" applyBorder="1" applyAlignment="1">
      <alignment horizontal="center" vertical="center"/>
    </xf>
    <xf numFmtId="0" fontId="6" fillId="0" borderId="2" xfId="3" applyNumberFormat="1" applyFont="1" applyFill="1" applyBorder="1" applyAlignment="1">
      <alignment horizontal="center" vertical="center"/>
    </xf>
    <xf numFmtId="0" fontId="6" fillId="0" borderId="22" xfId="3" applyNumberFormat="1" applyFont="1" applyFill="1" applyBorder="1" applyAlignment="1">
      <alignment horizontal="center" vertical="center"/>
    </xf>
    <xf numFmtId="0" fontId="6" fillId="0" borderId="30" xfId="3" applyNumberFormat="1" applyFont="1" applyFill="1" applyBorder="1" applyAlignment="1">
      <alignment horizontal="center" vertical="center"/>
    </xf>
    <xf numFmtId="0" fontId="6" fillId="0" borderId="28" xfId="3" applyFont="1" applyFill="1" applyBorder="1" applyAlignment="1">
      <alignment horizontal="center" vertical="center"/>
    </xf>
    <xf numFmtId="0" fontId="0" fillId="0" borderId="25" xfId="0" applyFont="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0" fillId="0" borderId="31" xfId="0" applyFont="1" applyBorder="1" applyAlignment="1">
      <alignment horizontal="center" vertical="center" shrinkToFit="1"/>
    </xf>
    <xf numFmtId="0" fontId="0" fillId="0" borderId="32" xfId="0" applyFont="1" applyBorder="1" applyAlignment="1">
      <alignment horizontal="center" vertical="center" shrinkToFit="1"/>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26"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17" fillId="0" borderId="0" xfId="0" applyFont="1"/>
  </cellXfs>
  <cellStyles count="5">
    <cellStyle name="ハイパーリンク" xfId="4" builtinId="8"/>
    <cellStyle name="桁区切り 2" xfId="1" xr:uid="{00000000-0005-0000-0000-000000000000}"/>
    <cellStyle name="標準" xfId="0" builtinId="0"/>
    <cellStyle name="標準 2" xfId="2" xr:uid="{00000000-0005-0000-0000-000002000000}"/>
    <cellStyle name="標準_③予算事業別調書(目次様式)" xfId="3" xr:uid="{00000000-0005-0000-0000-000003000000}"/>
  </cellStyles>
  <dxfs count="1">
    <dxf>
      <font>
        <color theme="0"/>
      </font>
    </dxf>
  </dxfs>
  <tableStyles count="0" defaultTableStyle="TableStyleMedium9" defaultPivotStyle="PivotStyleLight16"/>
  <colors>
    <mruColors>
      <color rgb="FFFFB3B3"/>
      <color rgb="FFFF9999"/>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361950</xdr:colOff>
      <xdr:row>17</xdr:row>
      <xdr:rowOff>66675</xdr:rowOff>
    </xdr:from>
    <xdr:to>
      <xdr:col>22</xdr:col>
      <xdr:colOff>66675</xdr:colOff>
      <xdr:row>18</xdr:row>
      <xdr:rowOff>95250</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bwMode="auto">
        <a:xfrm>
          <a:off x="12992100" y="2819400"/>
          <a:ext cx="171450" cy="200025"/>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ity.osaka.lg.jp/shimin/cmsfiles/contents/0000614/614571/028.xlsx" TargetMode="External"/><Relationship Id="rId117" Type="http://schemas.openxmlformats.org/officeDocument/2006/relationships/hyperlink" Target="https://www.city.osaka.lg.jp/shimin/cmsfiles/contents/0000614/614571/041.xlsx" TargetMode="External"/><Relationship Id="rId21" Type="http://schemas.openxmlformats.org/officeDocument/2006/relationships/hyperlink" Target="https://www.city.osaka.lg.jp/shimin/cmsfiles/contents/0000614/614571/023.xlsx" TargetMode="External"/><Relationship Id="rId42" Type="http://schemas.openxmlformats.org/officeDocument/2006/relationships/hyperlink" Target="https://www.city.osaka.lg.jp/shimin/cmsfiles/contents/0000614/614571/044.xlsx" TargetMode="External"/><Relationship Id="rId47" Type="http://schemas.openxmlformats.org/officeDocument/2006/relationships/hyperlink" Target="https://www.city.osaka.lg.jp/shimin/cmsfiles/contents/0000614/614571/049.xlsx" TargetMode="External"/><Relationship Id="rId63" Type="http://schemas.openxmlformats.org/officeDocument/2006/relationships/hyperlink" Target="https://www.city.osaka.lg.jp/shimin/cmsfiles/contents/0000614/614571/065.xlsx" TargetMode="External"/><Relationship Id="rId68" Type="http://schemas.openxmlformats.org/officeDocument/2006/relationships/hyperlink" Target="https://www.city.osaka.lg.jp/shimin/cmsfiles/contents/0000614/614571/070.xlsx" TargetMode="External"/><Relationship Id="rId84" Type="http://schemas.openxmlformats.org/officeDocument/2006/relationships/hyperlink" Target="https://www.city.osaka.lg.jp/shimin/cmsfiles/contents/0000614/614571/008.xlsx" TargetMode="External"/><Relationship Id="rId89" Type="http://schemas.openxmlformats.org/officeDocument/2006/relationships/hyperlink" Target="https://www.city.osaka.lg.jp/shimin/cmsfiles/contents/0000614/614571/013.xlsx" TargetMode="External"/><Relationship Id="rId112" Type="http://schemas.openxmlformats.org/officeDocument/2006/relationships/hyperlink" Target="https://www.city.osaka.lg.jp/shimin/cmsfiles/contents/0000614/614571/036.xlsx" TargetMode="External"/><Relationship Id="rId133" Type="http://schemas.openxmlformats.org/officeDocument/2006/relationships/hyperlink" Target="https://www.city.osaka.lg.jp/shimin/cmsfiles/contents/0000614/614571/057.xlsx" TargetMode="External"/><Relationship Id="rId138" Type="http://schemas.openxmlformats.org/officeDocument/2006/relationships/hyperlink" Target="https://www.city.osaka.lg.jp/shimin/cmsfiles/contents/0000614/614571/062.xlsx" TargetMode="External"/><Relationship Id="rId154" Type="http://schemas.openxmlformats.org/officeDocument/2006/relationships/hyperlink" Target="https://www.city.osaka.lg.jp/shimin/cmsfiles/contents/0000614/614571/078.xlsx" TargetMode="External"/><Relationship Id="rId159" Type="http://schemas.openxmlformats.org/officeDocument/2006/relationships/comments" Target="../comments1.xml"/><Relationship Id="rId16" Type="http://schemas.openxmlformats.org/officeDocument/2006/relationships/hyperlink" Target="https://www.city.osaka.lg.jp/shimin/cmsfiles/contents/0000614/614571/018.xlsx" TargetMode="External"/><Relationship Id="rId107" Type="http://schemas.openxmlformats.org/officeDocument/2006/relationships/hyperlink" Target="https://www.city.osaka.lg.jp/shimin/cmsfiles/contents/0000614/614571/031.xlsx" TargetMode="External"/><Relationship Id="rId11" Type="http://schemas.openxmlformats.org/officeDocument/2006/relationships/hyperlink" Target="https://www.city.osaka.lg.jp/shimin/cmsfiles/contents/0000614/614571/012.xlsx" TargetMode="External"/><Relationship Id="rId32" Type="http://schemas.openxmlformats.org/officeDocument/2006/relationships/hyperlink" Target="https://www.city.osaka.lg.jp/shimin/cmsfiles/contents/0000614/614571/034.xlsx" TargetMode="External"/><Relationship Id="rId37" Type="http://schemas.openxmlformats.org/officeDocument/2006/relationships/hyperlink" Target="https://www.city.osaka.lg.jp/shimin/cmsfiles/contents/0000614/614571/039.xlsx" TargetMode="External"/><Relationship Id="rId53" Type="http://schemas.openxmlformats.org/officeDocument/2006/relationships/hyperlink" Target="https://www.city.osaka.lg.jp/shimin/cmsfiles/contents/0000614/614571/055.xlsx" TargetMode="External"/><Relationship Id="rId58" Type="http://schemas.openxmlformats.org/officeDocument/2006/relationships/hyperlink" Target="https://www.city.osaka.lg.jp/shimin/cmsfiles/contents/0000614/614571/060.xlsx" TargetMode="External"/><Relationship Id="rId74" Type="http://schemas.openxmlformats.org/officeDocument/2006/relationships/hyperlink" Target="https://www.city.osaka.lg.jp/shimin/cmsfiles/contents/0000614/614571/076.xlsx" TargetMode="External"/><Relationship Id="rId79" Type="http://schemas.openxmlformats.org/officeDocument/2006/relationships/hyperlink" Target="https://www.city.osaka.lg.jp/shimin/cmsfiles/contents/0000614/614571/003.xlsx" TargetMode="External"/><Relationship Id="rId102" Type="http://schemas.openxmlformats.org/officeDocument/2006/relationships/hyperlink" Target="https://www.city.osaka.lg.jp/shimin/cmsfiles/contents/0000614/614571/026.xlsx" TargetMode="External"/><Relationship Id="rId123" Type="http://schemas.openxmlformats.org/officeDocument/2006/relationships/hyperlink" Target="https://www.city.osaka.lg.jp/shimin/cmsfiles/contents/0000614/614571/047.xlsx" TargetMode="External"/><Relationship Id="rId128" Type="http://schemas.openxmlformats.org/officeDocument/2006/relationships/hyperlink" Target="https://www.city.osaka.lg.jp/shimin/cmsfiles/contents/0000614/614571/052.xlsx" TargetMode="External"/><Relationship Id="rId144" Type="http://schemas.openxmlformats.org/officeDocument/2006/relationships/hyperlink" Target="https://www.city.osaka.lg.jp/shimin/cmsfiles/contents/0000614/614571/068.xlsx" TargetMode="External"/><Relationship Id="rId149" Type="http://schemas.openxmlformats.org/officeDocument/2006/relationships/hyperlink" Target="https://www.city.osaka.lg.jp/shimin/cmsfiles/contents/0000614/614571/073.xlsx" TargetMode="External"/><Relationship Id="rId5" Type="http://schemas.openxmlformats.org/officeDocument/2006/relationships/hyperlink" Target="https://www.city.osaka.lg.jp/shimin/cmsfiles/contents/0000614/614571/006.xlsx" TargetMode="External"/><Relationship Id="rId90" Type="http://schemas.openxmlformats.org/officeDocument/2006/relationships/hyperlink" Target="https://www.city.osaka.lg.jp/shimin/cmsfiles/contents/0000614/614571/014.xlsx" TargetMode="External"/><Relationship Id="rId95" Type="http://schemas.openxmlformats.org/officeDocument/2006/relationships/hyperlink" Target="https://www.city.osaka.lg.jp/shimin/cmsfiles/contents/0000614/614571/019.xlsx" TargetMode="External"/><Relationship Id="rId22" Type="http://schemas.openxmlformats.org/officeDocument/2006/relationships/hyperlink" Target="https://www.city.osaka.lg.jp/shimin/cmsfiles/contents/0000614/614571/024.xlsx" TargetMode="External"/><Relationship Id="rId27" Type="http://schemas.openxmlformats.org/officeDocument/2006/relationships/hyperlink" Target="https://www.city.osaka.lg.jp/shimin/cmsfiles/contents/0000614/614571/029.xlsx" TargetMode="External"/><Relationship Id="rId43" Type="http://schemas.openxmlformats.org/officeDocument/2006/relationships/hyperlink" Target="https://www.city.osaka.lg.jp/shimin/cmsfiles/contents/0000614/614571/045.xlsx" TargetMode="External"/><Relationship Id="rId48" Type="http://schemas.openxmlformats.org/officeDocument/2006/relationships/hyperlink" Target="https://www.city.osaka.lg.jp/shimin/cmsfiles/contents/0000614/614571/050.xlsx" TargetMode="External"/><Relationship Id="rId64" Type="http://schemas.openxmlformats.org/officeDocument/2006/relationships/hyperlink" Target="https://www.city.osaka.lg.jp/shimin/cmsfiles/contents/0000614/614571/066.xlsx" TargetMode="External"/><Relationship Id="rId69" Type="http://schemas.openxmlformats.org/officeDocument/2006/relationships/hyperlink" Target="https://www.city.osaka.lg.jp/shimin/cmsfiles/contents/0000614/614571/071.xlsx" TargetMode="External"/><Relationship Id="rId113" Type="http://schemas.openxmlformats.org/officeDocument/2006/relationships/hyperlink" Target="https://www.city.osaka.lg.jp/shimin/cmsfiles/contents/0000614/614571/037.xlsx" TargetMode="External"/><Relationship Id="rId118" Type="http://schemas.openxmlformats.org/officeDocument/2006/relationships/hyperlink" Target="https://www.city.osaka.lg.jp/shimin/cmsfiles/contents/0000614/614571/042.xlsx" TargetMode="External"/><Relationship Id="rId134" Type="http://schemas.openxmlformats.org/officeDocument/2006/relationships/hyperlink" Target="https://www.city.osaka.lg.jp/shimin/cmsfiles/contents/0000614/614571/058.xlsx" TargetMode="External"/><Relationship Id="rId139" Type="http://schemas.openxmlformats.org/officeDocument/2006/relationships/hyperlink" Target="https://www.city.osaka.lg.jp/shimin/cmsfiles/contents/0000614/614571/063.xlsx" TargetMode="External"/><Relationship Id="rId80" Type="http://schemas.openxmlformats.org/officeDocument/2006/relationships/hyperlink" Target="https://www.city.osaka.lg.jp/shimin/cmsfiles/contents/0000614/614571/004.xlsx" TargetMode="External"/><Relationship Id="rId85" Type="http://schemas.openxmlformats.org/officeDocument/2006/relationships/hyperlink" Target="https://www.city.osaka.lg.jp/shimin/cmsfiles/contents/0000614/614571/009.xlsx" TargetMode="External"/><Relationship Id="rId150" Type="http://schemas.openxmlformats.org/officeDocument/2006/relationships/hyperlink" Target="https://www.city.osaka.lg.jp/shimin/cmsfiles/contents/0000614/614571/074.xlsx" TargetMode="External"/><Relationship Id="rId155" Type="http://schemas.openxmlformats.org/officeDocument/2006/relationships/hyperlink" Target="https://www.city.osaka.lg.jp/shimin/cmsfiles/contents/0000614/614571/079.xlsx" TargetMode="External"/><Relationship Id="rId12" Type="http://schemas.openxmlformats.org/officeDocument/2006/relationships/hyperlink" Target="https://www.city.osaka.lg.jp/shimin/cmsfiles/contents/0000614/614571/013.xlsx" TargetMode="External"/><Relationship Id="rId17" Type="http://schemas.openxmlformats.org/officeDocument/2006/relationships/hyperlink" Target="https://www.city.osaka.lg.jp/shimin/cmsfiles/contents/0000614/614571/019.xlsx" TargetMode="External"/><Relationship Id="rId33" Type="http://schemas.openxmlformats.org/officeDocument/2006/relationships/hyperlink" Target="https://www.city.osaka.lg.jp/shimin/cmsfiles/contents/0000614/614571/035.xlsx" TargetMode="External"/><Relationship Id="rId38" Type="http://schemas.openxmlformats.org/officeDocument/2006/relationships/hyperlink" Target="https://www.city.osaka.lg.jp/shimin/cmsfiles/contents/0000614/614571/040.xlsx" TargetMode="External"/><Relationship Id="rId59" Type="http://schemas.openxmlformats.org/officeDocument/2006/relationships/hyperlink" Target="https://www.city.osaka.lg.jp/shimin/cmsfiles/contents/0000614/614571/061.xlsx" TargetMode="External"/><Relationship Id="rId103" Type="http://schemas.openxmlformats.org/officeDocument/2006/relationships/hyperlink" Target="https://www.city.osaka.lg.jp/shimin/cmsfiles/contents/0000614/614571/027.xlsx" TargetMode="External"/><Relationship Id="rId108" Type="http://schemas.openxmlformats.org/officeDocument/2006/relationships/hyperlink" Target="https://www.city.osaka.lg.jp/shimin/cmsfiles/contents/0000614/614571/032.xlsx" TargetMode="External"/><Relationship Id="rId124" Type="http://schemas.openxmlformats.org/officeDocument/2006/relationships/hyperlink" Target="https://www.city.osaka.lg.jp/shimin/cmsfiles/contents/0000614/614571/048.xlsx" TargetMode="External"/><Relationship Id="rId129" Type="http://schemas.openxmlformats.org/officeDocument/2006/relationships/hyperlink" Target="https://www.city.osaka.lg.jp/shimin/cmsfiles/contents/0000614/614571/053.xlsx" TargetMode="External"/><Relationship Id="rId20" Type="http://schemas.openxmlformats.org/officeDocument/2006/relationships/hyperlink" Target="https://www.city.osaka.lg.jp/shimin/cmsfiles/contents/0000614/614571/022.xlsx" TargetMode="External"/><Relationship Id="rId41" Type="http://schemas.openxmlformats.org/officeDocument/2006/relationships/hyperlink" Target="https://www.city.osaka.lg.jp/shimin/cmsfiles/contents/0000614/614571/043.xlsx" TargetMode="External"/><Relationship Id="rId54" Type="http://schemas.openxmlformats.org/officeDocument/2006/relationships/hyperlink" Target="https://www.city.osaka.lg.jp/shimin/cmsfiles/contents/0000614/614571/056.xlsx" TargetMode="External"/><Relationship Id="rId62" Type="http://schemas.openxmlformats.org/officeDocument/2006/relationships/hyperlink" Target="https://www.city.osaka.lg.jp/shimin/cmsfiles/contents/0000614/614571/064.xlsx" TargetMode="External"/><Relationship Id="rId70" Type="http://schemas.openxmlformats.org/officeDocument/2006/relationships/hyperlink" Target="https://www.city.osaka.lg.jp/shimin/cmsfiles/contents/0000614/614571/072.xlsx" TargetMode="External"/><Relationship Id="rId75" Type="http://schemas.openxmlformats.org/officeDocument/2006/relationships/hyperlink" Target="https://www.city.osaka.lg.jp/shimin/cmsfiles/contents/0000614/614571/077.xlsx" TargetMode="External"/><Relationship Id="rId83" Type="http://schemas.openxmlformats.org/officeDocument/2006/relationships/hyperlink" Target="https://www.city.osaka.lg.jp/shimin/cmsfiles/contents/0000614/614571/007.xlsx" TargetMode="External"/><Relationship Id="rId88" Type="http://schemas.openxmlformats.org/officeDocument/2006/relationships/hyperlink" Target="https://www.city.osaka.lg.jp/shimin/cmsfiles/contents/0000614/614571/012.xlsx" TargetMode="External"/><Relationship Id="rId91" Type="http://schemas.openxmlformats.org/officeDocument/2006/relationships/hyperlink" Target="https://www.city.osaka.lg.jp/shimin/cmsfiles/contents/0000614/614571/015.xlsx" TargetMode="External"/><Relationship Id="rId96" Type="http://schemas.openxmlformats.org/officeDocument/2006/relationships/hyperlink" Target="https://www.city.osaka.lg.jp/shimin/cmsfiles/contents/0000614/614571/020.xlsx" TargetMode="External"/><Relationship Id="rId111" Type="http://schemas.openxmlformats.org/officeDocument/2006/relationships/hyperlink" Target="https://www.city.osaka.lg.jp/shimin/cmsfiles/contents/0000614/614571/035.xlsx" TargetMode="External"/><Relationship Id="rId132" Type="http://schemas.openxmlformats.org/officeDocument/2006/relationships/hyperlink" Target="https://www.city.osaka.lg.jp/shimin/cmsfiles/contents/0000614/614571/056.xlsx" TargetMode="External"/><Relationship Id="rId140" Type="http://schemas.openxmlformats.org/officeDocument/2006/relationships/hyperlink" Target="https://www.city.osaka.lg.jp/shimin/cmsfiles/contents/0000614/614571/064.xlsx" TargetMode="External"/><Relationship Id="rId145" Type="http://schemas.openxmlformats.org/officeDocument/2006/relationships/hyperlink" Target="https://www.city.osaka.lg.jp/shimin/cmsfiles/contents/0000614/614571/069.xlsx" TargetMode="External"/><Relationship Id="rId153" Type="http://schemas.openxmlformats.org/officeDocument/2006/relationships/hyperlink" Target="https://www.city.osaka.lg.jp/shimin/cmsfiles/contents/0000614/614571/077.xlsx" TargetMode="External"/><Relationship Id="rId1" Type="http://schemas.openxmlformats.org/officeDocument/2006/relationships/hyperlink" Target="https://www.city.osaka.lg.jp/shimin/cmsfiles/contents/0000614/614571/002.xlsx" TargetMode="External"/><Relationship Id="rId6" Type="http://schemas.openxmlformats.org/officeDocument/2006/relationships/hyperlink" Target="https://www.city.osaka.lg.jp/shimin/cmsfiles/contents/0000614/614571/007.xlsx" TargetMode="External"/><Relationship Id="rId15" Type="http://schemas.openxmlformats.org/officeDocument/2006/relationships/hyperlink" Target="https://www.city.osaka.lg.jp/shimin/cmsfiles/contents/0000614/614571/016.xlsx" TargetMode="External"/><Relationship Id="rId23" Type="http://schemas.openxmlformats.org/officeDocument/2006/relationships/hyperlink" Target="https://www.city.osaka.lg.jp/shimin/cmsfiles/contents/0000614/614571/025.xlsx" TargetMode="External"/><Relationship Id="rId28" Type="http://schemas.openxmlformats.org/officeDocument/2006/relationships/hyperlink" Target="https://www.city.osaka.lg.jp/shimin/cmsfiles/contents/0000614/614571/030.xlsx" TargetMode="External"/><Relationship Id="rId36" Type="http://schemas.openxmlformats.org/officeDocument/2006/relationships/hyperlink" Target="https://www.city.osaka.lg.jp/shimin/cmsfiles/contents/0000614/614571/038.xlsx" TargetMode="External"/><Relationship Id="rId49" Type="http://schemas.openxmlformats.org/officeDocument/2006/relationships/hyperlink" Target="https://www.city.osaka.lg.jp/shimin/cmsfiles/contents/0000614/614571/051.xlsx" TargetMode="External"/><Relationship Id="rId57" Type="http://schemas.openxmlformats.org/officeDocument/2006/relationships/hyperlink" Target="https://www.city.osaka.lg.jp/shimin/cmsfiles/contents/0000614/614571/059.xlsx" TargetMode="External"/><Relationship Id="rId106" Type="http://schemas.openxmlformats.org/officeDocument/2006/relationships/hyperlink" Target="https://www.city.osaka.lg.jp/shimin/cmsfiles/contents/0000614/614571/030.xlsx" TargetMode="External"/><Relationship Id="rId114" Type="http://schemas.openxmlformats.org/officeDocument/2006/relationships/hyperlink" Target="https://www.city.osaka.lg.jp/shimin/cmsfiles/contents/0000614/614571/038.xlsx" TargetMode="External"/><Relationship Id="rId119" Type="http://schemas.openxmlformats.org/officeDocument/2006/relationships/hyperlink" Target="https://www.city.osaka.lg.jp/shimin/cmsfiles/contents/0000614/614571/043.xlsx" TargetMode="External"/><Relationship Id="rId127" Type="http://schemas.openxmlformats.org/officeDocument/2006/relationships/hyperlink" Target="https://www.city.osaka.lg.jp/shimin/cmsfiles/contents/0000614/614571/051.xlsx" TargetMode="External"/><Relationship Id="rId10" Type="http://schemas.openxmlformats.org/officeDocument/2006/relationships/hyperlink" Target="https://www.city.osaka.lg.jp/shimin/cmsfiles/contents/0000614/614571/011.xlsx" TargetMode="External"/><Relationship Id="rId31" Type="http://schemas.openxmlformats.org/officeDocument/2006/relationships/hyperlink" Target="https://www.city.osaka.lg.jp/shimin/cmsfiles/contents/0000614/614571/033.xlsx" TargetMode="External"/><Relationship Id="rId44" Type="http://schemas.openxmlformats.org/officeDocument/2006/relationships/hyperlink" Target="https://www.city.osaka.lg.jp/shimin/cmsfiles/contents/0000614/614571/046.xlsx" TargetMode="External"/><Relationship Id="rId52" Type="http://schemas.openxmlformats.org/officeDocument/2006/relationships/hyperlink" Target="https://www.city.osaka.lg.jp/shimin/cmsfiles/contents/0000614/614571/054.xlsx" TargetMode="External"/><Relationship Id="rId60" Type="http://schemas.openxmlformats.org/officeDocument/2006/relationships/hyperlink" Target="https://www.city.osaka.lg.jp/shimin/cmsfiles/contents/0000614/614571/062.xlsx" TargetMode="External"/><Relationship Id="rId65" Type="http://schemas.openxmlformats.org/officeDocument/2006/relationships/hyperlink" Target="https://www.city.osaka.lg.jp/shimin/cmsfiles/contents/0000614/614571/067.xlsx" TargetMode="External"/><Relationship Id="rId73" Type="http://schemas.openxmlformats.org/officeDocument/2006/relationships/hyperlink" Target="https://www.city.osaka.lg.jp/shimin/cmsfiles/contents/0000614/614571/075.xlsx" TargetMode="External"/><Relationship Id="rId78" Type="http://schemas.openxmlformats.org/officeDocument/2006/relationships/hyperlink" Target="https://www.city.osaka.lg.jp/shimin/cmsfiles/contents/0000614/614571/002.xlsx" TargetMode="External"/><Relationship Id="rId81" Type="http://schemas.openxmlformats.org/officeDocument/2006/relationships/hyperlink" Target="https://www.city.osaka.lg.jp/shimin/cmsfiles/contents/0000614/614571/005.xlsx" TargetMode="External"/><Relationship Id="rId86" Type="http://schemas.openxmlformats.org/officeDocument/2006/relationships/hyperlink" Target="https://www.city.osaka.lg.jp/shimin/cmsfiles/contents/0000614/614571/010.xlsx" TargetMode="External"/><Relationship Id="rId94" Type="http://schemas.openxmlformats.org/officeDocument/2006/relationships/hyperlink" Target="https://www.city.osaka.lg.jp/shimin/cmsfiles/contents/0000614/614571/018.xlsx" TargetMode="External"/><Relationship Id="rId99" Type="http://schemas.openxmlformats.org/officeDocument/2006/relationships/hyperlink" Target="https://www.city.osaka.lg.jp/shimin/cmsfiles/contents/0000614/614571/023.xlsx" TargetMode="External"/><Relationship Id="rId101" Type="http://schemas.openxmlformats.org/officeDocument/2006/relationships/hyperlink" Target="https://www.city.osaka.lg.jp/shimin/cmsfiles/contents/0000614/614571/025.xlsx" TargetMode="External"/><Relationship Id="rId122" Type="http://schemas.openxmlformats.org/officeDocument/2006/relationships/hyperlink" Target="https://www.city.osaka.lg.jp/shimin/cmsfiles/contents/0000614/614571/046.xlsx" TargetMode="External"/><Relationship Id="rId130" Type="http://schemas.openxmlformats.org/officeDocument/2006/relationships/hyperlink" Target="https://www.city.osaka.lg.jp/shimin/cmsfiles/contents/0000614/614571/054.xlsx" TargetMode="External"/><Relationship Id="rId135" Type="http://schemas.openxmlformats.org/officeDocument/2006/relationships/hyperlink" Target="https://www.city.osaka.lg.jp/shimin/cmsfiles/contents/0000614/614571/059.xlsx" TargetMode="External"/><Relationship Id="rId143" Type="http://schemas.openxmlformats.org/officeDocument/2006/relationships/hyperlink" Target="https://www.city.osaka.lg.jp/shimin/cmsfiles/contents/0000614/614571/067.xlsx" TargetMode="External"/><Relationship Id="rId148" Type="http://schemas.openxmlformats.org/officeDocument/2006/relationships/hyperlink" Target="https://www.city.osaka.lg.jp/shimin/cmsfiles/contents/0000614/614571/072.xlsx" TargetMode="External"/><Relationship Id="rId151" Type="http://schemas.openxmlformats.org/officeDocument/2006/relationships/hyperlink" Target="https://www.city.osaka.lg.jp/shimin/cmsfiles/contents/0000614/614571/075.xlsx" TargetMode="External"/><Relationship Id="rId156" Type="http://schemas.openxmlformats.org/officeDocument/2006/relationships/hyperlink" Target="https://www.city.osaka.lg.jp/shimin/cmsfiles/contents/0000614/614571/080.xlsx" TargetMode="External"/><Relationship Id="rId4" Type="http://schemas.openxmlformats.org/officeDocument/2006/relationships/hyperlink" Target="https://www.city.osaka.lg.jp/shimin/cmsfiles/contents/0000614/614571/005.xlsx" TargetMode="External"/><Relationship Id="rId9" Type="http://schemas.openxmlformats.org/officeDocument/2006/relationships/hyperlink" Target="https://www.city.osaka.lg.jp/shimin/cmsfiles/contents/0000614/614571/010.xlsx" TargetMode="External"/><Relationship Id="rId13" Type="http://schemas.openxmlformats.org/officeDocument/2006/relationships/hyperlink" Target="https://www.city.osaka.lg.jp/shimin/cmsfiles/contents/0000614/614571/014.xlsx" TargetMode="External"/><Relationship Id="rId18" Type="http://schemas.openxmlformats.org/officeDocument/2006/relationships/hyperlink" Target="https://www.city.osaka.lg.jp/shimin/cmsfiles/contents/0000614/614571/020.xlsx" TargetMode="External"/><Relationship Id="rId39" Type="http://schemas.openxmlformats.org/officeDocument/2006/relationships/hyperlink" Target="https://www.city.osaka.lg.jp/shimin/cmsfiles/contents/0000614/614571/041.xlsx" TargetMode="External"/><Relationship Id="rId109" Type="http://schemas.openxmlformats.org/officeDocument/2006/relationships/hyperlink" Target="https://www.city.osaka.lg.jp/shimin/cmsfiles/contents/0000614/614571/033.xlsx" TargetMode="External"/><Relationship Id="rId34" Type="http://schemas.openxmlformats.org/officeDocument/2006/relationships/hyperlink" Target="https://www.city.osaka.lg.jp/shimin/cmsfiles/contents/0000614/614571/036.xlsx" TargetMode="External"/><Relationship Id="rId50" Type="http://schemas.openxmlformats.org/officeDocument/2006/relationships/hyperlink" Target="https://www.city.osaka.lg.jp/shimin/cmsfiles/contents/0000614/614571/052.xlsx" TargetMode="External"/><Relationship Id="rId55" Type="http://schemas.openxmlformats.org/officeDocument/2006/relationships/hyperlink" Target="https://www.city.osaka.lg.jp/shimin/cmsfiles/contents/0000614/614571/057.xlsx" TargetMode="External"/><Relationship Id="rId76" Type="http://schemas.openxmlformats.org/officeDocument/2006/relationships/hyperlink" Target="https://www.city.osaka.lg.jp/shimin/cmsfiles/contents/0000614/614571/078.xlsx" TargetMode="External"/><Relationship Id="rId97" Type="http://schemas.openxmlformats.org/officeDocument/2006/relationships/hyperlink" Target="https://www.city.osaka.lg.jp/shimin/cmsfiles/contents/0000614/614571/021.xlsx" TargetMode="External"/><Relationship Id="rId104" Type="http://schemas.openxmlformats.org/officeDocument/2006/relationships/hyperlink" Target="https://www.city.osaka.lg.jp/shimin/cmsfiles/contents/0000614/614571/028.xlsx" TargetMode="External"/><Relationship Id="rId120" Type="http://schemas.openxmlformats.org/officeDocument/2006/relationships/hyperlink" Target="https://www.city.osaka.lg.jp/shimin/cmsfiles/contents/0000614/614571/044.xlsx" TargetMode="External"/><Relationship Id="rId125" Type="http://schemas.openxmlformats.org/officeDocument/2006/relationships/hyperlink" Target="https://www.city.osaka.lg.jp/shimin/cmsfiles/contents/0000614/614571/049.xlsx" TargetMode="External"/><Relationship Id="rId141" Type="http://schemas.openxmlformats.org/officeDocument/2006/relationships/hyperlink" Target="https://www.city.osaka.lg.jp/shimin/cmsfiles/contents/0000614/614571/065.xlsx" TargetMode="External"/><Relationship Id="rId146" Type="http://schemas.openxmlformats.org/officeDocument/2006/relationships/hyperlink" Target="https://www.city.osaka.lg.jp/shimin/cmsfiles/contents/0000614/614571/070.xlsx" TargetMode="External"/><Relationship Id="rId7" Type="http://schemas.openxmlformats.org/officeDocument/2006/relationships/hyperlink" Target="https://www.city.osaka.lg.jp/shimin/cmsfiles/contents/0000614/614571/008.xlsx" TargetMode="External"/><Relationship Id="rId71" Type="http://schemas.openxmlformats.org/officeDocument/2006/relationships/hyperlink" Target="https://www.city.osaka.lg.jp/shimin/cmsfiles/contents/0000614/614571/073.xlsx" TargetMode="External"/><Relationship Id="rId92" Type="http://schemas.openxmlformats.org/officeDocument/2006/relationships/hyperlink" Target="https://www.city.osaka.lg.jp/shimin/cmsfiles/contents/0000614/614571/016.xlsx" TargetMode="External"/><Relationship Id="rId2" Type="http://schemas.openxmlformats.org/officeDocument/2006/relationships/hyperlink" Target="https://www.city.osaka.lg.jp/shimin/cmsfiles/contents/0000614/614571/003.xlsx" TargetMode="External"/><Relationship Id="rId29" Type="http://schemas.openxmlformats.org/officeDocument/2006/relationships/hyperlink" Target="https://www.city.osaka.lg.jp/shimin/cmsfiles/contents/0000614/614571/031.xlsx" TargetMode="External"/><Relationship Id="rId24" Type="http://schemas.openxmlformats.org/officeDocument/2006/relationships/hyperlink" Target="https://www.city.osaka.lg.jp/shimin/cmsfiles/contents/0000614/614571/026.xlsx" TargetMode="External"/><Relationship Id="rId40" Type="http://schemas.openxmlformats.org/officeDocument/2006/relationships/hyperlink" Target="https://www.city.osaka.lg.jp/shimin/cmsfiles/contents/0000614/614571/042.xlsx" TargetMode="External"/><Relationship Id="rId45" Type="http://schemas.openxmlformats.org/officeDocument/2006/relationships/hyperlink" Target="https://www.city.osaka.lg.jp/shimin/cmsfiles/contents/0000614/614571/047.xlsx" TargetMode="External"/><Relationship Id="rId66" Type="http://schemas.openxmlformats.org/officeDocument/2006/relationships/hyperlink" Target="https://www.city.osaka.lg.jp/shimin/cmsfiles/contents/0000614/614571/068.xlsx" TargetMode="External"/><Relationship Id="rId87" Type="http://schemas.openxmlformats.org/officeDocument/2006/relationships/hyperlink" Target="https://www.city.osaka.lg.jp/shimin/cmsfiles/contents/0000614/614571/011.xlsx" TargetMode="External"/><Relationship Id="rId110" Type="http://schemas.openxmlformats.org/officeDocument/2006/relationships/hyperlink" Target="https://www.city.osaka.lg.jp/shimin/cmsfiles/contents/0000614/614571/034.xlsx" TargetMode="External"/><Relationship Id="rId115" Type="http://schemas.openxmlformats.org/officeDocument/2006/relationships/hyperlink" Target="https://www.city.osaka.lg.jp/shimin/cmsfiles/contents/0000614/614571/039.xlsx" TargetMode="External"/><Relationship Id="rId131" Type="http://schemas.openxmlformats.org/officeDocument/2006/relationships/hyperlink" Target="https://www.city.osaka.lg.jp/shimin/cmsfiles/contents/0000614/614571/055.xlsx" TargetMode="External"/><Relationship Id="rId136" Type="http://schemas.openxmlformats.org/officeDocument/2006/relationships/hyperlink" Target="https://www.city.osaka.lg.jp/shimin/cmsfiles/contents/0000614/614571/060.xlsx" TargetMode="External"/><Relationship Id="rId157" Type="http://schemas.openxmlformats.org/officeDocument/2006/relationships/printerSettings" Target="../printerSettings/printerSettings1.bin"/><Relationship Id="rId61" Type="http://schemas.openxmlformats.org/officeDocument/2006/relationships/hyperlink" Target="https://www.city.osaka.lg.jp/shimin/cmsfiles/contents/0000614/614571/063.xlsx" TargetMode="External"/><Relationship Id="rId82" Type="http://schemas.openxmlformats.org/officeDocument/2006/relationships/hyperlink" Target="https://www.city.osaka.lg.jp/shimin/cmsfiles/contents/0000614/614571/006.xlsx" TargetMode="External"/><Relationship Id="rId152" Type="http://schemas.openxmlformats.org/officeDocument/2006/relationships/hyperlink" Target="https://www.city.osaka.lg.jp/shimin/cmsfiles/contents/0000614/614571/076.xlsx" TargetMode="External"/><Relationship Id="rId19" Type="http://schemas.openxmlformats.org/officeDocument/2006/relationships/hyperlink" Target="https://www.city.osaka.lg.jp/shimin/cmsfiles/contents/0000614/614571/021.xlsx" TargetMode="External"/><Relationship Id="rId14" Type="http://schemas.openxmlformats.org/officeDocument/2006/relationships/hyperlink" Target="https://www.city.osaka.lg.jp/shimin/cmsfiles/contents/0000614/614571/015.xlsx" TargetMode="External"/><Relationship Id="rId30" Type="http://schemas.openxmlformats.org/officeDocument/2006/relationships/hyperlink" Target="https://www.city.osaka.lg.jp/shimin/cmsfiles/contents/0000614/614571/032.xlsx" TargetMode="External"/><Relationship Id="rId35" Type="http://schemas.openxmlformats.org/officeDocument/2006/relationships/hyperlink" Target="https://www.city.osaka.lg.jp/shimin/cmsfiles/contents/0000614/614571/037.xlsx" TargetMode="External"/><Relationship Id="rId56" Type="http://schemas.openxmlformats.org/officeDocument/2006/relationships/hyperlink" Target="https://www.city.osaka.lg.jp/shimin/cmsfiles/contents/0000614/614571/058.xlsx" TargetMode="External"/><Relationship Id="rId77" Type="http://schemas.openxmlformats.org/officeDocument/2006/relationships/hyperlink" Target="https://www.city.osaka.lg.jp/shimin/cmsfiles/contents/0000614/614571/079.xlsx" TargetMode="External"/><Relationship Id="rId100" Type="http://schemas.openxmlformats.org/officeDocument/2006/relationships/hyperlink" Target="https://www.city.osaka.lg.jp/shimin/cmsfiles/contents/0000614/614571/024.xlsx" TargetMode="External"/><Relationship Id="rId105" Type="http://schemas.openxmlformats.org/officeDocument/2006/relationships/hyperlink" Target="https://www.city.osaka.lg.jp/shimin/cmsfiles/contents/0000614/614571/029.xlsx" TargetMode="External"/><Relationship Id="rId126" Type="http://schemas.openxmlformats.org/officeDocument/2006/relationships/hyperlink" Target="https://www.city.osaka.lg.jp/shimin/cmsfiles/contents/0000614/614571/050.xlsx" TargetMode="External"/><Relationship Id="rId147" Type="http://schemas.openxmlformats.org/officeDocument/2006/relationships/hyperlink" Target="https://www.city.osaka.lg.jp/shimin/cmsfiles/contents/0000614/614571/071.xlsx" TargetMode="External"/><Relationship Id="rId8" Type="http://schemas.openxmlformats.org/officeDocument/2006/relationships/hyperlink" Target="https://www.city.osaka.lg.jp/shimin/cmsfiles/contents/0000614/614571/009.xlsx" TargetMode="External"/><Relationship Id="rId51" Type="http://schemas.openxmlformats.org/officeDocument/2006/relationships/hyperlink" Target="https://www.city.osaka.lg.jp/shimin/cmsfiles/contents/0000614/614571/053.xlsx" TargetMode="External"/><Relationship Id="rId72" Type="http://schemas.openxmlformats.org/officeDocument/2006/relationships/hyperlink" Target="https://www.city.osaka.lg.jp/shimin/cmsfiles/contents/0000614/614571/074.xlsx" TargetMode="External"/><Relationship Id="rId93" Type="http://schemas.openxmlformats.org/officeDocument/2006/relationships/hyperlink" Target="https://www.city.osaka.lg.jp/shimin/cmsfiles/contents/0000614/614571/017.xlsx" TargetMode="External"/><Relationship Id="rId98" Type="http://schemas.openxmlformats.org/officeDocument/2006/relationships/hyperlink" Target="https://www.city.osaka.lg.jp/shimin/cmsfiles/contents/0000614/614571/022.xlsx" TargetMode="External"/><Relationship Id="rId121" Type="http://schemas.openxmlformats.org/officeDocument/2006/relationships/hyperlink" Target="https://www.city.osaka.lg.jp/shimin/cmsfiles/contents/0000614/614571/045.xlsx" TargetMode="External"/><Relationship Id="rId142" Type="http://schemas.openxmlformats.org/officeDocument/2006/relationships/hyperlink" Target="https://www.city.osaka.lg.jp/shimin/cmsfiles/contents/0000614/614571/066.xlsx" TargetMode="External"/><Relationship Id="rId3" Type="http://schemas.openxmlformats.org/officeDocument/2006/relationships/hyperlink" Target="https://www.city.osaka.lg.jp/shimin/cmsfiles/contents/0000614/614571/004.xlsx" TargetMode="External"/><Relationship Id="rId25" Type="http://schemas.openxmlformats.org/officeDocument/2006/relationships/hyperlink" Target="https://www.city.osaka.lg.jp/shimin/cmsfiles/contents/0000614/614571/027.xlsx" TargetMode="External"/><Relationship Id="rId46" Type="http://schemas.openxmlformats.org/officeDocument/2006/relationships/hyperlink" Target="https://www.city.osaka.lg.jp/shimin/cmsfiles/contents/0000614/614571/048.xlsx" TargetMode="External"/><Relationship Id="rId67" Type="http://schemas.openxmlformats.org/officeDocument/2006/relationships/hyperlink" Target="https://www.city.osaka.lg.jp/shimin/cmsfiles/contents/0000614/614571/069.xlsx" TargetMode="External"/><Relationship Id="rId116" Type="http://schemas.openxmlformats.org/officeDocument/2006/relationships/hyperlink" Target="https://www.city.osaka.lg.jp/shimin/cmsfiles/contents/0000614/614571/040.xlsx" TargetMode="External"/><Relationship Id="rId137" Type="http://schemas.openxmlformats.org/officeDocument/2006/relationships/hyperlink" Target="https://www.city.osaka.lg.jp/shimin/cmsfiles/contents/0000614/614571/061.xlsx" TargetMode="External"/><Relationship Id="rId158"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Q216"/>
  <sheetViews>
    <sheetView tabSelected="1" zoomScaleNormal="100" zoomScaleSheetLayoutView="90" workbookViewId="0">
      <selection activeCell="A5" sqref="A5"/>
    </sheetView>
  </sheetViews>
  <sheetFormatPr defaultColWidth="8.625" defaultRowHeight="18" customHeight="1"/>
  <cols>
    <col min="1" max="1" width="23.75" style="10" customWidth="1"/>
    <col min="2" max="2" width="17.5" style="10" customWidth="1"/>
    <col min="3" max="3" width="12.5" style="47" customWidth="1"/>
    <col min="4" max="5" width="12.5" style="48" customWidth="1"/>
    <col min="6" max="6" width="6.25" style="49" customWidth="1"/>
    <col min="7" max="7" width="9.375" style="49" customWidth="1"/>
    <col min="8" max="8" width="3.25" style="69" bestFit="1" customWidth="1"/>
    <col min="9" max="9" width="7.375" style="72" bestFit="1" customWidth="1"/>
    <col min="10" max="218" width="8.625" style="11" customWidth="1"/>
    <col min="219" max="16384" width="8.625" style="11"/>
  </cols>
  <sheetData>
    <row r="1" spans="1:17" ht="17.25" customHeight="1">
      <c r="C1" s="10"/>
      <c r="D1" s="75"/>
      <c r="E1" s="81"/>
      <c r="F1" s="11"/>
      <c r="G1" s="11"/>
    </row>
    <row r="2" spans="1:17" ht="17.25" customHeight="1">
      <c r="C2" s="10"/>
      <c r="D2" s="75"/>
      <c r="E2" s="82"/>
      <c r="F2" s="11"/>
      <c r="G2" s="83"/>
    </row>
    <row r="3" spans="1:17" ht="17.25" customHeight="1">
      <c r="C3" s="10"/>
      <c r="D3" s="75"/>
      <c r="E3" s="84"/>
      <c r="F3" s="11"/>
      <c r="G3" s="83"/>
    </row>
    <row r="4" spans="1:17" ht="17.25" customHeight="1">
      <c r="C4" s="10"/>
      <c r="D4" s="75"/>
      <c r="E4" s="82"/>
      <c r="F4" s="11"/>
      <c r="G4" s="11"/>
    </row>
    <row r="5" spans="1:17" ht="18" customHeight="1">
      <c r="A5" s="9" t="s">
        <v>59</v>
      </c>
      <c r="C5" s="10"/>
      <c r="D5" s="75"/>
      <c r="E5" s="10"/>
      <c r="F5" s="76"/>
      <c r="G5" s="76"/>
    </row>
    <row r="6" spans="1:17" ht="15" customHeight="1">
      <c r="C6" s="10"/>
      <c r="D6" s="75"/>
      <c r="E6" s="10"/>
      <c r="F6" s="11"/>
      <c r="G6" s="11"/>
    </row>
    <row r="7" spans="1:17" ht="18" customHeight="1">
      <c r="A7" s="12" t="s">
        <v>137</v>
      </c>
      <c r="B7" s="11"/>
      <c r="C7" s="11"/>
      <c r="D7" s="12"/>
      <c r="E7" s="12"/>
      <c r="F7" s="11"/>
      <c r="G7" s="77" t="s">
        <v>138</v>
      </c>
    </row>
    <row r="8" spans="1:17" ht="10.5" customHeight="1">
      <c r="B8" s="11"/>
      <c r="C8" s="11"/>
      <c r="D8" s="12"/>
      <c r="E8" s="12"/>
      <c r="F8" s="11"/>
      <c r="G8" s="11"/>
    </row>
    <row r="9" spans="1:17" ht="27" customHeight="1" thickBot="1">
      <c r="C9" s="108" t="s">
        <v>26</v>
      </c>
      <c r="D9" s="108"/>
      <c r="E9" s="78"/>
      <c r="F9" s="11"/>
      <c r="G9" s="79" t="s">
        <v>27</v>
      </c>
    </row>
    <row r="10" spans="1:17" ht="15" customHeight="1">
      <c r="A10" s="100" t="s">
        <v>44</v>
      </c>
      <c r="B10" s="102" t="s">
        <v>46</v>
      </c>
      <c r="C10" s="57" t="s">
        <v>158</v>
      </c>
      <c r="D10" s="57" t="s">
        <v>166</v>
      </c>
      <c r="E10" s="50" t="s">
        <v>42</v>
      </c>
      <c r="F10" s="104" t="s">
        <v>45</v>
      </c>
      <c r="G10" s="105"/>
    </row>
    <row r="11" spans="1:17" ht="15" customHeight="1">
      <c r="A11" s="101"/>
      <c r="B11" s="103"/>
      <c r="C11" s="51" t="s">
        <v>57</v>
      </c>
      <c r="D11" s="51" t="s">
        <v>256</v>
      </c>
      <c r="E11" s="51" t="s">
        <v>43</v>
      </c>
      <c r="F11" s="106"/>
      <c r="G11" s="107"/>
      <c r="J11" s="69"/>
      <c r="K11" s="69"/>
      <c r="L11" s="69"/>
      <c r="M11" s="69"/>
      <c r="N11" s="69"/>
      <c r="O11" s="69"/>
      <c r="P11" s="69"/>
      <c r="Q11" s="69"/>
    </row>
    <row r="12" spans="1:17" ht="15" customHeight="1">
      <c r="A12" s="92" t="s">
        <v>164</v>
      </c>
      <c r="B12" s="88" t="s">
        <v>73</v>
      </c>
      <c r="C12" s="61">
        <f>19240+2325+170+431</f>
        <v>22166</v>
      </c>
      <c r="D12" s="61">
        <f>291+2565+39997+170+425</f>
        <v>43448</v>
      </c>
      <c r="E12" s="52">
        <f t="shared" ref="E12:E43" si="0">+D12-C12</f>
        <v>21282</v>
      </c>
      <c r="F12" s="90" t="s">
        <v>28</v>
      </c>
      <c r="G12" s="58"/>
      <c r="H12" s="69" t="s">
        <v>65</v>
      </c>
      <c r="I12" s="72" t="str">
        <f>IF(F12="　　","　　",ASC(F12)&amp;H12)</f>
        <v>　　</v>
      </c>
      <c r="J12" s="69" t="s">
        <v>179</v>
      </c>
      <c r="K12" s="69"/>
      <c r="L12" s="69"/>
      <c r="M12" s="69"/>
      <c r="N12" s="69"/>
      <c r="O12" s="69"/>
      <c r="P12" s="69"/>
      <c r="Q12" s="69"/>
    </row>
    <row r="13" spans="1:17" ht="15" customHeight="1">
      <c r="A13" s="93"/>
      <c r="B13" s="89"/>
      <c r="C13" s="55">
        <f>19240+2325+170+431</f>
        <v>22166</v>
      </c>
      <c r="D13" s="55">
        <f>291+2565+39997+170+425</f>
        <v>43448</v>
      </c>
      <c r="E13" s="53">
        <f t="shared" si="0"/>
        <v>21282</v>
      </c>
      <c r="F13" s="91"/>
      <c r="G13" s="59"/>
      <c r="H13" s="69" t="s">
        <v>66</v>
      </c>
      <c r="I13" s="72" t="str">
        <f>IF(F12="　　","　　",ASC(F12)&amp;H13)</f>
        <v>　　</v>
      </c>
      <c r="J13" s="80" t="s">
        <v>257</v>
      </c>
      <c r="K13" s="69"/>
      <c r="L13" s="69"/>
      <c r="M13" s="69"/>
      <c r="N13" s="69"/>
      <c r="O13" s="69"/>
      <c r="P13" s="69"/>
      <c r="Q13" s="69"/>
    </row>
    <row r="14" spans="1:17" ht="15" customHeight="1">
      <c r="A14" s="92" t="s">
        <v>70</v>
      </c>
      <c r="B14" s="88" t="s">
        <v>74</v>
      </c>
      <c r="C14" s="54">
        <v>1895</v>
      </c>
      <c r="D14" s="54">
        <v>7748</v>
      </c>
      <c r="E14" s="52">
        <f t="shared" si="0"/>
        <v>5853</v>
      </c>
      <c r="F14" s="90" t="s">
        <v>28</v>
      </c>
      <c r="G14" s="58"/>
      <c r="H14" s="69" t="s">
        <v>65</v>
      </c>
      <c r="I14" s="72" t="str">
        <f t="shared" ref="I14" si="1">IF(F14="　　","　　",ASC(F14)&amp;H14)</f>
        <v>　　</v>
      </c>
      <c r="J14" s="69" t="s">
        <v>180</v>
      </c>
      <c r="K14" s="69"/>
      <c r="L14" s="69"/>
      <c r="M14" s="69"/>
      <c r="N14" s="69"/>
      <c r="O14" s="69"/>
      <c r="P14" s="69"/>
      <c r="Q14" s="69"/>
    </row>
    <row r="15" spans="1:17" ht="15" customHeight="1">
      <c r="A15" s="93"/>
      <c r="B15" s="89"/>
      <c r="C15" s="55">
        <v>1895</v>
      </c>
      <c r="D15" s="55">
        <v>4748</v>
      </c>
      <c r="E15" s="53">
        <f t="shared" si="0"/>
        <v>2853</v>
      </c>
      <c r="F15" s="91"/>
      <c r="G15" s="59"/>
      <c r="H15" s="69" t="s">
        <v>66</v>
      </c>
      <c r="I15" s="72" t="str">
        <f t="shared" ref="I15" si="2">IF(F14="　　","　　",ASC(F14)&amp;H15)</f>
        <v>　　</v>
      </c>
      <c r="J15" s="80" t="s">
        <v>258</v>
      </c>
      <c r="K15" s="69"/>
      <c r="L15" s="69"/>
      <c r="M15" s="69"/>
      <c r="N15" s="69"/>
      <c r="O15" s="69"/>
      <c r="P15" s="69"/>
      <c r="Q15" s="69"/>
    </row>
    <row r="16" spans="1:17" ht="15" customHeight="1">
      <c r="A16" s="92" t="s">
        <v>71</v>
      </c>
      <c r="B16" s="88" t="s">
        <v>74</v>
      </c>
      <c r="C16" s="54">
        <f>10093+27618</f>
        <v>37711</v>
      </c>
      <c r="D16" s="54">
        <v>2992</v>
      </c>
      <c r="E16" s="52">
        <f t="shared" si="0"/>
        <v>-34719</v>
      </c>
      <c r="F16" s="90" t="s">
        <v>28</v>
      </c>
      <c r="G16" s="58"/>
      <c r="H16" s="69" t="s">
        <v>65</v>
      </c>
      <c r="I16" s="72" t="str">
        <f t="shared" ref="I16" si="3">IF(F16="　　","　　",ASC(F16)&amp;H16)</f>
        <v>　　</v>
      </c>
      <c r="J16" s="69" t="s">
        <v>181</v>
      </c>
      <c r="K16" s="69"/>
      <c r="L16" s="69"/>
      <c r="M16" s="69"/>
      <c r="N16" s="69"/>
      <c r="O16" s="69"/>
      <c r="P16" s="69"/>
      <c r="Q16" s="69"/>
    </row>
    <row r="17" spans="1:17" ht="15" customHeight="1">
      <c r="A17" s="93"/>
      <c r="B17" s="89"/>
      <c r="C17" s="55">
        <f>10093+27618</f>
        <v>37711</v>
      </c>
      <c r="D17" s="55">
        <v>2992</v>
      </c>
      <c r="E17" s="53">
        <f t="shared" si="0"/>
        <v>-34719</v>
      </c>
      <c r="F17" s="91"/>
      <c r="G17" s="59"/>
      <c r="H17" s="69" t="s">
        <v>66</v>
      </c>
      <c r="I17" s="72" t="str">
        <f t="shared" ref="I17" si="4">IF(F16="　　","　　",ASC(F16)&amp;H17)</f>
        <v>　　</v>
      </c>
      <c r="J17" s="80" t="s">
        <v>259</v>
      </c>
      <c r="K17" s="69"/>
      <c r="L17" s="69"/>
      <c r="M17" s="69"/>
      <c r="N17" s="69"/>
      <c r="O17" s="69"/>
      <c r="P17" s="69"/>
      <c r="Q17" s="69"/>
    </row>
    <row r="18" spans="1:17" ht="15" customHeight="1">
      <c r="A18" s="99" t="s">
        <v>72</v>
      </c>
      <c r="B18" s="88" t="s">
        <v>74</v>
      </c>
      <c r="C18" s="52">
        <v>4398</v>
      </c>
      <c r="D18" s="52">
        <v>3752</v>
      </c>
      <c r="E18" s="52">
        <f t="shared" si="0"/>
        <v>-646</v>
      </c>
      <c r="F18" s="90" t="s">
        <v>28</v>
      </c>
      <c r="G18" s="58"/>
      <c r="H18" s="69" t="s">
        <v>65</v>
      </c>
      <c r="I18" s="72" t="str">
        <f t="shared" ref="I18" si="5">IF(F18="　　","　　",ASC(F18)&amp;H18)</f>
        <v>　　</v>
      </c>
      <c r="J18" s="69" t="s">
        <v>182</v>
      </c>
      <c r="K18" s="69"/>
      <c r="L18" s="69"/>
      <c r="M18" s="69"/>
      <c r="N18" s="69"/>
      <c r="O18" s="69"/>
      <c r="P18" s="69"/>
      <c r="Q18" s="69"/>
    </row>
    <row r="19" spans="1:17" ht="15" customHeight="1">
      <c r="A19" s="99"/>
      <c r="B19" s="89"/>
      <c r="C19" s="56">
        <v>4398</v>
      </c>
      <c r="D19" s="56">
        <v>3752</v>
      </c>
      <c r="E19" s="53">
        <f t="shared" si="0"/>
        <v>-646</v>
      </c>
      <c r="F19" s="91"/>
      <c r="G19" s="59"/>
      <c r="H19" s="69" t="s">
        <v>66</v>
      </c>
      <c r="I19" s="72" t="str">
        <f t="shared" ref="I19" si="6">IF(F18="　　","　　",ASC(F18)&amp;H19)</f>
        <v>　　</v>
      </c>
      <c r="J19" s="80" t="s">
        <v>260</v>
      </c>
      <c r="K19" s="69"/>
      <c r="L19" s="69"/>
      <c r="M19" s="69"/>
      <c r="N19" s="69"/>
      <c r="O19" s="69"/>
      <c r="P19" s="69"/>
      <c r="Q19" s="69"/>
    </row>
    <row r="20" spans="1:17" ht="15" customHeight="1">
      <c r="A20" s="92" t="s">
        <v>164</v>
      </c>
      <c r="B20" s="88" t="s">
        <v>151</v>
      </c>
      <c r="C20" s="54">
        <f>1135+319+1032</f>
        <v>2486</v>
      </c>
      <c r="D20" s="54">
        <f>1497+319+842</f>
        <v>2658</v>
      </c>
      <c r="E20" s="52">
        <f t="shared" si="0"/>
        <v>172</v>
      </c>
      <c r="F20" s="90" t="s">
        <v>28</v>
      </c>
      <c r="G20" s="58"/>
      <c r="H20" s="69" t="s">
        <v>65</v>
      </c>
      <c r="I20" s="72" t="str">
        <f t="shared" ref="I20:I62" si="7">IF(F20="　　","　　",ASC(F20)&amp;H20)</f>
        <v>　　</v>
      </c>
      <c r="J20" s="69" t="s">
        <v>69</v>
      </c>
      <c r="K20" s="69"/>
      <c r="L20" s="69"/>
      <c r="M20" s="69"/>
      <c r="N20" s="69"/>
      <c r="O20" s="69"/>
      <c r="P20" s="69"/>
      <c r="Q20" s="69"/>
    </row>
    <row r="21" spans="1:17" ht="15" customHeight="1">
      <c r="A21" s="93"/>
      <c r="B21" s="89"/>
      <c r="C21" s="55">
        <f>1135+319+942</f>
        <v>2396</v>
      </c>
      <c r="D21" s="55">
        <f>1497+319+842</f>
        <v>2658</v>
      </c>
      <c r="E21" s="53">
        <f t="shared" si="0"/>
        <v>262</v>
      </c>
      <c r="F21" s="91"/>
      <c r="G21" s="59"/>
      <c r="H21" s="69" t="s">
        <v>66</v>
      </c>
      <c r="I21" s="72" t="str">
        <f t="shared" ref="I21:I63" si="8">IF(F20="　　","　　",ASC(F20)&amp;H21)</f>
        <v>　　</v>
      </c>
      <c r="J21" s="80" t="s">
        <v>261</v>
      </c>
      <c r="K21" s="69"/>
      <c r="L21" s="69"/>
      <c r="M21" s="69"/>
      <c r="N21" s="69"/>
      <c r="O21" s="69"/>
      <c r="P21" s="69"/>
      <c r="Q21" s="69"/>
    </row>
    <row r="22" spans="1:17" ht="15" customHeight="1">
      <c r="A22" s="92" t="s">
        <v>183</v>
      </c>
      <c r="B22" s="88" t="s">
        <v>87</v>
      </c>
      <c r="C22" s="54">
        <v>350</v>
      </c>
      <c r="D22" s="54">
        <v>350</v>
      </c>
      <c r="E22" s="52">
        <f t="shared" si="0"/>
        <v>0</v>
      </c>
      <c r="F22" s="90" t="s">
        <v>28</v>
      </c>
      <c r="G22" s="58"/>
      <c r="H22" s="69" t="s">
        <v>65</v>
      </c>
      <c r="I22" s="72" t="str">
        <f t="shared" si="7"/>
        <v>　　</v>
      </c>
      <c r="J22" s="69" t="s">
        <v>75</v>
      </c>
      <c r="K22" s="69"/>
      <c r="L22" s="69"/>
      <c r="M22" s="69"/>
      <c r="N22" s="69"/>
      <c r="O22" s="69"/>
      <c r="P22" s="69"/>
      <c r="Q22" s="69"/>
    </row>
    <row r="23" spans="1:17" ht="15" customHeight="1">
      <c r="A23" s="93"/>
      <c r="B23" s="89"/>
      <c r="C23" s="55">
        <v>350</v>
      </c>
      <c r="D23" s="55">
        <v>350</v>
      </c>
      <c r="E23" s="53">
        <f t="shared" si="0"/>
        <v>0</v>
      </c>
      <c r="F23" s="91"/>
      <c r="G23" s="59"/>
      <c r="H23" s="69" t="s">
        <v>66</v>
      </c>
      <c r="I23" s="72" t="str">
        <f t="shared" si="8"/>
        <v>　　</v>
      </c>
      <c r="J23" s="80" t="s">
        <v>262</v>
      </c>
      <c r="K23" s="69"/>
      <c r="L23" s="69"/>
      <c r="M23" s="69"/>
      <c r="N23" s="69"/>
      <c r="O23" s="69"/>
      <c r="P23" s="69"/>
      <c r="Q23" s="69"/>
    </row>
    <row r="24" spans="1:17" ht="15" customHeight="1">
      <c r="A24" s="92" t="s">
        <v>76</v>
      </c>
      <c r="B24" s="88" t="s">
        <v>87</v>
      </c>
      <c r="C24" s="54">
        <v>1017633</v>
      </c>
      <c r="D24" s="54">
        <v>525957</v>
      </c>
      <c r="E24" s="52">
        <f t="shared" si="0"/>
        <v>-491676</v>
      </c>
      <c r="F24" s="90" t="s">
        <v>28</v>
      </c>
      <c r="G24" s="58"/>
      <c r="H24" s="69" t="s">
        <v>65</v>
      </c>
      <c r="I24" s="72" t="str">
        <f t="shared" si="7"/>
        <v>　　</v>
      </c>
      <c r="J24" s="69" t="s">
        <v>184</v>
      </c>
      <c r="K24" s="69"/>
      <c r="L24" s="69"/>
      <c r="M24" s="69"/>
      <c r="N24" s="69"/>
      <c r="O24" s="69"/>
      <c r="P24" s="69"/>
      <c r="Q24" s="69"/>
    </row>
    <row r="25" spans="1:17" ht="15" customHeight="1">
      <c r="A25" s="93"/>
      <c r="B25" s="89"/>
      <c r="C25" s="55">
        <v>982408</v>
      </c>
      <c r="D25" s="55">
        <v>312479</v>
      </c>
      <c r="E25" s="53">
        <f t="shared" si="0"/>
        <v>-669929</v>
      </c>
      <c r="F25" s="91"/>
      <c r="G25" s="59"/>
      <c r="H25" s="69" t="s">
        <v>66</v>
      </c>
      <c r="I25" s="72" t="str">
        <f t="shared" si="8"/>
        <v>　　</v>
      </c>
      <c r="J25" s="80" t="s">
        <v>263</v>
      </c>
      <c r="K25" s="69"/>
      <c r="L25" s="69"/>
      <c r="M25" s="69"/>
      <c r="N25" s="69"/>
      <c r="O25" s="69"/>
      <c r="P25" s="69"/>
      <c r="Q25" s="69"/>
    </row>
    <row r="26" spans="1:17" ht="15" customHeight="1">
      <c r="A26" s="92" t="s">
        <v>157</v>
      </c>
      <c r="B26" s="88" t="s">
        <v>87</v>
      </c>
      <c r="C26" s="54">
        <v>9860</v>
      </c>
      <c r="D26" s="54">
        <v>3269</v>
      </c>
      <c r="E26" s="52">
        <f t="shared" si="0"/>
        <v>-6591</v>
      </c>
      <c r="F26" s="90" t="s">
        <v>28</v>
      </c>
      <c r="G26" s="58"/>
      <c r="H26" s="69" t="s">
        <v>65</v>
      </c>
      <c r="I26" s="72" t="str">
        <f t="shared" si="7"/>
        <v>　　</v>
      </c>
      <c r="J26" s="69" t="s">
        <v>185</v>
      </c>
      <c r="K26" s="69"/>
      <c r="L26" s="69"/>
      <c r="M26" s="69"/>
      <c r="N26" s="69"/>
      <c r="O26" s="69"/>
      <c r="P26" s="69"/>
      <c r="Q26" s="69"/>
    </row>
    <row r="27" spans="1:17" ht="15" customHeight="1">
      <c r="A27" s="93"/>
      <c r="B27" s="89"/>
      <c r="C27" s="55">
        <v>9860</v>
      </c>
      <c r="D27" s="55">
        <v>3269</v>
      </c>
      <c r="E27" s="53">
        <f t="shared" si="0"/>
        <v>-6591</v>
      </c>
      <c r="F27" s="91"/>
      <c r="G27" s="59"/>
      <c r="H27" s="69" t="s">
        <v>66</v>
      </c>
      <c r="I27" s="72" t="str">
        <f t="shared" si="8"/>
        <v>　　</v>
      </c>
      <c r="J27" s="80" t="s">
        <v>264</v>
      </c>
      <c r="K27" s="69"/>
      <c r="L27" s="69"/>
      <c r="M27" s="69"/>
      <c r="N27" s="69"/>
      <c r="O27" s="69"/>
      <c r="P27" s="69"/>
      <c r="Q27" s="69"/>
    </row>
    <row r="28" spans="1:17" ht="15" customHeight="1">
      <c r="A28" s="92" t="s">
        <v>77</v>
      </c>
      <c r="B28" s="88" t="s">
        <v>152</v>
      </c>
      <c r="C28" s="54">
        <v>2026915</v>
      </c>
      <c r="D28" s="54">
        <v>1829714</v>
      </c>
      <c r="E28" s="52">
        <f t="shared" si="0"/>
        <v>-197201</v>
      </c>
      <c r="F28" s="90" t="s">
        <v>28</v>
      </c>
      <c r="G28" s="58"/>
      <c r="H28" s="69" t="s">
        <v>65</v>
      </c>
      <c r="I28" s="72" t="str">
        <f t="shared" si="7"/>
        <v>　　</v>
      </c>
      <c r="J28" s="69" t="s">
        <v>186</v>
      </c>
      <c r="K28" s="69"/>
      <c r="L28" s="69"/>
      <c r="M28" s="69"/>
      <c r="N28" s="69"/>
      <c r="O28" s="69"/>
      <c r="P28" s="69"/>
      <c r="Q28" s="69"/>
    </row>
    <row r="29" spans="1:17" ht="15" customHeight="1">
      <c r="A29" s="93"/>
      <c r="B29" s="89"/>
      <c r="C29" s="55">
        <v>2026915</v>
      </c>
      <c r="D29" s="55">
        <v>1829714</v>
      </c>
      <c r="E29" s="53">
        <f t="shared" si="0"/>
        <v>-197201</v>
      </c>
      <c r="F29" s="91"/>
      <c r="G29" s="59"/>
      <c r="H29" s="69" t="s">
        <v>66</v>
      </c>
      <c r="I29" s="72" t="str">
        <f t="shared" si="8"/>
        <v>　　</v>
      </c>
      <c r="J29" s="80" t="s">
        <v>265</v>
      </c>
      <c r="K29" s="69"/>
      <c r="L29" s="69"/>
      <c r="M29" s="69"/>
      <c r="N29" s="69"/>
      <c r="O29" s="69"/>
      <c r="P29" s="69"/>
      <c r="Q29" s="69"/>
    </row>
    <row r="30" spans="1:17" ht="15" customHeight="1">
      <c r="A30" s="99" t="s">
        <v>78</v>
      </c>
      <c r="B30" s="88" t="s">
        <v>153</v>
      </c>
      <c r="C30" s="52">
        <v>1072</v>
      </c>
      <c r="D30" s="52">
        <v>1067</v>
      </c>
      <c r="E30" s="52">
        <f t="shared" si="0"/>
        <v>-5</v>
      </c>
      <c r="F30" s="90" t="s">
        <v>29</v>
      </c>
      <c r="G30" s="58">
        <v>1067</v>
      </c>
      <c r="H30" s="69" t="s">
        <v>65</v>
      </c>
      <c r="I30" s="72" t="str">
        <f t="shared" si="7"/>
        <v>区CM出</v>
      </c>
      <c r="J30" s="69" t="s">
        <v>187</v>
      </c>
      <c r="K30" s="69"/>
      <c r="L30" s="69"/>
      <c r="M30" s="69"/>
      <c r="N30" s="69"/>
      <c r="O30" s="69"/>
      <c r="P30" s="69"/>
      <c r="Q30" s="69"/>
    </row>
    <row r="31" spans="1:17" ht="15" customHeight="1">
      <c r="A31" s="99"/>
      <c r="B31" s="89"/>
      <c r="C31" s="56">
        <v>1072</v>
      </c>
      <c r="D31" s="56">
        <v>1067</v>
      </c>
      <c r="E31" s="53">
        <f t="shared" si="0"/>
        <v>-5</v>
      </c>
      <c r="F31" s="91"/>
      <c r="G31" s="59">
        <v>1067</v>
      </c>
      <c r="H31" s="69" t="s">
        <v>66</v>
      </c>
      <c r="I31" s="72" t="str">
        <f t="shared" si="8"/>
        <v>区CM税</v>
      </c>
      <c r="J31" s="80" t="s">
        <v>266</v>
      </c>
      <c r="K31" s="69"/>
      <c r="L31" s="69"/>
      <c r="M31" s="69"/>
      <c r="N31" s="69"/>
      <c r="O31" s="69"/>
      <c r="P31" s="69"/>
      <c r="Q31" s="69"/>
    </row>
    <row r="32" spans="1:17" ht="15" customHeight="1">
      <c r="A32" s="92" t="s">
        <v>155</v>
      </c>
      <c r="B32" s="88" t="s">
        <v>152</v>
      </c>
      <c r="C32" s="54">
        <v>613</v>
      </c>
      <c r="D32" s="54">
        <v>473</v>
      </c>
      <c r="E32" s="52">
        <f t="shared" si="0"/>
        <v>-140</v>
      </c>
      <c r="F32" s="90" t="s">
        <v>28</v>
      </c>
      <c r="G32" s="58"/>
      <c r="H32" s="69" t="s">
        <v>65</v>
      </c>
      <c r="I32" s="72" t="str">
        <f t="shared" si="7"/>
        <v>　　</v>
      </c>
      <c r="J32" s="69" t="s">
        <v>188</v>
      </c>
      <c r="K32" s="69"/>
      <c r="L32" s="69"/>
      <c r="M32" s="69"/>
      <c r="N32" s="69"/>
      <c r="O32" s="69"/>
      <c r="P32" s="69"/>
      <c r="Q32" s="69"/>
    </row>
    <row r="33" spans="1:17" ht="15" customHeight="1">
      <c r="A33" s="93"/>
      <c r="B33" s="89"/>
      <c r="C33" s="55">
        <v>613</v>
      </c>
      <c r="D33" s="55">
        <v>473</v>
      </c>
      <c r="E33" s="53">
        <f t="shared" si="0"/>
        <v>-140</v>
      </c>
      <c r="F33" s="91"/>
      <c r="G33" s="59"/>
      <c r="H33" s="69" t="s">
        <v>66</v>
      </c>
      <c r="I33" s="72" t="str">
        <f t="shared" si="8"/>
        <v>　　</v>
      </c>
      <c r="J33" s="80" t="s">
        <v>267</v>
      </c>
      <c r="K33" s="69"/>
      <c r="L33" s="69"/>
      <c r="M33" s="69"/>
      <c r="N33" s="69"/>
      <c r="O33" s="69"/>
      <c r="P33" s="69"/>
      <c r="Q33" s="69"/>
    </row>
    <row r="34" spans="1:17" ht="15" customHeight="1">
      <c r="A34" s="92" t="s">
        <v>169</v>
      </c>
      <c r="B34" s="88" t="s">
        <v>152</v>
      </c>
      <c r="C34" s="54">
        <v>0</v>
      </c>
      <c r="D34" s="54">
        <v>22413</v>
      </c>
      <c r="E34" s="52">
        <f t="shared" si="0"/>
        <v>22413</v>
      </c>
      <c r="F34" s="90" t="s">
        <v>28</v>
      </c>
      <c r="G34" s="58"/>
      <c r="H34" s="69" t="s">
        <v>65</v>
      </c>
      <c r="I34" s="72" t="str">
        <f t="shared" ref="I34" si="9">IF(F34="　　","　　",ASC(F34)&amp;H34)</f>
        <v>　　</v>
      </c>
      <c r="J34" s="69" t="s">
        <v>189</v>
      </c>
      <c r="K34" s="69"/>
      <c r="L34" s="69"/>
      <c r="M34" s="69"/>
      <c r="N34" s="69"/>
      <c r="O34" s="69"/>
      <c r="P34" s="69"/>
      <c r="Q34" s="69"/>
    </row>
    <row r="35" spans="1:17" ht="25.5" customHeight="1">
      <c r="A35" s="93"/>
      <c r="B35" s="89"/>
      <c r="C35" s="55">
        <v>0</v>
      </c>
      <c r="D35" s="55">
        <v>22413</v>
      </c>
      <c r="E35" s="53">
        <f t="shared" si="0"/>
        <v>22413</v>
      </c>
      <c r="F35" s="91"/>
      <c r="G35" s="59"/>
      <c r="H35" s="69" t="s">
        <v>66</v>
      </c>
      <c r="I35" s="72" t="str">
        <f t="shared" ref="I35" si="10">IF(F34="　　","　　",ASC(F34)&amp;H35)</f>
        <v>　　</v>
      </c>
      <c r="J35" s="80" t="s">
        <v>268</v>
      </c>
      <c r="K35" s="69"/>
      <c r="L35" s="69"/>
      <c r="M35" s="69"/>
      <c r="N35" s="69"/>
      <c r="O35" s="69"/>
      <c r="P35" s="69"/>
      <c r="Q35" s="69"/>
    </row>
    <row r="36" spans="1:17" ht="15" customHeight="1">
      <c r="A36" s="92" t="s">
        <v>191</v>
      </c>
      <c r="B36" s="88" t="s">
        <v>154</v>
      </c>
      <c r="C36" s="54">
        <v>25354</v>
      </c>
      <c r="D36" s="54">
        <v>24589</v>
      </c>
      <c r="E36" s="52">
        <f t="shared" si="0"/>
        <v>-765</v>
      </c>
      <c r="F36" s="90" t="s">
        <v>28</v>
      </c>
      <c r="G36" s="58"/>
      <c r="H36" s="69" t="s">
        <v>65</v>
      </c>
      <c r="I36" s="72" t="str">
        <f t="shared" si="7"/>
        <v>　　</v>
      </c>
      <c r="J36" s="69" t="s">
        <v>190</v>
      </c>
      <c r="K36" s="69"/>
      <c r="L36" s="69"/>
      <c r="M36" s="69"/>
      <c r="N36" s="69"/>
      <c r="O36" s="69"/>
      <c r="P36" s="69"/>
      <c r="Q36" s="69"/>
    </row>
    <row r="37" spans="1:17" ht="15" customHeight="1">
      <c r="A37" s="93"/>
      <c r="B37" s="89"/>
      <c r="C37" s="55">
        <v>23354</v>
      </c>
      <c r="D37" s="55">
        <v>22589</v>
      </c>
      <c r="E37" s="53">
        <f t="shared" si="0"/>
        <v>-765</v>
      </c>
      <c r="F37" s="91"/>
      <c r="G37" s="59"/>
      <c r="H37" s="69" t="s">
        <v>66</v>
      </c>
      <c r="I37" s="72" t="str">
        <f t="shared" si="8"/>
        <v>　　</v>
      </c>
      <c r="J37" s="80" t="s">
        <v>269</v>
      </c>
      <c r="K37" s="69"/>
      <c r="L37" s="69"/>
      <c r="M37" s="69"/>
      <c r="N37" s="69"/>
      <c r="O37" s="69"/>
      <c r="P37" s="69"/>
      <c r="Q37" s="69"/>
    </row>
    <row r="38" spans="1:17" ht="15" customHeight="1">
      <c r="A38" s="92" t="s">
        <v>156</v>
      </c>
      <c r="B38" s="88" t="s">
        <v>154</v>
      </c>
      <c r="C38" s="54">
        <v>7173</v>
      </c>
      <c r="D38" s="54">
        <v>7028</v>
      </c>
      <c r="E38" s="52">
        <f t="shared" si="0"/>
        <v>-145</v>
      </c>
      <c r="F38" s="90" t="s">
        <v>28</v>
      </c>
      <c r="G38" s="58"/>
      <c r="H38" s="69" t="s">
        <v>65</v>
      </c>
      <c r="I38" s="72" t="str">
        <f t="shared" si="7"/>
        <v>　　</v>
      </c>
      <c r="J38" s="69" t="s">
        <v>192</v>
      </c>
      <c r="K38" s="69"/>
      <c r="L38" s="69"/>
      <c r="M38" s="69"/>
      <c r="N38" s="69"/>
      <c r="O38" s="69"/>
      <c r="P38" s="69"/>
      <c r="Q38" s="69"/>
    </row>
    <row r="39" spans="1:17" ht="15" customHeight="1">
      <c r="A39" s="93"/>
      <c r="B39" s="89"/>
      <c r="C39" s="55">
        <v>7173</v>
      </c>
      <c r="D39" s="55">
        <v>7028</v>
      </c>
      <c r="E39" s="53">
        <f t="shared" si="0"/>
        <v>-145</v>
      </c>
      <c r="F39" s="91"/>
      <c r="G39" s="59"/>
      <c r="H39" s="69" t="s">
        <v>66</v>
      </c>
      <c r="I39" s="72" t="str">
        <f t="shared" si="8"/>
        <v>　　</v>
      </c>
      <c r="J39" s="80" t="s">
        <v>270</v>
      </c>
      <c r="K39" s="69"/>
      <c r="L39" s="69"/>
      <c r="M39" s="69"/>
      <c r="N39" s="69"/>
      <c r="O39" s="69"/>
      <c r="P39" s="69"/>
      <c r="Q39" s="69"/>
    </row>
    <row r="40" spans="1:17" ht="15" customHeight="1">
      <c r="A40" s="92" t="s">
        <v>79</v>
      </c>
      <c r="B40" s="88" t="s">
        <v>154</v>
      </c>
      <c r="C40" s="54">
        <v>8167</v>
      </c>
      <c r="D40" s="54">
        <v>8154</v>
      </c>
      <c r="E40" s="52">
        <f t="shared" si="0"/>
        <v>-13</v>
      </c>
      <c r="F40" s="90" t="s">
        <v>28</v>
      </c>
      <c r="G40" s="58"/>
      <c r="H40" s="69" t="s">
        <v>65</v>
      </c>
      <c r="I40" s="72" t="str">
        <f t="shared" si="7"/>
        <v>　　</v>
      </c>
      <c r="J40" s="69" t="s">
        <v>193</v>
      </c>
      <c r="K40" s="69"/>
      <c r="L40" s="69"/>
      <c r="M40" s="69"/>
      <c r="N40" s="69"/>
      <c r="O40" s="69"/>
      <c r="P40" s="69"/>
      <c r="Q40" s="69"/>
    </row>
    <row r="41" spans="1:17" ht="15" customHeight="1">
      <c r="A41" s="93"/>
      <c r="B41" s="89"/>
      <c r="C41" s="55">
        <v>667</v>
      </c>
      <c r="D41" s="55">
        <v>754</v>
      </c>
      <c r="E41" s="53">
        <f t="shared" si="0"/>
        <v>87</v>
      </c>
      <c r="F41" s="91"/>
      <c r="G41" s="59"/>
      <c r="H41" s="69" t="s">
        <v>66</v>
      </c>
      <c r="I41" s="72" t="str">
        <f t="shared" si="8"/>
        <v>　　</v>
      </c>
      <c r="J41" s="80" t="s">
        <v>271</v>
      </c>
      <c r="K41" s="69"/>
      <c r="L41" s="69"/>
      <c r="M41" s="69"/>
      <c r="N41" s="69"/>
      <c r="O41" s="69"/>
      <c r="P41" s="69"/>
      <c r="Q41" s="69"/>
    </row>
    <row r="42" spans="1:17" ht="15" customHeight="1">
      <c r="A42" s="92" t="s">
        <v>80</v>
      </c>
      <c r="B42" s="88" t="s">
        <v>154</v>
      </c>
      <c r="C42" s="54">
        <v>10908</v>
      </c>
      <c r="D42" s="54">
        <v>11595</v>
      </c>
      <c r="E42" s="52">
        <f t="shared" si="0"/>
        <v>687</v>
      </c>
      <c r="F42" s="90" t="s">
        <v>28</v>
      </c>
      <c r="G42" s="58"/>
      <c r="H42" s="69" t="s">
        <v>65</v>
      </c>
      <c r="I42" s="72" t="str">
        <f t="shared" si="7"/>
        <v>　　</v>
      </c>
      <c r="J42" s="69" t="s">
        <v>194</v>
      </c>
      <c r="K42" s="69"/>
      <c r="L42" s="69"/>
      <c r="M42" s="69"/>
      <c r="N42" s="69"/>
      <c r="O42" s="69"/>
      <c r="P42" s="69"/>
      <c r="Q42" s="69"/>
    </row>
    <row r="43" spans="1:17" ht="15" customHeight="1">
      <c r="A43" s="93"/>
      <c r="B43" s="89"/>
      <c r="C43" s="55">
        <v>10908</v>
      </c>
      <c r="D43" s="55">
        <v>11595</v>
      </c>
      <c r="E43" s="53">
        <f t="shared" si="0"/>
        <v>687</v>
      </c>
      <c r="F43" s="91"/>
      <c r="G43" s="59"/>
      <c r="H43" s="69" t="s">
        <v>66</v>
      </c>
      <c r="I43" s="72" t="str">
        <f t="shared" si="8"/>
        <v>　　</v>
      </c>
      <c r="J43" s="127" t="s">
        <v>272</v>
      </c>
      <c r="K43" s="69"/>
      <c r="L43" s="69"/>
      <c r="M43" s="69"/>
      <c r="N43" s="69"/>
      <c r="O43" s="69"/>
      <c r="P43" s="69"/>
      <c r="Q43" s="69"/>
    </row>
    <row r="44" spans="1:17" ht="22.5" customHeight="1">
      <c r="A44" s="92" t="s">
        <v>170</v>
      </c>
      <c r="B44" s="88" t="s">
        <v>154</v>
      </c>
      <c r="C44" s="54">
        <v>0</v>
      </c>
      <c r="D44" s="54">
        <v>15599</v>
      </c>
      <c r="E44" s="52">
        <f t="shared" ref="E44:E75" si="11">+D44-C44</f>
        <v>15599</v>
      </c>
      <c r="F44" s="90" t="s">
        <v>28</v>
      </c>
      <c r="G44" s="58"/>
      <c r="H44" s="69" t="s">
        <v>65</v>
      </c>
      <c r="I44" s="72" t="str">
        <f t="shared" ref="I44" si="12">IF(F44="　　","　　",ASC(F44)&amp;H44)</f>
        <v>　　</v>
      </c>
      <c r="J44" s="69" t="s">
        <v>195</v>
      </c>
      <c r="K44" s="69"/>
      <c r="L44" s="69"/>
      <c r="M44" s="69"/>
      <c r="N44" s="69"/>
      <c r="O44" s="69"/>
      <c r="P44" s="69"/>
      <c r="Q44" s="69"/>
    </row>
    <row r="45" spans="1:17" ht="22.5" customHeight="1">
      <c r="A45" s="93"/>
      <c r="B45" s="89"/>
      <c r="C45" s="55">
        <v>0</v>
      </c>
      <c r="D45" s="55">
        <v>15599</v>
      </c>
      <c r="E45" s="53">
        <f t="shared" si="11"/>
        <v>15599</v>
      </c>
      <c r="F45" s="91"/>
      <c r="G45" s="59"/>
      <c r="H45" s="69" t="s">
        <v>66</v>
      </c>
      <c r="I45" s="72" t="str">
        <f t="shared" ref="I45" si="13">IF(F44="　　","　　",ASC(F44)&amp;H45)</f>
        <v>　　</v>
      </c>
      <c r="J45" s="80" t="s">
        <v>273</v>
      </c>
      <c r="K45" s="69"/>
      <c r="L45" s="69"/>
      <c r="M45" s="69"/>
      <c r="N45" s="69"/>
      <c r="O45" s="69"/>
      <c r="P45" s="69"/>
      <c r="Q45" s="69"/>
    </row>
    <row r="46" spans="1:17" ht="15" customHeight="1">
      <c r="A46" s="92" t="s">
        <v>144</v>
      </c>
      <c r="B46" s="88" t="s">
        <v>88</v>
      </c>
      <c r="C46" s="54">
        <v>17686</v>
      </c>
      <c r="D46" s="54">
        <v>20444</v>
      </c>
      <c r="E46" s="52">
        <f t="shared" si="11"/>
        <v>2758</v>
      </c>
      <c r="F46" s="90" t="s">
        <v>28</v>
      </c>
      <c r="G46" s="58"/>
      <c r="H46" s="69" t="s">
        <v>65</v>
      </c>
      <c r="I46" s="72" t="str">
        <f t="shared" si="7"/>
        <v>　　</v>
      </c>
      <c r="J46" s="69" t="s">
        <v>196</v>
      </c>
      <c r="K46" s="69"/>
      <c r="L46" s="69"/>
      <c r="M46" s="69"/>
      <c r="N46" s="69"/>
      <c r="O46" s="69"/>
      <c r="P46" s="69"/>
      <c r="Q46" s="69"/>
    </row>
    <row r="47" spans="1:17" ht="15" customHeight="1">
      <c r="A47" s="93"/>
      <c r="B47" s="89"/>
      <c r="C47" s="55">
        <v>17686</v>
      </c>
      <c r="D47" s="55">
        <v>20444</v>
      </c>
      <c r="E47" s="53">
        <f t="shared" si="11"/>
        <v>2758</v>
      </c>
      <c r="F47" s="91"/>
      <c r="G47" s="59"/>
      <c r="H47" s="69" t="s">
        <v>66</v>
      </c>
      <c r="I47" s="72" t="str">
        <f t="shared" si="8"/>
        <v>　　</v>
      </c>
      <c r="J47" s="80" t="s">
        <v>274</v>
      </c>
      <c r="K47" s="69"/>
      <c r="L47" s="69"/>
      <c r="M47" s="69"/>
      <c r="N47" s="69"/>
      <c r="O47" s="69"/>
      <c r="P47" s="69"/>
      <c r="Q47" s="69"/>
    </row>
    <row r="48" spans="1:17" ht="15" customHeight="1">
      <c r="A48" s="92" t="s">
        <v>81</v>
      </c>
      <c r="B48" s="88" t="s">
        <v>89</v>
      </c>
      <c r="C48" s="54">
        <v>2050</v>
      </c>
      <c r="D48" s="54">
        <v>2050</v>
      </c>
      <c r="E48" s="52">
        <f t="shared" si="11"/>
        <v>0</v>
      </c>
      <c r="F48" s="90" t="s">
        <v>28</v>
      </c>
      <c r="G48" s="58"/>
      <c r="H48" s="69" t="s">
        <v>65</v>
      </c>
      <c r="I48" s="72" t="str">
        <f t="shared" si="7"/>
        <v>　　</v>
      </c>
      <c r="J48" s="69" t="s">
        <v>197</v>
      </c>
      <c r="K48" s="69"/>
      <c r="L48" s="69"/>
      <c r="M48" s="69"/>
      <c r="N48" s="69"/>
      <c r="O48" s="69"/>
      <c r="P48" s="69"/>
      <c r="Q48" s="69"/>
    </row>
    <row r="49" spans="1:17" ht="15" customHeight="1">
      <c r="A49" s="93"/>
      <c r="B49" s="89"/>
      <c r="C49" s="55">
        <v>2050</v>
      </c>
      <c r="D49" s="55">
        <v>2050</v>
      </c>
      <c r="E49" s="53">
        <f t="shared" si="11"/>
        <v>0</v>
      </c>
      <c r="F49" s="91"/>
      <c r="G49" s="59"/>
      <c r="H49" s="69" t="s">
        <v>66</v>
      </c>
      <c r="I49" s="72" t="str">
        <f t="shared" si="8"/>
        <v>　　</v>
      </c>
      <c r="J49" s="80" t="s">
        <v>275</v>
      </c>
      <c r="K49" s="69"/>
      <c r="L49" s="69"/>
      <c r="M49" s="69"/>
      <c r="N49" s="69"/>
      <c r="O49" s="69"/>
      <c r="P49" s="69"/>
      <c r="Q49" s="69"/>
    </row>
    <row r="50" spans="1:17" ht="15" customHeight="1">
      <c r="A50" s="92" t="s">
        <v>198</v>
      </c>
      <c r="B50" s="88" t="s">
        <v>90</v>
      </c>
      <c r="C50" s="54">
        <v>1540</v>
      </c>
      <c r="D50" s="54">
        <v>2126</v>
      </c>
      <c r="E50" s="52">
        <f t="shared" si="11"/>
        <v>586</v>
      </c>
      <c r="F50" s="90" t="s">
        <v>28</v>
      </c>
      <c r="G50" s="58"/>
      <c r="H50" s="69" t="s">
        <v>65</v>
      </c>
      <c r="I50" s="72" t="str">
        <f t="shared" si="7"/>
        <v>　　</v>
      </c>
      <c r="J50" s="69" t="s">
        <v>82</v>
      </c>
      <c r="K50" s="69"/>
      <c r="L50" s="69"/>
      <c r="M50" s="69"/>
      <c r="N50" s="69"/>
      <c r="O50" s="69"/>
      <c r="P50" s="69"/>
      <c r="Q50" s="69"/>
    </row>
    <row r="51" spans="1:17" ht="15" customHeight="1">
      <c r="A51" s="93"/>
      <c r="B51" s="89"/>
      <c r="C51" s="55">
        <v>1540</v>
      </c>
      <c r="D51" s="55">
        <v>2126</v>
      </c>
      <c r="E51" s="53">
        <f t="shared" si="11"/>
        <v>586</v>
      </c>
      <c r="F51" s="91"/>
      <c r="G51" s="59"/>
      <c r="H51" s="69" t="s">
        <v>66</v>
      </c>
      <c r="I51" s="72" t="str">
        <f t="shared" si="8"/>
        <v>　　</v>
      </c>
      <c r="J51" s="80" t="s">
        <v>276</v>
      </c>
      <c r="K51" s="69"/>
      <c r="L51" s="69"/>
      <c r="M51" s="69"/>
      <c r="N51" s="69"/>
      <c r="O51" s="69"/>
      <c r="P51" s="69"/>
      <c r="Q51" s="69"/>
    </row>
    <row r="52" spans="1:17" ht="15" customHeight="1">
      <c r="A52" s="92" t="s">
        <v>83</v>
      </c>
      <c r="B52" s="88" t="s">
        <v>89</v>
      </c>
      <c r="C52" s="54">
        <v>19387</v>
      </c>
      <c r="D52" s="54">
        <v>19387</v>
      </c>
      <c r="E52" s="52">
        <f t="shared" si="11"/>
        <v>0</v>
      </c>
      <c r="F52" s="90" t="s">
        <v>29</v>
      </c>
      <c r="G52" s="58">
        <v>19387</v>
      </c>
      <c r="H52" s="69" t="s">
        <v>65</v>
      </c>
      <c r="I52" s="72" t="str">
        <f t="shared" si="7"/>
        <v>区CM出</v>
      </c>
      <c r="J52" s="69" t="s">
        <v>199</v>
      </c>
      <c r="K52" s="69"/>
      <c r="L52" s="69"/>
      <c r="M52" s="69"/>
      <c r="N52" s="69"/>
      <c r="O52" s="69"/>
      <c r="P52" s="69"/>
      <c r="Q52" s="69"/>
    </row>
    <row r="53" spans="1:17" ht="15" customHeight="1">
      <c r="A53" s="93"/>
      <c r="B53" s="89"/>
      <c r="C53" s="55">
        <v>19387</v>
      </c>
      <c r="D53" s="55">
        <v>19387</v>
      </c>
      <c r="E53" s="53">
        <f t="shared" si="11"/>
        <v>0</v>
      </c>
      <c r="F53" s="91"/>
      <c r="G53" s="59">
        <v>19387</v>
      </c>
      <c r="H53" s="69" t="s">
        <v>66</v>
      </c>
      <c r="I53" s="72" t="str">
        <f t="shared" si="8"/>
        <v>区CM税</v>
      </c>
      <c r="J53" s="80" t="s">
        <v>277</v>
      </c>
      <c r="K53" s="69"/>
      <c r="L53" s="69"/>
      <c r="M53" s="69"/>
      <c r="N53" s="69"/>
      <c r="O53" s="69"/>
      <c r="P53" s="69"/>
      <c r="Q53" s="69"/>
    </row>
    <row r="54" spans="1:17" ht="15" customHeight="1">
      <c r="A54" s="92" t="s">
        <v>165</v>
      </c>
      <c r="B54" s="88" t="s">
        <v>89</v>
      </c>
      <c r="C54" s="54">
        <f>592+316</f>
        <v>908</v>
      </c>
      <c r="D54" s="54">
        <v>802</v>
      </c>
      <c r="E54" s="52">
        <f t="shared" si="11"/>
        <v>-106</v>
      </c>
      <c r="F54" s="90" t="s">
        <v>28</v>
      </c>
      <c r="G54" s="58"/>
      <c r="H54" s="69" t="s">
        <v>65</v>
      </c>
      <c r="I54" s="72" t="str">
        <f t="shared" si="7"/>
        <v>　　</v>
      </c>
      <c r="J54" s="69" t="s">
        <v>200</v>
      </c>
      <c r="K54" s="69"/>
      <c r="L54" s="69"/>
      <c r="M54" s="69"/>
      <c r="N54" s="69"/>
      <c r="O54" s="69"/>
      <c r="P54" s="69"/>
      <c r="Q54" s="69"/>
    </row>
    <row r="55" spans="1:17" ht="15" customHeight="1">
      <c r="A55" s="93"/>
      <c r="B55" s="89"/>
      <c r="C55" s="55">
        <f>592+316</f>
        <v>908</v>
      </c>
      <c r="D55" s="55">
        <v>802</v>
      </c>
      <c r="E55" s="53">
        <f t="shared" si="11"/>
        <v>-106</v>
      </c>
      <c r="F55" s="91"/>
      <c r="G55" s="59"/>
      <c r="H55" s="69" t="s">
        <v>66</v>
      </c>
      <c r="I55" s="72" t="str">
        <f t="shared" si="8"/>
        <v>　　</v>
      </c>
      <c r="J55" s="80" t="s">
        <v>278</v>
      </c>
      <c r="K55" s="69"/>
      <c r="L55" s="69"/>
      <c r="M55" s="69"/>
      <c r="N55" s="69"/>
      <c r="O55" s="69"/>
      <c r="P55" s="69"/>
      <c r="Q55" s="69"/>
    </row>
    <row r="56" spans="1:17" ht="15" customHeight="1">
      <c r="A56" s="92" t="s">
        <v>84</v>
      </c>
      <c r="B56" s="88" t="s">
        <v>89</v>
      </c>
      <c r="C56" s="54">
        <v>100</v>
      </c>
      <c r="D56" s="54">
        <v>100</v>
      </c>
      <c r="E56" s="52">
        <f t="shared" si="11"/>
        <v>0</v>
      </c>
      <c r="F56" s="90" t="s">
        <v>29</v>
      </c>
      <c r="G56" s="58">
        <v>100</v>
      </c>
      <c r="H56" s="69" t="s">
        <v>65</v>
      </c>
      <c r="I56" s="72" t="str">
        <f t="shared" si="7"/>
        <v>区CM出</v>
      </c>
      <c r="J56" s="69" t="s">
        <v>201</v>
      </c>
      <c r="K56" s="69"/>
      <c r="L56" s="69"/>
      <c r="M56" s="69"/>
      <c r="N56" s="69"/>
      <c r="O56" s="69"/>
      <c r="P56" s="69"/>
      <c r="Q56" s="69"/>
    </row>
    <row r="57" spans="1:17" ht="15" customHeight="1">
      <c r="A57" s="93"/>
      <c r="B57" s="89"/>
      <c r="C57" s="55">
        <v>100</v>
      </c>
      <c r="D57" s="55">
        <v>100</v>
      </c>
      <c r="E57" s="53">
        <f t="shared" si="11"/>
        <v>0</v>
      </c>
      <c r="F57" s="91"/>
      <c r="G57" s="59">
        <v>100</v>
      </c>
      <c r="H57" s="69" t="s">
        <v>66</v>
      </c>
      <c r="I57" s="72" t="str">
        <f t="shared" si="8"/>
        <v>区CM税</v>
      </c>
      <c r="J57" s="80" t="s">
        <v>279</v>
      </c>
      <c r="K57" s="69"/>
      <c r="L57" s="69"/>
      <c r="M57" s="69"/>
      <c r="N57" s="69"/>
      <c r="O57" s="69"/>
      <c r="P57" s="69"/>
      <c r="Q57" s="69"/>
    </row>
    <row r="58" spans="1:17" ht="15" customHeight="1">
      <c r="A58" s="92" t="s">
        <v>85</v>
      </c>
      <c r="B58" s="88" t="s">
        <v>89</v>
      </c>
      <c r="C58" s="54">
        <v>115283</v>
      </c>
      <c r="D58" s="54">
        <v>131882</v>
      </c>
      <c r="E58" s="54">
        <f t="shared" si="11"/>
        <v>16599</v>
      </c>
      <c r="F58" s="90" t="s">
        <v>28</v>
      </c>
      <c r="G58" s="58"/>
      <c r="H58" s="69" t="s">
        <v>65</v>
      </c>
      <c r="I58" s="72" t="str">
        <f t="shared" si="7"/>
        <v>　　</v>
      </c>
      <c r="J58" s="69" t="s">
        <v>202</v>
      </c>
      <c r="K58" s="69"/>
      <c r="L58" s="69"/>
      <c r="M58" s="69"/>
      <c r="N58" s="69"/>
      <c r="O58" s="69"/>
      <c r="P58" s="69"/>
      <c r="Q58" s="69"/>
    </row>
    <row r="59" spans="1:17" ht="15" customHeight="1">
      <c r="A59" s="93"/>
      <c r="B59" s="89"/>
      <c r="C59" s="55">
        <v>115283</v>
      </c>
      <c r="D59" s="55">
        <v>131882</v>
      </c>
      <c r="E59" s="53">
        <f t="shared" si="11"/>
        <v>16599</v>
      </c>
      <c r="F59" s="91"/>
      <c r="G59" s="59"/>
      <c r="H59" s="69" t="s">
        <v>66</v>
      </c>
      <c r="I59" s="72" t="str">
        <f t="shared" si="8"/>
        <v>　　</v>
      </c>
      <c r="J59" s="80" t="s">
        <v>280</v>
      </c>
      <c r="K59" s="69"/>
      <c r="L59" s="69"/>
      <c r="M59" s="69"/>
      <c r="N59" s="69"/>
      <c r="O59" s="69"/>
      <c r="P59" s="69"/>
      <c r="Q59" s="69"/>
    </row>
    <row r="60" spans="1:17" ht="15" customHeight="1">
      <c r="A60" s="92" t="s">
        <v>168</v>
      </c>
      <c r="B60" s="88" t="s">
        <v>89</v>
      </c>
      <c r="C60" s="54">
        <v>0</v>
      </c>
      <c r="D60" s="54">
        <v>78863</v>
      </c>
      <c r="E60" s="52">
        <f t="shared" si="11"/>
        <v>78863</v>
      </c>
      <c r="F60" s="90" t="s">
        <v>28</v>
      </c>
      <c r="G60" s="58"/>
      <c r="H60" s="69" t="s">
        <v>65</v>
      </c>
      <c r="I60" s="72" t="str">
        <f t="shared" ref="I60" si="14">IF(F60="　　","　　",ASC(F60)&amp;H60)</f>
        <v>　　</v>
      </c>
      <c r="J60" s="69" t="s">
        <v>203</v>
      </c>
      <c r="K60" s="69"/>
      <c r="L60" s="69"/>
      <c r="M60" s="69"/>
      <c r="N60" s="69"/>
      <c r="O60" s="69"/>
      <c r="P60" s="69"/>
      <c r="Q60" s="69"/>
    </row>
    <row r="61" spans="1:17" ht="15" customHeight="1">
      <c r="A61" s="93"/>
      <c r="B61" s="89"/>
      <c r="C61" s="55">
        <v>0</v>
      </c>
      <c r="D61" s="55">
        <v>78863</v>
      </c>
      <c r="E61" s="53">
        <f t="shared" si="11"/>
        <v>78863</v>
      </c>
      <c r="F61" s="91"/>
      <c r="G61" s="59"/>
      <c r="H61" s="69" t="s">
        <v>66</v>
      </c>
      <c r="I61" s="72" t="str">
        <f t="shared" ref="I61" si="15">IF(F60="　　","　　",ASC(F60)&amp;H61)</f>
        <v>　　</v>
      </c>
      <c r="J61" s="80" t="s">
        <v>281</v>
      </c>
      <c r="K61" s="69"/>
      <c r="L61" s="69"/>
      <c r="M61" s="69"/>
      <c r="N61" s="69"/>
      <c r="O61" s="69"/>
      <c r="P61" s="69"/>
      <c r="Q61" s="69"/>
    </row>
    <row r="62" spans="1:17" ht="15" customHeight="1">
      <c r="A62" s="92" t="s">
        <v>204</v>
      </c>
      <c r="B62" s="88" t="s">
        <v>89</v>
      </c>
      <c r="C62" s="54">
        <v>30814</v>
      </c>
      <c r="D62" s="54">
        <v>31044</v>
      </c>
      <c r="E62" s="52">
        <f t="shared" si="11"/>
        <v>230</v>
      </c>
      <c r="F62" s="90" t="s">
        <v>28</v>
      </c>
      <c r="G62" s="58"/>
      <c r="H62" s="69" t="s">
        <v>65</v>
      </c>
      <c r="I62" s="72" t="str">
        <f t="shared" si="7"/>
        <v>　　</v>
      </c>
      <c r="J62" s="69" t="s">
        <v>86</v>
      </c>
      <c r="K62" s="69"/>
      <c r="L62" s="69"/>
      <c r="M62" s="69"/>
      <c r="N62" s="69"/>
      <c r="O62" s="69"/>
      <c r="P62" s="69"/>
      <c r="Q62" s="69"/>
    </row>
    <row r="63" spans="1:17" ht="15" customHeight="1">
      <c r="A63" s="93"/>
      <c r="B63" s="89"/>
      <c r="C63" s="55">
        <v>30814</v>
      </c>
      <c r="D63" s="55">
        <v>31044</v>
      </c>
      <c r="E63" s="53">
        <f t="shared" si="11"/>
        <v>230</v>
      </c>
      <c r="F63" s="91"/>
      <c r="G63" s="59"/>
      <c r="H63" s="69" t="s">
        <v>66</v>
      </c>
      <c r="I63" s="72" t="str">
        <f t="shared" si="8"/>
        <v>　　</v>
      </c>
      <c r="J63" s="80" t="s">
        <v>282</v>
      </c>
      <c r="K63" s="69"/>
      <c r="L63" s="69"/>
      <c r="M63" s="69"/>
      <c r="N63" s="69"/>
      <c r="O63" s="69"/>
      <c r="P63" s="69"/>
      <c r="Q63" s="69"/>
    </row>
    <row r="64" spans="1:17" ht="15" customHeight="1">
      <c r="A64" s="92" t="s">
        <v>173</v>
      </c>
      <c r="B64" s="88" t="s">
        <v>89</v>
      </c>
      <c r="C64" s="54">
        <v>0</v>
      </c>
      <c r="D64" s="54">
        <v>89681</v>
      </c>
      <c r="E64" s="52">
        <f t="shared" si="11"/>
        <v>89681</v>
      </c>
      <c r="F64" s="90" t="s">
        <v>28</v>
      </c>
      <c r="G64" s="58"/>
      <c r="H64" s="69" t="s">
        <v>65</v>
      </c>
      <c r="I64" s="72" t="str">
        <f t="shared" ref="I64" si="16">IF(F64="　　","　　",ASC(F64)&amp;H64)</f>
        <v>　　</v>
      </c>
      <c r="J64" s="69" t="s">
        <v>205</v>
      </c>
      <c r="K64" s="69"/>
      <c r="L64" s="69"/>
      <c r="M64" s="69"/>
      <c r="N64" s="69"/>
      <c r="O64" s="69"/>
      <c r="P64" s="69"/>
      <c r="Q64" s="69"/>
    </row>
    <row r="65" spans="1:17" ht="15" customHeight="1">
      <c r="A65" s="93"/>
      <c r="B65" s="89"/>
      <c r="C65" s="55">
        <v>0</v>
      </c>
      <c r="D65" s="55">
        <v>89681</v>
      </c>
      <c r="E65" s="53">
        <f t="shared" si="11"/>
        <v>89681</v>
      </c>
      <c r="F65" s="91"/>
      <c r="G65" s="59"/>
      <c r="H65" s="69" t="s">
        <v>66</v>
      </c>
      <c r="I65" s="72" t="str">
        <f t="shared" ref="I65" si="17">IF(F64="　　","　　",ASC(F64)&amp;H65)</f>
        <v>　　</v>
      </c>
      <c r="J65" s="80" t="s">
        <v>283</v>
      </c>
      <c r="K65" s="69"/>
      <c r="L65" s="69"/>
      <c r="M65" s="69"/>
      <c r="N65" s="69"/>
      <c r="O65" s="69"/>
      <c r="P65" s="69"/>
      <c r="Q65" s="69"/>
    </row>
    <row r="66" spans="1:17" ht="15" customHeight="1">
      <c r="A66" s="92" t="s">
        <v>162</v>
      </c>
      <c r="B66" s="88" t="s">
        <v>89</v>
      </c>
      <c r="C66" s="54">
        <v>3306</v>
      </c>
      <c r="D66" s="54">
        <v>27803</v>
      </c>
      <c r="E66" s="52">
        <f t="shared" si="11"/>
        <v>24497</v>
      </c>
      <c r="F66" s="90" t="s">
        <v>28</v>
      </c>
      <c r="G66" s="58"/>
      <c r="H66" s="69" t="s">
        <v>65</v>
      </c>
      <c r="I66" s="72" t="str">
        <f t="shared" ref="I66" si="18">IF(F66="　　","　　",ASC(F66)&amp;H66)</f>
        <v>　　</v>
      </c>
      <c r="J66" s="69" t="s">
        <v>206</v>
      </c>
      <c r="K66" s="69"/>
      <c r="L66" s="69"/>
      <c r="M66" s="69"/>
      <c r="N66" s="69"/>
      <c r="O66" s="69"/>
      <c r="P66" s="69"/>
      <c r="Q66" s="69"/>
    </row>
    <row r="67" spans="1:17" ht="15" customHeight="1">
      <c r="A67" s="93"/>
      <c r="B67" s="89"/>
      <c r="C67" s="55">
        <v>1931</v>
      </c>
      <c r="D67" s="55">
        <v>27803</v>
      </c>
      <c r="E67" s="53">
        <f t="shared" si="11"/>
        <v>25872</v>
      </c>
      <c r="F67" s="91"/>
      <c r="G67" s="59"/>
      <c r="H67" s="69" t="s">
        <v>66</v>
      </c>
      <c r="I67" s="72" t="str">
        <f t="shared" ref="I67" si="19">IF(F66="　　","　　",ASC(F66)&amp;H67)</f>
        <v>　　</v>
      </c>
      <c r="J67" s="80" t="s">
        <v>284</v>
      </c>
      <c r="K67" s="69"/>
      <c r="L67" s="69"/>
      <c r="M67" s="69"/>
      <c r="N67" s="69"/>
      <c r="O67" s="69"/>
      <c r="P67" s="69"/>
      <c r="Q67" s="69"/>
    </row>
    <row r="68" spans="1:17" ht="15" customHeight="1">
      <c r="A68" s="94" t="s">
        <v>163</v>
      </c>
      <c r="B68" s="88" t="s">
        <v>89</v>
      </c>
      <c r="C68" s="54">
        <v>573</v>
      </c>
      <c r="D68" s="54">
        <v>0</v>
      </c>
      <c r="E68" s="52">
        <f t="shared" si="11"/>
        <v>-573</v>
      </c>
      <c r="F68" s="90" t="s">
        <v>28</v>
      </c>
      <c r="G68" s="58"/>
      <c r="H68" s="69" t="s">
        <v>65</v>
      </c>
      <c r="I68" s="72" t="str">
        <f t="shared" ref="I68" si="20">IF(F68="　　","　　",ASC(F68)&amp;H68)</f>
        <v>　　</v>
      </c>
      <c r="J68" s="69" t="s">
        <v>207</v>
      </c>
      <c r="K68" s="69"/>
      <c r="L68" s="69"/>
      <c r="M68" s="69"/>
      <c r="N68" s="69"/>
      <c r="O68" s="69"/>
      <c r="P68" s="69"/>
      <c r="Q68" s="69"/>
    </row>
    <row r="69" spans="1:17" ht="15" customHeight="1">
      <c r="A69" s="95"/>
      <c r="B69" s="89"/>
      <c r="C69" s="55">
        <v>573</v>
      </c>
      <c r="D69" s="55">
        <v>0</v>
      </c>
      <c r="E69" s="53">
        <f t="shared" si="11"/>
        <v>-573</v>
      </c>
      <c r="F69" s="91"/>
      <c r="G69" s="59"/>
      <c r="H69" s="69" t="s">
        <v>66</v>
      </c>
      <c r="I69" s="72" t="str">
        <f t="shared" ref="I69" si="21">IF(F68="　　","　　",ASC(F68)&amp;H69)</f>
        <v>　　</v>
      </c>
      <c r="J69" s="69"/>
      <c r="K69" s="69"/>
      <c r="L69" s="69"/>
      <c r="M69" s="69"/>
      <c r="N69" s="69"/>
      <c r="O69" s="69"/>
      <c r="P69" s="69"/>
      <c r="Q69" s="69"/>
    </row>
    <row r="70" spans="1:17" ht="15" customHeight="1">
      <c r="A70" s="92" t="s">
        <v>179</v>
      </c>
      <c r="B70" s="88" t="s">
        <v>91</v>
      </c>
      <c r="C70" s="54">
        <v>107539</v>
      </c>
      <c r="D70" s="54">
        <v>90265</v>
      </c>
      <c r="E70" s="52">
        <f t="shared" si="11"/>
        <v>-17274</v>
      </c>
      <c r="F70" s="90" t="s">
        <v>28</v>
      </c>
      <c r="G70" s="58"/>
      <c r="H70" s="69" t="s">
        <v>65</v>
      </c>
      <c r="I70" s="72" t="str">
        <f t="shared" ref="I70" si="22">IF(F70="　　","　　",ASC(F70)&amp;H70)</f>
        <v>　　</v>
      </c>
      <c r="J70" s="69" t="s">
        <v>69</v>
      </c>
      <c r="K70" s="69"/>
      <c r="L70" s="69"/>
      <c r="M70" s="69"/>
      <c r="N70" s="69"/>
      <c r="O70" s="69"/>
      <c r="P70" s="69"/>
      <c r="Q70" s="69"/>
    </row>
    <row r="71" spans="1:17" ht="15" customHeight="1">
      <c r="A71" s="93"/>
      <c r="B71" s="89"/>
      <c r="C71" s="55">
        <v>86945</v>
      </c>
      <c r="D71" s="55">
        <v>69671</v>
      </c>
      <c r="E71" s="53">
        <f t="shared" si="11"/>
        <v>-17274</v>
      </c>
      <c r="F71" s="91"/>
      <c r="G71" s="59"/>
      <c r="H71" s="69" t="s">
        <v>66</v>
      </c>
      <c r="I71" s="72" t="str">
        <f t="shared" ref="I71" si="23">IF(F70="　　","　　",ASC(F70)&amp;H71)</f>
        <v>　　</v>
      </c>
      <c r="J71" s="80" t="s">
        <v>285</v>
      </c>
      <c r="K71" s="69"/>
      <c r="L71" s="69"/>
      <c r="M71" s="69"/>
      <c r="N71" s="69"/>
      <c r="O71" s="69"/>
      <c r="P71" s="69"/>
      <c r="Q71" s="69"/>
    </row>
    <row r="72" spans="1:17" ht="15" customHeight="1">
      <c r="A72" s="99" t="s">
        <v>208</v>
      </c>
      <c r="B72" s="88" t="s">
        <v>91</v>
      </c>
      <c r="C72" s="54">
        <v>1020</v>
      </c>
      <c r="D72" s="54">
        <v>1073</v>
      </c>
      <c r="E72" s="52">
        <f t="shared" si="11"/>
        <v>53</v>
      </c>
      <c r="F72" s="90" t="s">
        <v>28</v>
      </c>
      <c r="G72" s="58"/>
      <c r="H72" s="69" t="s">
        <v>65</v>
      </c>
      <c r="I72" s="72" t="str">
        <f t="shared" ref="I72" si="24">IF(F72="　　","　　",ASC(F72)&amp;H72)</f>
        <v>　　</v>
      </c>
      <c r="J72" s="69" t="s">
        <v>92</v>
      </c>
      <c r="K72" s="69"/>
      <c r="L72" s="69"/>
      <c r="M72" s="69"/>
      <c r="N72" s="69"/>
      <c r="O72" s="69"/>
      <c r="P72" s="69"/>
      <c r="Q72" s="69"/>
    </row>
    <row r="73" spans="1:17" ht="15" customHeight="1">
      <c r="A73" s="99"/>
      <c r="B73" s="89"/>
      <c r="C73" s="55">
        <v>1020</v>
      </c>
      <c r="D73" s="55">
        <v>1073</v>
      </c>
      <c r="E73" s="53">
        <f t="shared" si="11"/>
        <v>53</v>
      </c>
      <c r="F73" s="91"/>
      <c r="G73" s="59"/>
      <c r="H73" s="69" t="s">
        <v>66</v>
      </c>
      <c r="I73" s="72" t="str">
        <f t="shared" ref="I73" si="25">IF(F72="　　","　　",ASC(F72)&amp;H73)</f>
        <v>　　</v>
      </c>
      <c r="J73" s="80" t="s">
        <v>286</v>
      </c>
      <c r="K73" s="69"/>
      <c r="L73" s="69"/>
      <c r="M73" s="69"/>
      <c r="N73" s="69"/>
      <c r="O73" s="69"/>
      <c r="P73" s="69"/>
      <c r="Q73" s="69"/>
    </row>
    <row r="74" spans="1:17" ht="15" customHeight="1">
      <c r="A74" s="92" t="s">
        <v>209</v>
      </c>
      <c r="B74" s="88" t="s">
        <v>91</v>
      </c>
      <c r="C74" s="54">
        <v>556</v>
      </c>
      <c r="D74" s="54">
        <v>593</v>
      </c>
      <c r="E74" s="52">
        <f t="shared" si="11"/>
        <v>37</v>
      </c>
      <c r="F74" s="90" t="s">
        <v>29</v>
      </c>
      <c r="G74" s="58">
        <v>322</v>
      </c>
      <c r="H74" s="69" t="s">
        <v>65</v>
      </c>
      <c r="I74" s="72" t="str">
        <f>IF(F74="　　","　　",ASC(F74)&amp;H74)</f>
        <v>区CM出</v>
      </c>
      <c r="J74" s="69" t="s">
        <v>93</v>
      </c>
      <c r="K74" s="69"/>
      <c r="L74" s="69"/>
      <c r="M74" s="69"/>
      <c r="N74" s="69"/>
      <c r="O74" s="69"/>
      <c r="P74" s="69"/>
      <c r="Q74" s="69"/>
    </row>
    <row r="75" spans="1:17" ht="15" customHeight="1">
      <c r="A75" s="93"/>
      <c r="B75" s="89"/>
      <c r="C75" s="55">
        <v>556</v>
      </c>
      <c r="D75" s="55">
        <v>593</v>
      </c>
      <c r="E75" s="53">
        <f t="shared" si="11"/>
        <v>37</v>
      </c>
      <c r="F75" s="91"/>
      <c r="G75" s="59">
        <v>322</v>
      </c>
      <c r="H75" s="69" t="s">
        <v>66</v>
      </c>
      <c r="I75" s="72" t="str">
        <f>IF(F74="　　","　　",ASC(F74)&amp;H75)</f>
        <v>区CM税</v>
      </c>
      <c r="J75" s="80" t="s">
        <v>287</v>
      </c>
      <c r="K75" s="69"/>
      <c r="L75" s="69"/>
      <c r="M75" s="69"/>
      <c r="N75" s="69"/>
      <c r="O75" s="69"/>
      <c r="P75" s="69"/>
      <c r="Q75" s="69"/>
    </row>
    <row r="76" spans="1:17" ht="15" customHeight="1">
      <c r="A76" s="92" t="s">
        <v>94</v>
      </c>
      <c r="B76" s="88" t="s">
        <v>91</v>
      </c>
      <c r="C76" s="54">
        <v>791</v>
      </c>
      <c r="D76" s="54">
        <v>1732</v>
      </c>
      <c r="E76" s="52">
        <f t="shared" ref="E76:E107" si="26">+D76-C76</f>
        <v>941</v>
      </c>
      <c r="F76" s="90" t="s">
        <v>28</v>
      </c>
      <c r="G76" s="58"/>
      <c r="H76" s="69" t="s">
        <v>65</v>
      </c>
      <c r="I76" s="72" t="str">
        <f t="shared" ref="I76" si="27">IF(F76="　　","　　",ASC(F76)&amp;H76)</f>
        <v>　　</v>
      </c>
      <c r="J76" s="69" t="s">
        <v>210</v>
      </c>
      <c r="K76" s="69"/>
      <c r="L76" s="69"/>
      <c r="M76" s="69"/>
      <c r="N76" s="69"/>
      <c r="O76" s="69"/>
      <c r="P76" s="69"/>
      <c r="Q76" s="69"/>
    </row>
    <row r="77" spans="1:17" ht="15" customHeight="1">
      <c r="A77" s="93"/>
      <c r="B77" s="89"/>
      <c r="C77" s="55">
        <v>606</v>
      </c>
      <c r="D77" s="55">
        <v>961</v>
      </c>
      <c r="E77" s="53">
        <f t="shared" si="26"/>
        <v>355</v>
      </c>
      <c r="F77" s="91"/>
      <c r="G77" s="59"/>
      <c r="H77" s="69" t="s">
        <v>66</v>
      </c>
      <c r="I77" s="72" t="str">
        <f t="shared" ref="I77" si="28">IF(F76="　　","　　",ASC(F76)&amp;H77)</f>
        <v>　　</v>
      </c>
      <c r="J77" s="80" t="s">
        <v>288</v>
      </c>
      <c r="K77" s="69"/>
      <c r="L77" s="69"/>
      <c r="M77" s="69"/>
      <c r="N77" s="69"/>
      <c r="O77" s="69"/>
      <c r="P77" s="69"/>
      <c r="Q77" s="69"/>
    </row>
    <row r="78" spans="1:17" ht="15" customHeight="1">
      <c r="A78" s="92" t="s">
        <v>211</v>
      </c>
      <c r="B78" s="88" t="s">
        <v>91</v>
      </c>
      <c r="C78" s="54">
        <v>179</v>
      </c>
      <c r="D78" s="54">
        <v>191</v>
      </c>
      <c r="E78" s="52">
        <f t="shared" si="26"/>
        <v>12</v>
      </c>
      <c r="F78" s="90" t="s">
        <v>28</v>
      </c>
      <c r="G78" s="58"/>
      <c r="H78" s="69" t="s">
        <v>65</v>
      </c>
      <c r="I78" s="72" t="str">
        <f t="shared" ref="I78" si="29">IF(F78="　　","　　",ASC(F78)&amp;H78)</f>
        <v>　　</v>
      </c>
      <c r="J78" s="69" t="s">
        <v>95</v>
      </c>
      <c r="K78" s="69"/>
      <c r="L78" s="69"/>
      <c r="M78" s="69"/>
      <c r="N78" s="69"/>
      <c r="O78" s="69"/>
      <c r="P78" s="69"/>
      <c r="Q78" s="69"/>
    </row>
    <row r="79" spans="1:17" ht="15" customHeight="1">
      <c r="A79" s="93"/>
      <c r="B79" s="89"/>
      <c r="C79" s="55">
        <v>179</v>
      </c>
      <c r="D79" s="55">
        <v>191</v>
      </c>
      <c r="E79" s="53">
        <f t="shared" si="26"/>
        <v>12</v>
      </c>
      <c r="F79" s="91"/>
      <c r="G79" s="59"/>
      <c r="H79" s="69" t="s">
        <v>66</v>
      </c>
      <c r="I79" s="72" t="str">
        <f t="shared" ref="I79" si="30">IF(F78="　　","　　",ASC(F78)&amp;H79)</f>
        <v>　　</v>
      </c>
      <c r="J79" s="80" t="s">
        <v>289</v>
      </c>
      <c r="K79" s="69"/>
      <c r="L79" s="69"/>
      <c r="M79" s="69"/>
      <c r="N79" s="69"/>
      <c r="O79" s="69"/>
      <c r="P79" s="69"/>
      <c r="Q79" s="69"/>
    </row>
    <row r="80" spans="1:17" ht="15" customHeight="1">
      <c r="A80" s="92" t="s">
        <v>212</v>
      </c>
      <c r="B80" s="88" t="s">
        <v>91</v>
      </c>
      <c r="C80" s="54">
        <v>80482</v>
      </c>
      <c r="D80" s="54">
        <v>91425</v>
      </c>
      <c r="E80" s="52">
        <f t="shared" si="26"/>
        <v>10943</v>
      </c>
      <c r="F80" s="90" t="s">
        <v>28</v>
      </c>
      <c r="G80" s="58"/>
      <c r="H80" s="69" t="s">
        <v>65</v>
      </c>
      <c r="I80" s="72" t="str">
        <f t="shared" ref="I80" si="31">IF(F80="　　","　　",ASC(F80)&amp;H80)</f>
        <v>　　</v>
      </c>
      <c r="J80" s="69" t="s">
        <v>96</v>
      </c>
      <c r="K80" s="69"/>
      <c r="L80" s="69"/>
      <c r="M80" s="69"/>
      <c r="N80" s="69"/>
      <c r="O80" s="69"/>
      <c r="P80" s="69"/>
      <c r="Q80" s="69"/>
    </row>
    <row r="81" spans="1:17" ht="15" customHeight="1">
      <c r="A81" s="93"/>
      <c r="B81" s="89"/>
      <c r="C81" s="55">
        <v>80302</v>
      </c>
      <c r="D81" s="55">
        <v>91242</v>
      </c>
      <c r="E81" s="53">
        <f t="shared" si="26"/>
        <v>10940</v>
      </c>
      <c r="F81" s="91"/>
      <c r="G81" s="59"/>
      <c r="H81" s="69" t="s">
        <v>66</v>
      </c>
      <c r="I81" s="72" t="str">
        <f t="shared" ref="I81" si="32">IF(F80="　　","　　",ASC(F80)&amp;H81)</f>
        <v>　　</v>
      </c>
      <c r="J81" s="80" t="s">
        <v>290</v>
      </c>
      <c r="K81" s="69"/>
      <c r="L81" s="69"/>
      <c r="M81" s="69"/>
      <c r="N81" s="69"/>
      <c r="O81" s="69"/>
      <c r="P81" s="69"/>
      <c r="Q81" s="69"/>
    </row>
    <row r="82" spans="1:17" ht="15" customHeight="1">
      <c r="A82" s="92" t="s">
        <v>97</v>
      </c>
      <c r="B82" s="88" t="s">
        <v>91</v>
      </c>
      <c r="C82" s="54">
        <v>598</v>
      </c>
      <c r="D82" s="54">
        <v>627</v>
      </c>
      <c r="E82" s="52">
        <f t="shared" si="26"/>
        <v>29</v>
      </c>
      <c r="F82" s="90" t="s">
        <v>28</v>
      </c>
      <c r="G82" s="58"/>
      <c r="H82" s="69" t="s">
        <v>65</v>
      </c>
      <c r="I82" s="72" t="str">
        <f t="shared" ref="I82" si="33">IF(F82="　　","　　",ASC(F82)&amp;H82)</f>
        <v>　　</v>
      </c>
      <c r="J82" s="69" t="s">
        <v>213</v>
      </c>
      <c r="K82" s="69"/>
      <c r="L82" s="69"/>
      <c r="M82" s="69"/>
      <c r="N82" s="69"/>
      <c r="O82" s="69"/>
      <c r="P82" s="69"/>
      <c r="Q82" s="69"/>
    </row>
    <row r="83" spans="1:17" ht="15" customHeight="1">
      <c r="A83" s="93"/>
      <c r="B83" s="89"/>
      <c r="C83" s="55">
        <v>0</v>
      </c>
      <c r="D83" s="55">
        <v>19</v>
      </c>
      <c r="E83" s="53">
        <f t="shared" si="26"/>
        <v>19</v>
      </c>
      <c r="F83" s="91"/>
      <c r="G83" s="59"/>
      <c r="H83" s="69" t="s">
        <v>66</v>
      </c>
      <c r="I83" s="72" t="str">
        <f t="shared" ref="I83" si="34">IF(F82="　　","　　",ASC(F82)&amp;H83)</f>
        <v>　　</v>
      </c>
      <c r="J83" s="80" t="s">
        <v>291</v>
      </c>
      <c r="K83" s="69"/>
      <c r="L83" s="69"/>
      <c r="M83" s="69"/>
      <c r="N83" s="69"/>
      <c r="O83" s="69"/>
      <c r="P83" s="69"/>
      <c r="Q83" s="69"/>
    </row>
    <row r="84" spans="1:17" ht="15" customHeight="1">
      <c r="A84" s="92" t="s">
        <v>98</v>
      </c>
      <c r="B84" s="88" t="s">
        <v>91</v>
      </c>
      <c r="C84" s="54">
        <v>4497</v>
      </c>
      <c r="D84" s="54">
        <v>3820</v>
      </c>
      <c r="E84" s="52">
        <f t="shared" si="26"/>
        <v>-677</v>
      </c>
      <c r="F84" s="90" t="s">
        <v>28</v>
      </c>
      <c r="G84" s="58"/>
      <c r="H84" s="69" t="s">
        <v>65</v>
      </c>
      <c r="I84" s="72" t="str">
        <f t="shared" ref="I84" si="35">IF(F84="　　","　　",ASC(F84)&amp;H84)</f>
        <v>　　</v>
      </c>
      <c r="J84" s="69" t="s">
        <v>214</v>
      </c>
      <c r="K84" s="69"/>
      <c r="L84" s="69"/>
      <c r="M84" s="69"/>
      <c r="N84" s="69"/>
      <c r="O84" s="69"/>
      <c r="P84" s="69"/>
      <c r="Q84" s="69"/>
    </row>
    <row r="85" spans="1:17" ht="15" customHeight="1">
      <c r="A85" s="93"/>
      <c r="B85" s="89"/>
      <c r="C85" s="55">
        <v>3004</v>
      </c>
      <c r="D85" s="55">
        <v>3520</v>
      </c>
      <c r="E85" s="53">
        <f t="shared" si="26"/>
        <v>516</v>
      </c>
      <c r="F85" s="91"/>
      <c r="G85" s="59"/>
      <c r="H85" s="69" t="s">
        <v>66</v>
      </c>
      <c r="I85" s="72" t="str">
        <f t="shared" ref="I85" si="36">IF(F84="　　","　　",ASC(F84)&amp;H85)</f>
        <v>　　</v>
      </c>
      <c r="J85" s="80" t="s">
        <v>292</v>
      </c>
      <c r="K85" s="69"/>
      <c r="L85" s="69"/>
      <c r="M85" s="69"/>
      <c r="N85" s="69"/>
      <c r="O85" s="69"/>
      <c r="P85" s="69"/>
      <c r="Q85" s="69"/>
    </row>
    <row r="86" spans="1:17" ht="15" customHeight="1">
      <c r="A86" s="92" t="s">
        <v>215</v>
      </c>
      <c r="B86" s="88" t="s">
        <v>100</v>
      </c>
      <c r="C86" s="52">
        <v>1163</v>
      </c>
      <c r="D86" s="52">
        <v>1161</v>
      </c>
      <c r="E86" s="52">
        <f t="shared" si="26"/>
        <v>-2</v>
      </c>
      <c r="F86" s="90" t="s">
        <v>28</v>
      </c>
      <c r="G86" s="58"/>
      <c r="H86" s="69" t="s">
        <v>65</v>
      </c>
      <c r="I86" s="72" t="str">
        <f t="shared" ref="I86" si="37">IF(F86="　　","　　",ASC(F86)&amp;H86)</f>
        <v>　　</v>
      </c>
      <c r="J86" s="69" t="s">
        <v>99</v>
      </c>
      <c r="K86" s="69"/>
      <c r="L86" s="69"/>
      <c r="M86" s="69"/>
      <c r="N86" s="69"/>
      <c r="O86" s="69"/>
      <c r="P86" s="69"/>
      <c r="Q86" s="69"/>
    </row>
    <row r="87" spans="1:17" ht="15" customHeight="1">
      <c r="A87" s="93"/>
      <c r="B87" s="89"/>
      <c r="C87" s="56">
        <v>1163</v>
      </c>
      <c r="D87" s="56">
        <v>1161</v>
      </c>
      <c r="E87" s="53">
        <f t="shared" si="26"/>
        <v>-2</v>
      </c>
      <c r="F87" s="91"/>
      <c r="G87" s="59"/>
      <c r="H87" s="69" t="s">
        <v>66</v>
      </c>
      <c r="I87" s="72" t="str">
        <f t="shared" ref="I87" si="38">IF(F86="　　","　　",ASC(F86)&amp;H87)</f>
        <v>　　</v>
      </c>
      <c r="J87" s="80" t="s">
        <v>293</v>
      </c>
      <c r="K87" s="69"/>
      <c r="L87" s="69"/>
      <c r="M87" s="69"/>
      <c r="N87" s="69"/>
      <c r="O87" s="69"/>
      <c r="P87" s="69"/>
      <c r="Q87" s="69"/>
    </row>
    <row r="88" spans="1:17" ht="15" customHeight="1">
      <c r="A88" s="92" t="s">
        <v>174</v>
      </c>
      <c r="B88" s="88" t="s">
        <v>101</v>
      </c>
      <c r="C88" s="54">
        <f>21288+422</f>
        <v>21710</v>
      </c>
      <c r="D88" s="54">
        <v>19838</v>
      </c>
      <c r="E88" s="52">
        <f t="shared" si="26"/>
        <v>-1872</v>
      </c>
      <c r="F88" s="90" t="s">
        <v>28</v>
      </c>
      <c r="G88" s="58"/>
      <c r="H88" s="69" t="s">
        <v>65</v>
      </c>
      <c r="I88" s="72" t="str">
        <f t="shared" ref="I88" si="39">IF(F88="　　","　　",ASC(F88)&amp;H88)</f>
        <v>　　</v>
      </c>
      <c r="J88" s="69" t="s">
        <v>216</v>
      </c>
      <c r="K88" s="69"/>
      <c r="L88" s="69"/>
      <c r="M88" s="69"/>
      <c r="N88" s="69"/>
      <c r="O88" s="69"/>
      <c r="P88" s="69"/>
      <c r="Q88" s="69"/>
    </row>
    <row r="89" spans="1:17" ht="15" customHeight="1">
      <c r="A89" s="93"/>
      <c r="B89" s="89"/>
      <c r="C89" s="55">
        <f>21288+422</f>
        <v>21710</v>
      </c>
      <c r="D89" s="55">
        <v>19838</v>
      </c>
      <c r="E89" s="53">
        <f t="shared" si="26"/>
        <v>-1872</v>
      </c>
      <c r="F89" s="91"/>
      <c r="G89" s="59"/>
      <c r="H89" s="69" t="s">
        <v>66</v>
      </c>
      <c r="I89" s="72" t="str">
        <f t="shared" ref="I89" si="40">IF(F88="　　","　　",ASC(F88)&amp;H89)</f>
        <v>　　</v>
      </c>
      <c r="J89" s="80" t="s">
        <v>294</v>
      </c>
      <c r="K89" s="69"/>
      <c r="L89" s="69"/>
      <c r="M89" s="69"/>
      <c r="N89" s="69"/>
      <c r="O89" s="69"/>
      <c r="P89" s="69"/>
      <c r="Q89" s="69"/>
    </row>
    <row r="90" spans="1:17" ht="15" customHeight="1">
      <c r="A90" s="92" t="s">
        <v>102</v>
      </c>
      <c r="B90" s="88" t="s">
        <v>101</v>
      </c>
      <c r="C90" s="54">
        <v>749</v>
      </c>
      <c r="D90" s="54">
        <v>5158</v>
      </c>
      <c r="E90" s="52">
        <f t="shared" si="26"/>
        <v>4409</v>
      </c>
      <c r="F90" s="90" t="s">
        <v>28</v>
      </c>
      <c r="G90" s="58"/>
      <c r="H90" s="69" t="s">
        <v>65</v>
      </c>
      <c r="I90" s="72" t="str">
        <f t="shared" ref="I90" si="41">IF(F90="　　","　　",ASC(F90)&amp;H90)</f>
        <v>　　</v>
      </c>
      <c r="J90" s="69" t="s">
        <v>217</v>
      </c>
      <c r="K90" s="69"/>
      <c r="L90" s="69"/>
      <c r="M90" s="69"/>
      <c r="N90" s="69"/>
      <c r="O90" s="69"/>
      <c r="P90" s="69"/>
      <c r="Q90" s="69"/>
    </row>
    <row r="91" spans="1:17" ht="15" customHeight="1">
      <c r="A91" s="93"/>
      <c r="B91" s="89"/>
      <c r="C91" s="55">
        <v>749</v>
      </c>
      <c r="D91" s="55">
        <v>5158</v>
      </c>
      <c r="E91" s="53">
        <f t="shared" si="26"/>
        <v>4409</v>
      </c>
      <c r="F91" s="91"/>
      <c r="G91" s="59"/>
      <c r="H91" s="69" t="s">
        <v>66</v>
      </c>
      <c r="I91" s="72" t="str">
        <f t="shared" ref="I91" si="42">IF(F90="　　","　　",ASC(F90)&amp;H91)</f>
        <v>　　</v>
      </c>
      <c r="J91" s="80" t="s">
        <v>295</v>
      </c>
      <c r="K91" s="69"/>
      <c r="L91" s="69"/>
      <c r="M91" s="69"/>
      <c r="N91" s="69"/>
      <c r="O91" s="69"/>
      <c r="P91" s="69"/>
      <c r="Q91" s="69"/>
    </row>
    <row r="92" spans="1:17" ht="30" customHeight="1">
      <c r="A92" s="92" t="s">
        <v>159</v>
      </c>
      <c r="B92" s="88" t="s">
        <v>146</v>
      </c>
      <c r="C92" s="54">
        <v>0</v>
      </c>
      <c r="D92" s="54">
        <v>19724</v>
      </c>
      <c r="E92" s="52">
        <f t="shared" si="26"/>
        <v>19724</v>
      </c>
      <c r="F92" s="90" t="s">
        <v>147</v>
      </c>
      <c r="G92" s="58"/>
      <c r="H92" s="69" t="s">
        <v>65</v>
      </c>
      <c r="I92" s="72" t="str">
        <f t="shared" ref="I92" si="43">IF(F92="　　","　　",ASC(F92)&amp;H92)</f>
        <v>　　</v>
      </c>
      <c r="J92" s="69" t="s">
        <v>218</v>
      </c>
      <c r="K92" s="69"/>
      <c r="L92" s="69"/>
      <c r="M92" s="69"/>
      <c r="N92" s="69"/>
      <c r="O92" s="69"/>
      <c r="P92" s="69"/>
      <c r="Q92" s="69"/>
    </row>
    <row r="93" spans="1:17" ht="13.5">
      <c r="A93" s="93"/>
      <c r="B93" s="89"/>
      <c r="C93" s="55">
        <v>0</v>
      </c>
      <c r="D93" s="55">
        <v>15724</v>
      </c>
      <c r="E93" s="53">
        <f t="shared" si="26"/>
        <v>15724</v>
      </c>
      <c r="F93" s="91"/>
      <c r="G93" s="59"/>
      <c r="H93" s="69" t="s">
        <v>66</v>
      </c>
      <c r="J93" s="80" t="s">
        <v>296</v>
      </c>
      <c r="K93" s="69"/>
      <c r="L93" s="69"/>
      <c r="M93" s="69"/>
      <c r="N93" s="69"/>
      <c r="O93" s="69"/>
      <c r="P93" s="69"/>
      <c r="Q93" s="69"/>
    </row>
    <row r="94" spans="1:17" ht="15" customHeight="1">
      <c r="A94" s="92" t="s">
        <v>219</v>
      </c>
      <c r="B94" s="88" t="s">
        <v>101</v>
      </c>
      <c r="C94" s="54">
        <v>1049</v>
      </c>
      <c r="D94" s="54">
        <v>1048</v>
      </c>
      <c r="E94" s="52">
        <f t="shared" si="26"/>
        <v>-1</v>
      </c>
      <c r="F94" s="90" t="s">
        <v>28</v>
      </c>
      <c r="G94" s="58"/>
      <c r="H94" s="69" t="s">
        <v>65</v>
      </c>
      <c r="I94" s="72" t="str">
        <f t="shared" ref="I94" si="44">IF(F94="　　","　　",ASC(F94)&amp;H94)</f>
        <v>　　</v>
      </c>
      <c r="J94" s="69" t="s">
        <v>103</v>
      </c>
      <c r="K94" s="69"/>
      <c r="L94" s="69"/>
      <c r="M94" s="69"/>
      <c r="N94" s="69"/>
      <c r="O94" s="69"/>
      <c r="P94" s="69"/>
      <c r="Q94" s="69"/>
    </row>
    <row r="95" spans="1:17" ht="15" customHeight="1">
      <c r="A95" s="93"/>
      <c r="B95" s="89"/>
      <c r="C95" s="55">
        <v>1049</v>
      </c>
      <c r="D95" s="55">
        <v>1048</v>
      </c>
      <c r="E95" s="53">
        <f t="shared" si="26"/>
        <v>-1</v>
      </c>
      <c r="F95" s="91"/>
      <c r="G95" s="59"/>
      <c r="H95" s="69" t="s">
        <v>66</v>
      </c>
      <c r="I95" s="72" t="str">
        <f t="shared" ref="I95" si="45">IF(F94="　　","　　",ASC(F94)&amp;H95)</f>
        <v>　　</v>
      </c>
      <c r="J95" s="80" t="s">
        <v>297</v>
      </c>
      <c r="K95" s="69"/>
      <c r="L95" s="69"/>
      <c r="M95" s="69"/>
      <c r="N95" s="69"/>
      <c r="O95" s="69"/>
      <c r="P95" s="69"/>
      <c r="Q95" s="69"/>
    </row>
    <row r="96" spans="1:17" ht="15" customHeight="1">
      <c r="A96" s="92" t="s">
        <v>104</v>
      </c>
      <c r="B96" s="88" t="s">
        <v>101</v>
      </c>
      <c r="C96" s="54">
        <v>7802</v>
      </c>
      <c r="D96" s="54">
        <v>8967</v>
      </c>
      <c r="E96" s="52">
        <f t="shared" si="26"/>
        <v>1165</v>
      </c>
      <c r="F96" s="90" t="s">
        <v>28</v>
      </c>
      <c r="G96" s="58"/>
      <c r="H96" s="69" t="s">
        <v>65</v>
      </c>
      <c r="I96" s="72" t="str">
        <f t="shared" ref="I96" si="46">IF(F96="　　","　　",ASC(F96)&amp;H96)</f>
        <v>　　</v>
      </c>
      <c r="J96" s="69" t="s">
        <v>220</v>
      </c>
      <c r="K96" s="69"/>
      <c r="L96" s="69"/>
      <c r="M96" s="69"/>
      <c r="N96" s="69"/>
      <c r="O96" s="69"/>
      <c r="P96" s="69"/>
      <c r="Q96" s="69"/>
    </row>
    <row r="97" spans="1:17" ht="15" customHeight="1">
      <c r="A97" s="93"/>
      <c r="B97" s="89"/>
      <c r="C97" s="55">
        <v>7802</v>
      </c>
      <c r="D97" s="55">
        <v>8967</v>
      </c>
      <c r="E97" s="53">
        <f t="shared" si="26"/>
        <v>1165</v>
      </c>
      <c r="F97" s="91"/>
      <c r="G97" s="59"/>
      <c r="H97" s="69" t="s">
        <v>66</v>
      </c>
      <c r="I97" s="72" t="str">
        <f t="shared" ref="I97" si="47">IF(F96="　　","　　",ASC(F96)&amp;H97)</f>
        <v>　　</v>
      </c>
      <c r="J97" s="80" t="s">
        <v>298</v>
      </c>
      <c r="K97" s="69"/>
      <c r="L97" s="69"/>
      <c r="M97" s="69"/>
      <c r="N97" s="69"/>
      <c r="O97" s="69"/>
      <c r="P97" s="69"/>
      <c r="Q97" s="69"/>
    </row>
    <row r="98" spans="1:17" ht="15" customHeight="1">
      <c r="A98" s="92" t="s">
        <v>105</v>
      </c>
      <c r="B98" s="88" t="s">
        <v>106</v>
      </c>
      <c r="C98" s="54">
        <v>5996</v>
      </c>
      <c r="D98" s="54">
        <v>5506</v>
      </c>
      <c r="E98" s="52">
        <f t="shared" si="26"/>
        <v>-490</v>
      </c>
      <c r="F98" s="90" t="s">
        <v>28</v>
      </c>
      <c r="G98" s="58"/>
      <c r="H98" s="69" t="s">
        <v>65</v>
      </c>
      <c r="I98" s="72" t="str">
        <f t="shared" ref="I98" si="48">IF(F98="　　","　　",ASC(F98)&amp;H98)</f>
        <v>　　</v>
      </c>
      <c r="J98" s="69" t="s">
        <v>221</v>
      </c>
      <c r="K98" s="69"/>
      <c r="L98" s="69"/>
      <c r="M98" s="69"/>
      <c r="N98" s="69"/>
      <c r="O98" s="69"/>
      <c r="P98" s="69"/>
      <c r="Q98" s="69"/>
    </row>
    <row r="99" spans="1:17" ht="15" customHeight="1">
      <c r="A99" s="93"/>
      <c r="B99" s="89"/>
      <c r="C99" s="55">
        <v>0</v>
      </c>
      <c r="D99" s="55">
        <v>0</v>
      </c>
      <c r="E99" s="53">
        <f t="shared" si="26"/>
        <v>0</v>
      </c>
      <c r="F99" s="91"/>
      <c r="G99" s="59"/>
      <c r="H99" s="69" t="s">
        <v>66</v>
      </c>
      <c r="I99" s="72" t="str">
        <f t="shared" ref="I99" si="49">IF(F98="　　","　　",ASC(F98)&amp;H99)</f>
        <v>　　</v>
      </c>
      <c r="J99" s="80" t="s">
        <v>299</v>
      </c>
      <c r="K99" s="69"/>
      <c r="L99" s="69"/>
      <c r="M99" s="69"/>
      <c r="N99" s="69"/>
      <c r="O99" s="69"/>
      <c r="P99" s="69"/>
      <c r="Q99" s="69"/>
    </row>
    <row r="100" spans="1:17" ht="15" customHeight="1">
      <c r="A100" s="92" t="s">
        <v>107</v>
      </c>
      <c r="B100" s="88" t="s">
        <v>108</v>
      </c>
      <c r="C100" s="54">
        <v>32904</v>
      </c>
      <c r="D100" s="54">
        <v>33714</v>
      </c>
      <c r="E100" s="52">
        <f t="shared" si="26"/>
        <v>810</v>
      </c>
      <c r="F100" s="90" t="s">
        <v>28</v>
      </c>
      <c r="G100" s="58"/>
      <c r="H100" s="69" t="s">
        <v>65</v>
      </c>
      <c r="I100" s="72" t="str">
        <f t="shared" ref="I100" si="50">IF(F100="　　","　　",ASC(F100)&amp;H100)</f>
        <v>　　</v>
      </c>
      <c r="J100" s="69" t="s">
        <v>222</v>
      </c>
      <c r="K100" s="69"/>
      <c r="L100" s="69"/>
      <c r="M100" s="69"/>
      <c r="N100" s="69"/>
      <c r="O100" s="69"/>
      <c r="P100" s="69"/>
      <c r="Q100" s="69"/>
    </row>
    <row r="101" spans="1:17" ht="15" customHeight="1">
      <c r="A101" s="93"/>
      <c r="B101" s="89"/>
      <c r="C101" s="55">
        <v>24241</v>
      </c>
      <c r="D101" s="55">
        <v>26577</v>
      </c>
      <c r="E101" s="53">
        <f t="shared" si="26"/>
        <v>2336</v>
      </c>
      <c r="F101" s="91"/>
      <c r="G101" s="59"/>
      <c r="H101" s="69" t="s">
        <v>66</v>
      </c>
      <c r="I101" s="72" t="str">
        <f t="shared" ref="I101" si="51">IF(F100="　　","　　",ASC(F100)&amp;H101)</f>
        <v>　　</v>
      </c>
      <c r="J101" s="80" t="s">
        <v>300</v>
      </c>
      <c r="K101" s="69"/>
      <c r="L101" s="69"/>
      <c r="M101" s="69"/>
      <c r="N101" s="69"/>
      <c r="O101" s="69"/>
      <c r="P101" s="69"/>
      <c r="Q101" s="69"/>
    </row>
    <row r="102" spans="1:17" ht="15" customHeight="1">
      <c r="A102" s="92" t="s">
        <v>109</v>
      </c>
      <c r="B102" s="88" t="s">
        <v>106</v>
      </c>
      <c r="C102" s="54">
        <v>7314</v>
      </c>
      <c r="D102" s="54">
        <v>7313</v>
      </c>
      <c r="E102" s="52">
        <f t="shared" si="26"/>
        <v>-1</v>
      </c>
      <c r="F102" s="90" t="s">
        <v>29</v>
      </c>
      <c r="G102" s="58">
        <v>7313</v>
      </c>
      <c r="H102" s="69" t="s">
        <v>65</v>
      </c>
      <c r="I102" s="72" t="str">
        <f t="shared" ref="I102" si="52">IF(F102="　　","　　",ASC(F102)&amp;H102)</f>
        <v>区CM出</v>
      </c>
      <c r="J102" s="69" t="s">
        <v>223</v>
      </c>
      <c r="K102" s="69"/>
      <c r="L102" s="69"/>
      <c r="M102" s="69"/>
      <c r="N102" s="69"/>
      <c r="O102" s="69"/>
      <c r="P102" s="69"/>
      <c r="Q102" s="69"/>
    </row>
    <row r="103" spans="1:17" ht="15" customHeight="1">
      <c r="A103" s="93"/>
      <c r="B103" s="89"/>
      <c r="C103" s="55">
        <v>7314</v>
      </c>
      <c r="D103" s="55">
        <v>7313</v>
      </c>
      <c r="E103" s="53">
        <f t="shared" si="26"/>
        <v>-1</v>
      </c>
      <c r="F103" s="91"/>
      <c r="G103" s="59">
        <v>7313</v>
      </c>
      <c r="H103" s="69" t="s">
        <v>66</v>
      </c>
      <c r="I103" s="72" t="str">
        <f t="shared" ref="I103" si="53">IF(F102="　　","　　",ASC(F102)&amp;H103)</f>
        <v>区CM税</v>
      </c>
      <c r="J103" s="80" t="s">
        <v>301</v>
      </c>
      <c r="K103" s="69"/>
      <c r="L103" s="69"/>
      <c r="M103" s="69"/>
      <c r="N103" s="69"/>
      <c r="O103" s="69"/>
      <c r="P103" s="69"/>
      <c r="Q103" s="69"/>
    </row>
    <row r="104" spans="1:17" ht="15" customHeight="1">
      <c r="A104" s="99" t="s">
        <v>110</v>
      </c>
      <c r="B104" s="88" t="s">
        <v>106</v>
      </c>
      <c r="C104" s="54">
        <f>1163+4678+1556</f>
        <v>7397</v>
      </c>
      <c r="D104" s="54">
        <f>1108+4678+1610</f>
        <v>7396</v>
      </c>
      <c r="E104" s="52">
        <f t="shared" si="26"/>
        <v>-1</v>
      </c>
      <c r="F104" s="90" t="s">
        <v>29</v>
      </c>
      <c r="G104" s="58">
        <v>7396</v>
      </c>
      <c r="H104" s="69" t="s">
        <v>65</v>
      </c>
      <c r="I104" s="72" t="str">
        <f t="shared" ref="I104" si="54">IF(F104="　　","　　",ASC(F104)&amp;H104)</f>
        <v>区CM出</v>
      </c>
      <c r="J104" s="69" t="s">
        <v>224</v>
      </c>
      <c r="K104" s="69"/>
      <c r="L104" s="69"/>
      <c r="M104" s="69"/>
      <c r="N104" s="69"/>
      <c r="O104" s="69"/>
      <c r="P104" s="69"/>
      <c r="Q104" s="69"/>
    </row>
    <row r="105" spans="1:17" ht="15" customHeight="1">
      <c r="A105" s="99"/>
      <c r="B105" s="89"/>
      <c r="C105" s="55">
        <f>863+7+54</f>
        <v>924</v>
      </c>
      <c r="D105" s="55">
        <f>808+5+108</f>
        <v>921</v>
      </c>
      <c r="E105" s="53">
        <f t="shared" si="26"/>
        <v>-3</v>
      </c>
      <c r="F105" s="91"/>
      <c r="G105" s="59">
        <v>921</v>
      </c>
      <c r="H105" s="69" t="s">
        <v>66</v>
      </c>
      <c r="I105" s="72" t="str">
        <f t="shared" ref="I105" si="55">IF(F104="　　","　　",ASC(F104)&amp;H105)</f>
        <v>区CM税</v>
      </c>
      <c r="J105" s="80" t="s">
        <v>302</v>
      </c>
      <c r="K105" s="69"/>
      <c r="L105" s="69"/>
      <c r="M105" s="69"/>
      <c r="N105" s="69"/>
      <c r="O105" s="69"/>
      <c r="P105" s="69"/>
      <c r="Q105" s="69"/>
    </row>
    <row r="106" spans="1:17" ht="15" customHeight="1">
      <c r="A106" s="92" t="s">
        <v>111</v>
      </c>
      <c r="B106" s="88" t="s">
        <v>106</v>
      </c>
      <c r="C106" s="54">
        <f>2662+1048+2169+36</f>
        <v>5915</v>
      </c>
      <c r="D106" s="54">
        <f>2550+1051+1791+36</f>
        <v>5428</v>
      </c>
      <c r="E106" s="52">
        <f t="shared" si="26"/>
        <v>-487</v>
      </c>
      <c r="F106" s="90" t="s">
        <v>29</v>
      </c>
      <c r="G106" s="58">
        <v>2586</v>
      </c>
      <c r="H106" s="69" t="s">
        <v>65</v>
      </c>
      <c r="I106" s="72" t="str">
        <f t="shared" ref="I106" si="56">IF(F106="　　","　　",ASC(F106)&amp;H106)</f>
        <v>区CM出</v>
      </c>
      <c r="J106" s="69" t="s">
        <v>225</v>
      </c>
      <c r="K106" s="69"/>
      <c r="L106" s="69"/>
      <c r="M106" s="69"/>
      <c r="N106" s="69"/>
      <c r="O106" s="69"/>
      <c r="P106" s="69"/>
      <c r="Q106" s="69"/>
    </row>
    <row r="107" spans="1:17" ht="15" customHeight="1">
      <c r="A107" s="93"/>
      <c r="B107" s="89"/>
      <c r="C107" s="55">
        <f>79+0+120+36</f>
        <v>235</v>
      </c>
      <c r="D107" s="55">
        <f>36+7+36</f>
        <v>79</v>
      </c>
      <c r="E107" s="53">
        <f t="shared" si="26"/>
        <v>-156</v>
      </c>
      <c r="F107" s="91"/>
      <c r="G107" s="59">
        <v>72</v>
      </c>
      <c r="H107" s="69" t="s">
        <v>66</v>
      </c>
      <c r="I107" s="72" t="str">
        <f t="shared" ref="I107" si="57">IF(F106="　　","　　",ASC(F106)&amp;H107)</f>
        <v>区CM税</v>
      </c>
      <c r="J107" s="80" t="s">
        <v>303</v>
      </c>
      <c r="K107" s="69"/>
      <c r="L107" s="69"/>
      <c r="M107" s="69"/>
      <c r="N107" s="69"/>
      <c r="O107" s="69"/>
      <c r="P107" s="69"/>
      <c r="Q107" s="69"/>
    </row>
    <row r="108" spans="1:17" ht="15" customHeight="1">
      <c r="A108" s="92" t="s">
        <v>112</v>
      </c>
      <c r="B108" s="88" t="s">
        <v>106</v>
      </c>
      <c r="C108" s="54">
        <v>10517</v>
      </c>
      <c r="D108" s="54">
        <v>10517</v>
      </c>
      <c r="E108" s="52">
        <f t="shared" ref="E108:E139" si="58">+D108-C108</f>
        <v>0</v>
      </c>
      <c r="F108" s="90" t="s">
        <v>29</v>
      </c>
      <c r="G108" s="58">
        <v>10517</v>
      </c>
      <c r="H108" s="69" t="s">
        <v>65</v>
      </c>
      <c r="I108" s="72" t="str">
        <f t="shared" ref="I108" si="59">IF(F108="　　","　　",ASC(F108)&amp;H108)</f>
        <v>区CM出</v>
      </c>
      <c r="J108" s="69" t="s">
        <v>226</v>
      </c>
      <c r="K108" s="69"/>
      <c r="L108" s="69"/>
      <c r="M108" s="69"/>
      <c r="N108" s="69"/>
      <c r="O108" s="69"/>
      <c r="P108" s="69"/>
      <c r="Q108" s="69"/>
    </row>
    <row r="109" spans="1:17" ht="15" customHeight="1">
      <c r="A109" s="93"/>
      <c r="B109" s="89"/>
      <c r="C109" s="55">
        <v>10517</v>
      </c>
      <c r="D109" s="55">
        <v>10517</v>
      </c>
      <c r="E109" s="53">
        <f t="shared" si="58"/>
        <v>0</v>
      </c>
      <c r="F109" s="91"/>
      <c r="G109" s="59">
        <v>10517</v>
      </c>
      <c r="H109" s="69" t="s">
        <v>66</v>
      </c>
      <c r="I109" s="72" t="str">
        <f t="shared" ref="I109" si="60">IF(F108="　　","　　",ASC(F108)&amp;H109)</f>
        <v>区CM税</v>
      </c>
      <c r="J109" s="80" t="s">
        <v>304</v>
      </c>
      <c r="K109" s="69"/>
      <c r="L109" s="69"/>
      <c r="M109" s="69"/>
      <c r="N109" s="69"/>
      <c r="O109" s="69"/>
      <c r="P109" s="69"/>
      <c r="Q109" s="69"/>
    </row>
    <row r="110" spans="1:17" ht="15" customHeight="1">
      <c r="A110" s="92" t="s">
        <v>113</v>
      </c>
      <c r="B110" s="88" t="s">
        <v>106</v>
      </c>
      <c r="C110" s="54">
        <v>100</v>
      </c>
      <c r="D110" s="54">
        <v>5161</v>
      </c>
      <c r="E110" s="52">
        <f t="shared" si="58"/>
        <v>5061</v>
      </c>
      <c r="F110" s="90" t="s">
        <v>28</v>
      </c>
      <c r="G110" s="58"/>
      <c r="H110" s="69" t="s">
        <v>65</v>
      </c>
      <c r="I110" s="72" t="str">
        <f t="shared" ref="I110" si="61">IF(F110="　　","　　",ASC(F110)&amp;H110)</f>
        <v>　　</v>
      </c>
      <c r="J110" s="69" t="s">
        <v>227</v>
      </c>
      <c r="K110" s="69"/>
      <c r="L110" s="69"/>
      <c r="M110" s="69"/>
      <c r="N110" s="69"/>
      <c r="O110" s="69"/>
      <c r="P110" s="69"/>
      <c r="Q110" s="69"/>
    </row>
    <row r="111" spans="1:17" ht="15" customHeight="1">
      <c r="A111" s="93"/>
      <c r="B111" s="89"/>
      <c r="C111" s="55">
        <v>100</v>
      </c>
      <c r="D111" s="55">
        <v>5161</v>
      </c>
      <c r="E111" s="53">
        <f t="shared" si="58"/>
        <v>5061</v>
      </c>
      <c r="F111" s="91"/>
      <c r="G111" s="59"/>
      <c r="H111" s="69" t="s">
        <v>66</v>
      </c>
      <c r="I111" s="72" t="str">
        <f t="shared" ref="I111" si="62">IF(F110="　　","　　",ASC(F110)&amp;H111)</f>
        <v>　　</v>
      </c>
      <c r="J111" s="80" t="s">
        <v>305</v>
      </c>
      <c r="K111" s="69"/>
      <c r="L111" s="69"/>
      <c r="M111" s="69"/>
      <c r="N111" s="69"/>
      <c r="O111" s="69"/>
      <c r="P111" s="69"/>
      <c r="Q111" s="69"/>
    </row>
    <row r="112" spans="1:17" ht="22.5" customHeight="1">
      <c r="A112" s="92" t="s">
        <v>161</v>
      </c>
      <c r="B112" s="88" t="s">
        <v>106</v>
      </c>
      <c r="C112" s="54">
        <v>209</v>
      </c>
      <c r="D112" s="54">
        <v>216</v>
      </c>
      <c r="E112" s="52">
        <f t="shared" si="58"/>
        <v>7</v>
      </c>
      <c r="F112" s="90" t="s">
        <v>28</v>
      </c>
      <c r="G112" s="58"/>
      <c r="H112" s="69" t="s">
        <v>65</v>
      </c>
      <c r="I112" s="72" t="str">
        <f t="shared" ref="I112" si="63">IF(F112="　　","　　",ASC(F112)&amp;H112)</f>
        <v>　　</v>
      </c>
      <c r="J112" s="69" t="s">
        <v>228</v>
      </c>
      <c r="K112" s="69"/>
      <c r="L112" s="69"/>
      <c r="M112" s="69"/>
      <c r="N112" s="69"/>
      <c r="O112" s="69"/>
      <c r="P112" s="69"/>
      <c r="Q112" s="69"/>
    </row>
    <row r="113" spans="1:17" ht="22.5" customHeight="1">
      <c r="A113" s="93"/>
      <c r="B113" s="89"/>
      <c r="C113" s="55">
        <v>209</v>
      </c>
      <c r="D113" s="55">
        <v>216</v>
      </c>
      <c r="E113" s="53">
        <f t="shared" si="58"/>
        <v>7</v>
      </c>
      <c r="F113" s="91"/>
      <c r="G113" s="59"/>
      <c r="H113" s="69" t="s">
        <v>66</v>
      </c>
      <c r="I113" s="72" t="str">
        <f t="shared" ref="I113" si="64">IF(F112="　　","　　",ASC(F112)&amp;H113)</f>
        <v>　　</v>
      </c>
      <c r="J113" s="80" t="s">
        <v>306</v>
      </c>
      <c r="K113" s="69"/>
      <c r="L113" s="69"/>
      <c r="M113" s="69"/>
      <c r="N113" s="69"/>
      <c r="O113" s="69"/>
      <c r="P113" s="69"/>
      <c r="Q113" s="69"/>
    </row>
    <row r="114" spans="1:17" ht="15" customHeight="1">
      <c r="A114" s="92" t="s">
        <v>229</v>
      </c>
      <c r="B114" s="88" t="s">
        <v>139</v>
      </c>
      <c r="C114" s="61">
        <v>90</v>
      </c>
      <c r="D114" s="61">
        <v>90</v>
      </c>
      <c r="E114" s="52">
        <f t="shared" si="58"/>
        <v>0</v>
      </c>
      <c r="F114" s="90" t="s">
        <v>28</v>
      </c>
      <c r="G114" s="58"/>
      <c r="H114" s="69" t="s">
        <v>65</v>
      </c>
      <c r="I114" s="72" t="str">
        <f t="shared" ref="I114" si="65">IF(F114="　　","　　",ASC(F114)&amp;H114)</f>
        <v>　　</v>
      </c>
      <c r="J114" s="69" t="s">
        <v>114</v>
      </c>
      <c r="K114" s="69"/>
      <c r="L114" s="69"/>
      <c r="M114" s="69"/>
      <c r="N114" s="69"/>
      <c r="O114" s="69"/>
      <c r="P114" s="69"/>
      <c r="Q114" s="69"/>
    </row>
    <row r="115" spans="1:17" ht="15" customHeight="1">
      <c r="A115" s="93"/>
      <c r="B115" s="89"/>
      <c r="C115" s="55">
        <v>90</v>
      </c>
      <c r="D115" s="55">
        <v>90</v>
      </c>
      <c r="E115" s="53">
        <f t="shared" si="58"/>
        <v>0</v>
      </c>
      <c r="F115" s="91"/>
      <c r="G115" s="59"/>
      <c r="H115" s="69" t="s">
        <v>66</v>
      </c>
      <c r="I115" s="72" t="str">
        <f t="shared" ref="I115" si="66">IF(F114="　　","　　",ASC(F114)&amp;H115)</f>
        <v>　　</v>
      </c>
      <c r="J115" s="80" t="s">
        <v>307</v>
      </c>
      <c r="K115" s="69"/>
      <c r="L115" s="69"/>
      <c r="M115" s="69"/>
      <c r="N115" s="69"/>
      <c r="O115" s="69"/>
      <c r="P115" s="69"/>
      <c r="Q115" s="69"/>
    </row>
    <row r="116" spans="1:17" ht="15" customHeight="1">
      <c r="A116" s="92" t="s">
        <v>115</v>
      </c>
      <c r="B116" s="88" t="s">
        <v>139</v>
      </c>
      <c r="C116" s="54">
        <v>102410</v>
      </c>
      <c r="D116" s="54">
        <v>102046</v>
      </c>
      <c r="E116" s="52">
        <f t="shared" si="58"/>
        <v>-364</v>
      </c>
      <c r="F116" s="97" t="s">
        <v>29</v>
      </c>
      <c r="G116" s="73">
        <v>23487</v>
      </c>
      <c r="H116" s="69" t="s">
        <v>65</v>
      </c>
      <c r="I116" s="72" t="str">
        <f t="shared" ref="I116" si="67">IF(F116="　　","　　",ASC(F116)&amp;H116)</f>
        <v>区CM出</v>
      </c>
      <c r="J116" s="69" t="s">
        <v>230</v>
      </c>
      <c r="K116" s="69"/>
      <c r="L116" s="69"/>
      <c r="M116" s="69"/>
      <c r="N116" s="69"/>
      <c r="O116" s="69"/>
      <c r="P116" s="69"/>
      <c r="Q116" s="69"/>
    </row>
    <row r="117" spans="1:17" ht="15" customHeight="1">
      <c r="A117" s="93"/>
      <c r="B117" s="89"/>
      <c r="C117" s="55">
        <v>77301</v>
      </c>
      <c r="D117" s="55">
        <v>76931</v>
      </c>
      <c r="E117" s="53">
        <f t="shared" si="58"/>
        <v>-370</v>
      </c>
      <c r="F117" s="98"/>
      <c r="G117" s="74">
        <v>13990</v>
      </c>
      <c r="H117" s="69" t="s">
        <v>66</v>
      </c>
      <c r="I117" s="72" t="str">
        <f t="shared" ref="I117" si="68">IF(F116="　　","　　",ASC(F116)&amp;H117)</f>
        <v>区CM税</v>
      </c>
      <c r="J117" s="80" t="s">
        <v>308</v>
      </c>
      <c r="K117" s="69"/>
      <c r="L117" s="69"/>
      <c r="M117" s="69"/>
      <c r="N117" s="69"/>
      <c r="O117" s="69"/>
      <c r="P117" s="69"/>
      <c r="Q117" s="69"/>
    </row>
    <row r="118" spans="1:17" ht="22.5" customHeight="1">
      <c r="A118" s="92" t="s">
        <v>231</v>
      </c>
      <c r="B118" s="88" t="s">
        <v>139</v>
      </c>
      <c r="C118" s="54">
        <v>1954</v>
      </c>
      <c r="D118" s="54">
        <v>1954</v>
      </c>
      <c r="E118" s="52">
        <f t="shared" si="58"/>
        <v>0</v>
      </c>
      <c r="F118" s="90" t="s">
        <v>28</v>
      </c>
      <c r="G118" s="58"/>
      <c r="H118" s="69" t="s">
        <v>65</v>
      </c>
      <c r="I118" s="72" t="str">
        <f t="shared" ref="I118" si="69">IF(F118="　　","　　",ASC(F118)&amp;H118)</f>
        <v>　　</v>
      </c>
      <c r="J118" s="69" t="s">
        <v>116</v>
      </c>
      <c r="K118" s="69"/>
      <c r="L118" s="69"/>
      <c r="M118" s="69"/>
      <c r="N118" s="69"/>
      <c r="O118" s="69"/>
      <c r="P118" s="69"/>
      <c r="Q118" s="69"/>
    </row>
    <row r="119" spans="1:17" ht="22.5" customHeight="1">
      <c r="A119" s="93"/>
      <c r="B119" s="89"/>
      <c r="C119" s="55">
        <v>1954</v>
      </c>
      <c r="D119" s="55">
        <v>1954</v>
      </c>
      <c r="E119" s="53">
        <f t="shared" si="58"/>
        <v>0</v>
      </c>
      <c r="F119" s="91"/>
      <c r="G119" s="59"/>
      <c r="H119" s="69" t="s">
        <v>66</v>
      </c>
      <c r="I119" s="72" t="str">
        <f t="shared" ref="I119" si="70">IF(F118="　　","　　",ASC(F118)&amp;H119)</f>
        <v>　　</v>
      </c>
      <c r="J119" s="80" t="s">
        <v>309</v>
      </c>
      <c r="K119" s="69"/>
      <c r="L119" s="69"/>
      <c r="M119" s="69"/>
      <c r="N119" s="69"/>
      <c r="O119" s="69"/>
      <c r="P119" s="69"/>
      <c r="Q119" s="69"/>
    </row>
    <row r="120" spans="1:17" ht="15" customHeight="1">
      <c r="A120" s="92" t="s">
        <v>143</v>
      </c>
      <c r="B120" s="88" t="s">
        <v>141</v>
      </c>
      <c r="C120" s="54">
        <v>23818</v>
      </c>
      <c r="D120" s="54">
        <v>28050</v>
      </c>
      <c r="E120" s="52">
        <f t="shared" si="58"/>
        <v>4232</v>
      </c>
      <c r="F120" s="90" t="s">
        <v>28</v>
      </c>
      <c r="G120" s="58"/>
      <c r="H120" s="69" t="s">
        <v>65</v>
      </c>
      <c r="I120" s="72" t="str">
        <f t="shared" ref="I120" si="71">IF(F120="　　","　　",ASC(F120)&amp;H120)</f>
        <v>　　</v>
      </c>
      <c r="J120" s="69" t="s">
        <v>232</v>
      </c>
      <c r="K120" s="69"/>
      <c r="L120" s="69"/>
      <c r="M120" s="69"/>
      <c r="N120" s="69"/>
      <c r="O120" s="69"/>
      <c r="P120" s="69"/>
      <c r="Q120" s="69"/>
    </row>
    <row r="121" spans="1:17" ht="15" customHeight="1">
      <c r="A121" s="93"/>
      <c r="B121" s="89"/>
      <c r="C121" s="55">
        <v>23818</v>
      </c>
      <c r="D121" s="55">
        <v>28050</v>
      </c>
      <c r="E121" s="53">
        <f t="shared" si="58"/>
        <v>4232</v>
      </c>
      <c r="F121" s="91"/>
      <c r="G121" s="59"/>
      <c r="H121" s="69" t="s">
        <v>66</v>
      </c>
      <c r="I121" s="72" t="str">
        <f t="shared" ref="I121" si="72">IF(F120="　　","　　",ASC(F120)&amp;H121)</f>
        <v>　　</v>
      </c>
      <c r="J121" s="80" t="s">
        <v>310</v>
      </c>
      <c r="K121" s="69"/>
      <c r="L121" s="69"/>
      <c r="M121" s="69"/>
      <c r="N121" s="69"/>
      <c r="O121" s="69"/>
      <c r="P121" s="69"/>
      <c r="Q121" s="69"/>
    </row>
    <row r="122" spans="1:17" ht="15" customHeight="1">
      <c r="A122" s="92" t="s">
        <v>117</v>
      </c>
      <c r="B122" s="88" t="s">
        <v>140</v>
      </c>
      <c r="C122" s="54">
        <f>689+902</f>
        <v>1591</v>
      </c>
      <c r="D122" s="54">
        <v>1746</v>
      </c>
      <c r="E122" s="52">
        <f t="shared" si="58"/>
        <v>155</v>
      </c>
      <c r="F122" s="90" t="s">
        <v>28</v>
      </c>
      <c r="G122" s="58"/>
      <c r="H122" s="69" t="s">
        <v>65</v>
      </c>
      <c r="I122" s="72" t="str">
        <f t="shared" ref="I122" si="73">IF(F122="　　","　　",ASC(F122)&amp;H122)</f>
        <v>　　</v>
      </c>
      <c r="J122" s="69" t="s">
        <v>69</v>
      </c>
      <c r="K122" s="69"/>
      <c r="L122" s="69"/>
      <c r="M122" s="69"/>
      <c r="N122" s="69"/>
      <c r="O122" s="69"/>
      <c r="P122" s="69"/>
      <c r="Q122" s="69"/>
    </row>
    <row r="123" spans="1:17" ht="15" customHeight="1">
      <c r="A123" s="93"/>
      <c r="B123" s="89"/>
      <c r="C123" s="55">
        <f>689+902</f>
        <v>1591</v>
      </c>
      <c r="D123" s="55">
        <v>1746</v>
      </c>
      <c r="E123" s="53">
        <f t="shared" si="58"/>
        <v>155</v>
      </c>
      <c r="F123" s="91"/>
      <c r="G123" s="59"/>
      <c r="H123" s="69" t="s">
        <v>66</v>
      </c>
      <c r="I123" s="72" t="str">
        <f t="shared" ref="I123" si="74">IF(F122="　　","　　",ASC(F122)&amp;H123)</f>
        <v>　　</v>
      </c>
      <c r="J123" s="80" t="s">
        <v>311</v>
      </c>
      <c r="K123" s="69"/>
      <c r="L123" s="69"/>
      <c r="M123" s="69"/>
      <c r="N123" s="69"/>
      <c r="O123" s="69"/>
      <c r="P123" s="69"/>
      <c r="Q123" s="69"/>
    </row>
    <row r="124" spans="1:17" ht="15" customHeight="1">
      <c r="A124" s="92" t="s">
        <v>233</v>
      </c>
      <c r="B124" s="88" t="s">
        <v>119</v>
      </c>
      <c r="C124" s="54">
        <v>982</v>
      </c>
      <c r="D124" s="54">
        <v>877</v>
      </c>
      <c r="E124" s="52">
        <f t="shared" si="58"/>
        <v>-105</v>
      </c>
      <c r="F124" s="90" t="s">
        <v>28</v>
      </c>
      <c r="G124" s="58"/>
      <c r="H124" s="69" t="s">
        <v>65</v>
      </c>
      <c r="I124" s="72" t="str">
        <f t="shared" ref="I124" si="75">IF(F124="　　","　　",ASC(F124)&amp;H124)</f>
        <v>　　</v>
      </c>
      <c r="J124" s="69" t="s">
        <v>118</v>
      </c>
      <c r="K124" s="69"/>
      <c r="L124" s="69"/>
      <c r="M124" s="69"/>
      <c r="N124" s="69"/>
      <c r="O124" s="69"/>
      <c r="P124" s="69"/>
      <c r="Q124" s="69"/>
    </row>
    <row r="125" spans="1:17" ht="15" customHeight="1">
      <c r="A125" s="93"/>
      <c r="B125" s="89"/>
      <c r="C125" s="55">
        <v>982</v>
      </c>
      <c r="D125" s="55">
        <v>877</v>
      </c>
      <c r="E125" s="53">
        <f t="shared" si="58"/>
        <v>-105</v>
      </c>
      <c r="F125" s="91"/>
      <c r="G125" s="59"/>
      <c r="H125" s="69" t="s">
        <v>66</v>
      </c>
      <c r="I125" s="72" t="str">
        <f t="shared" ref="I125" si="76">IF(F124="　　","　　",ASC(F124)&amp;H125)</f>
        <v>　　</v>
      </c>
      <c r="J125" s="80" t="s">
        <v>312</v>
      </c>
      <c r="K125" s="69"/>
      <c r="L125" s="69"/>
      <c r="M125" s="69"/>
      <c r="N125" s="69"/>
      <c r="O125" s="69"/>
      <c r="P125" s="69"/>
      <c r="Q125" s="69"/>
    </row>
    <row r="126" spans="1:17" ht="15" customHeight="1">
      <c r="A126" s="92" t="s">
        <v>234</v>
      </c>
      <c r="B126" s="88" t="s">
        <v>119</v>
      </c>
      <c r="C126" s="54">
        <v>85564</v>
      </c>
      <c r="D126" s="54">
        <v>86549</v>
      </c>
      <c r="E126" s="52">
        <f t="shared" si="58"/>
        <v>985</v>
      </c>
      <c r="F126" s="90" t="s">
        <v>28</v>
      </c>
      <c r="G126" s="58"/>
      <c r="H126" s="69" t="s">
        <v>65</v>
      </c>
      <c r="I126" s="72" t="str">
        <f t="shared" ref="I126" si="77">IF(F126="　　","　　",ASC(F126)&amp;H126)</f>
        <v>　　</v>
      </c>
      <c r="J126" s="69" t="s">
        <v>120</v>
      </c>
      <c r="K126" s="69"/>
      <c r="L126" s="69"/>
      <c r="M126" s="69"/>
      <c r="N126" s="69"/>
      <c r="O126" s="69"/>
      <c r="P126" s="69"/>
      <c r="Q126" s="69"/>
    </row>
    <row r="127" spans="1:17" ht="15" customHeight="1">
      <c r="A127" s="93"/>
      <c r="B127" s="89"/>
      <c r="C127" s="55">
        <v>55756</v>
      </c>
      <c r="D127" s="55">
        <v>55773</v>
      </c>
      <c r="E127" s="53">
        <f t="shared" si="58"/>
        <v>17</v>
      </c>
      <c r="F127" s="91"/>
      <c r="G127" s="59"/>
      <c r="H127" s="69" t="s">
        <v>66</v>
      </c>
      <c r="I127" s="72" t="str">
        <f t="shared" ref="I127" si="78">IF(F126="　　","　　",ASC(F126)&amp;H127)</f>
        <v>　　</v>
      </c>
      <c r="J127" s="80" t="s">
        <v>313</v>
      </c>
      <c r="K127" s="69"/>
      <c r="L127" s="69"/>
      <c r="M127" s="69"/>
      <c r="N127" s="69"/>
      <c r="O127" s="69"/>
      <c r="P127" s="69"/>
      <c r="Q127" s="69"/>
    </row>
    <row r="128" spans="1:17" ht="15" customHeight="1">
      <c r="A128" s="92" t="s">
        <v>235</v>
      </c>
      <c r="B128" s="88" t="s">
        <v>119</v>
      </c>
      <c r="C128" s="54">
        <v>3978</v>
      </c>
      <c r="D128" s="54">
        <v>3978</v>
      </c>
      <c r="E128" s="52">
        <f t="shared" si="58"/>
        <v>0</v>
      </c>
      <c r="F128" s="90" t="s">
        <v>29</v>
      </c>
      <c r="G128" s="58">
        <v>3978</v>
      </c>
      <c r="H128" s="69" t="s">
        <v>65</v>
      </c>
      <c r="I128" s="72" t="str">
        <f t="shared" ref="I128" si="79">IF(F128="　　","　　",ASC(F128)&amp;H128)</f>
        <v>区CM出</v>
      </c>
      <c r="J128" s="69" t="s">
        <v>121</v>
      </c>
      <c r="K128" s="69"/>
      <c r="L128" s="69"/>
      <c r="M128" s="69"/>
      <c r="N128" s="69"/>
      <c r="O128" s="69"/>
      <c r="P128" s="69"/>
      <c r="Q128" s="69"/>
    </row>
    <row r="129" spans="1:17" ht="15" customHeight="1">
      <c r="A129" s="93"/>
      <c r="B129" s="89"/>
      <c r="C129" s="55">
        <v>3978</v>
      </c>
      <c r="D129" s="55">
        <v>3978</v>
      </c>
      <c r="E129" s="53">
        <f t="shared" si="58"/>
        <v>0</v>
      </c>
      <c r="F129" s="91"/>
      <c r="G129" s="59">
        <v>3978</v>
      </c>
      <c r="H129" s="69" t="s">
        <v>66</v>
      </c>
      <c r="I129" s="72" t="str">
        <f t="shared" ref="I129" si="80">IF(F128="　　","　　",ASC(F128)&amp;H129)</f>
        <v>区CM税</v>
      </c>
      <c r="J129" s="80" t="s">
        <v>314</v>
      </c>
      <c r="K129" s="69"/>
      <c r="L129" s="69"/>
      <c r="M129" s="69"/>
      <c r="N129" s="69"/>
      <c r="O129" s="69"/>
      <c r="P129" s="69"/>
      <c r="Q129" s="69"/>
    </row>
    <row r="130" spans="1:17" ht="15" customHeight="1">
      <c r="A130" s="92" t="s">
        <v>236</v>
      </c>
      <c r="B130" s="88" t="s">
        <v>119</v>
      </c>
      <c r="C130" s="54">
        <f>488354+1856</f>
        <v>490210</v>
      </c>
      <c r="D130" s="54">
        <v>480336</v>
      </c>
      <c r="E130" s="52">
        <f t="shared" si="58"/>
        <v>-9874</v>
      </c>
      <c r="F130" s="90" t="s">
        <v>28</v>
      </c>
      <c r="G130" s="58"/>
      <c r="H130" s="69" t="s">
        <v>65</v>
      </c>
      <c r="I130" s="72" t="str">
        <f t="shared" ref="I130" si="81">IF(F130="　　","　　",ASC(F130)&amp;H130)</f>
        <v>　　</v>
      </c>
      <c r="J130" s="69" t="s">
        <v>122</v>
      </c>
      <c r="K130" s="69"/>
      <c r="L130" s="69"/>
      <c r="M130" s="69"/>
      <c r="N130" s="69"/>
      <c r="O130" s="69"/>
      <c r="P130" s="69"/>
      <c r="Q130" s="69"/>
    </row>
    <row r="131" spans="1:17" ht="15" customHeight="1">
      <c r="A131" s="93"/>
      <c r="B131" s="89"/>
      <c r="C131" s="55">
        <f>481421+1856</f>
        <v>483277</v>
      </c>
      <c r="D131" s="55">
        <v>474112</v>
      </c>
      <c r="E131" s="53">
        <f t="shared" si="58"/>
        <v>-9165</v>
      </c>
      <c r="F131" s="91"/>
      <c r="G131" s="59"/>
      <c r="H131" s="69" t="s">
        <v>66</v>
      </c>
      <c r="I131" s="72" t="str">
        <f t="shared" ref="I131" si="82">IF(F130="　　","　　",ASC(F130)&amp;H131)</f>
        <v>　　</v>
      </c>
      <c r="J131" s="80" t="s">
        <v>315</v>
      </c>
      <c r="K131" s="69"/>
      <c r="L131" s="69"/>
      <c r="M131" s="69"/>
      <c r="N131" s="69"/>
      <c r="O131" s="69"/>
      <c r="P131" s="69"/>
      <c r="Q131" s="69"/>
    </row>
    <row r="132" spans="1:17" ht="15" customHeight="1">
      <c r="A132" s="92" t="s">
        <v>123</v>
      </c>
      <c r="B132" s="88" t="s">
        <v>119</v>
      </c>
      <c r="C132" s="54">
        <v>279821</v>
      </c>
      <c r="D132" s="54">
        <v>394686</v>
      </c>
      <c r="E132" s="52">
        <f t="shared" si="58"/>
        <v>114865</v>
      </c>
      <c r="F132" s="90" t="s">
        <v>28</v>
      </c>
      <c r="G132" s="58"/>
      <c r="H132" s="69" t="s">
        <v>65</v>
      </c>
      <c r="I132" s="72" t="str">
        <f t="shared" ref="I132" si="83">IF(F132="　　","　　",ASC(F132)&amp;H132)</f>
        <v>　　</v>
      </c>
      <c r="J132" s="69" t="s">
        <v>237</v>
      </c>
      <c r="K132" s="69"/>
      <c r="L132" s="69"/>
      <c r="M132" s="69"/>
      <c r="N132" s="69"/>
      <c r="O132" s="69"/>
      <c r="P132" s="69"/>
      <c r="Q132" s="69"/>
    </row>
    <row r="133" spans="1:17" ht="15" customHeight="1">
      <c r="A133" s="93"/>
      <c r="B133" s="89"/>
      <c r="C133" s="55">
        <v>170611</v>
      </c>
      <c r="D133" s="55">
        <v>178787</v>
      </c>
      <c r="E133" s="53">
        <f t="shared" si="58"/>
        <v>8176</v>
      </c>
      <c r="F133" s="91"/>
      <c r="G133" s="59"/>
      <c r="H133" s="69" t="s">
        <v>66</v>
      </c>
      <c r="I133" s="72" t="str">
        <f t="shared" ref="I133" si="84">IF(F132="　　","　　",ASC(F132)&amp;H133)</f>
        <v>　　</v>
      </c>
      <c r="J133" s="80" t="s">
        <v>316</v>
      </c>
      <c r="K133" s="69"/>
      <c r="L133" s="69"/>
      <c r="M133" s="69"/>
      <c r="N133" s="69"/>
      <c r="O133" s="69"/>
      <c r="P133" s="69"/>
      <c r="Q133" s="69"/>
    </row>
    <row r="134" spans="1:17" ht="15" customHeight="1">
      <c r="A134" s="92" t="s">
        <v>145</v>
      </c>
      <c r="B134" s="88" t="s">
        <v>119</v>
      </c>
      <c r="C134" s="54">
        <v>18524</v>
      </c>
      <c r="D134" s="54">
        <v>18401</v>
      </c>
      <c r="E134" s="52">
        <f t="shared" si="58"/>
        <v>-123</v>
      </c>
      <c r="F134" s="90" t="s">
        <v>28</v>
      </c>
      <c r="G134" s="58"/>
      <c r="H134" s="69" t="s">
        <v>65</v>
      </c>
      <c r="I134" s="72" t="str">
        <f t="shared" ref="I134" si="85">IF(F134="　　","　　",ASC(F134)&amp;H134)</f>
        <v>　　</v>
      </c>
      <c r="J134" s="69" t="s">
        <v>238</v>
      </c>
      <c r="K134" s="69"/>
      <c r="L134" s="69"/>
      <c r="M134" s="69"/>
      <c r="N134" s="69"/>
      <c r="O134" s="69"/>
      <c r="P134" s="69"/>
      <c r="Q134" s="69"/>
    </row>
    <row r="135" spans="1:17" ht="15" customHeight="1">
      <c r="A135" s="93"/>
      <c r="B135" s="89"/>
      <c r="C135" s="55">
        <v>7274</v>
      </c>
      <c r="D135" s="55">
        <v>7151</v>
      </c>
      <c r="E135" s="53">
        <f t="shared" si="58"/>
        <v>-123</v>
      </c>
      <c r="F135" s="91"/>
      <c r="G135" s="59"/>
      <c r="H135" s="69" t="s">
        <v>66</v>
      </c>
      <c r="I135" s="72" t="str">
        <f t="shared" ref="I135" si="86">IF(F134="　　","　　",ASC(F134)&amp;H135)</f>
        <v>　　</v>
      </c>
      <c r="J135" s="80" t="s">
        <v>317</v>
      </c>
      <c r="K135" s="69"/>
      <c r="L135" s="69"/>
      <c r="M135" s="69"/>
      <c r="N135" s="69"/>
      <c r="O135" s="69"/>
      <c r="P135" s="69"/>
      <c r="Q135" s="69"/>
    </row>
    <row r="136" spans="1:17" ht="15" customHeight="1">
      <c r="A136" s="92" t="s">
        <v>167</v>
      </c>
      <c r="B136" s="88" t="s">
        <v>119</v>
      </c>
      <c r="C136" s="54">
        <v>0</v>
      </c>
      <c r="D136" s="54">
        <v>31549</v>
      </c>
      <c r="E136" s="52">
        <f t="shared" si="58"/>
        <v>31549</v>
      </c>
      <c r="F136" s="90" t="s">
        <v>28</v>
      </c>
      <c r="G136" s="58"/>
      <c r="H136" s="69" t="s">
        <v>65</v>
      </c>
      <c r="I136" s="72" t="str">
        <f t="shared" ref="I136" si="87">IF(F136="　　","　　",ASC(F136)&amp;H136)</f>
        <v>　　</v>
      </c>
      <c r="J136" s="69" t="s">
        <v>239</v>
      </c>
      <c r="K136" s="69"/>
      <c r="L136" s="69"/>
      <c r="M136" s="69"/>
      <c r="N136" s="69"/>
      <c r="O136" s="69"/>
      <c r="P136" s="69"/>
      <c r="Q136" s="69"/>
    </row>
    <row r="137" spans="1:17" ht="15" customHeight="1">
      <c r="A137" s="93"/>
      <c r="B137" s="89"/>
      <c r="C137" s="55">
        <v>0</v>
      </c>
      <c r="D137" s="55">
        <v>25112</v>
      </c>
      <c r="E137" s="53">
        <f t="shared" si="58"/>
        <v>25112</v>
      </c>
      <c r="F137" s="91"/>
      <c r="G137" s="59"/>
      <c r="H137" s="69" t="s">
        <v>66</v>
      </c>
      <c r="I137" s="72" t="str">
        <f t="shared" ref="I137" si="88">IF(F136="　　","　　",ASC(F136)&amp;H137)</f>
        <v>　　</v>
      </c>
      <c r="J137" s="80" t="s">
        <v>318</v>
      </c>
      <c r="K137" s="69"/>
      <c r="L137" s="69"/>
      <c r="M137" s="69"/>
      <c r="N137" s="69"/>
      <c r="O137" s="69"/>
      <c r="P137" s="69"/>
      <c r="Q137" s="69"/>
    </row>
    <row r="138" spans="1:17" ht="15" customHeight="1">
      <c r="A138" s="92" t="s">
        <v>135</v>
      </c>
      <c r="B138" s="88" t="s">
        <v>119</v>
      </c>
      <c r="C138" s="54">
        <f>100+2861</f>
        <v>2961</v>
      </c>
      <c r="D138" s="54">
        <f>2543+100</f>
        <v>2643</v>
      </c>
      <c r="E138" s="52">
        <f t="shared" si="58"/>
        <v>-318</v>
      </c>
      <c r="F138" s="90" t="s">
        <v>28</v>
      </c>
      <c r="G138" s="58"/>
      <c r="H138" s="69" t="s">
        <v>65</v>
      </c>
      <c r="I138" s="72" t="str">
        <f t="shared" ref="I138" si="89">IF(F138="　　","　　",ASC(F138)&amp;H138)</f>
        <v>　　</v>
      </c>
      <c r="J138" s="69" t="s">
        <v>240</v>
      </c>
      <c r="K138" s="69"/>
      <c r="L138" s="69"/>
      <c r="M138" s="69"/>
      <c r="N138" s="69"/>
      <c r="O138" s="69"/>
      <c r="P138" s="69"/>
      <c r="Q138" s="69"/>
    </row>
    <row r="139" spans="1:17" ht="15" customHeight="1">
      <c r="A139" s="93"/>
      <c r="B139" s="89"/>
      <c r="C139" s="55">
        <v>0</v>
      </c>
      <c r="D139" s="55">
        <v>0</v>
      </c>
      <c r="E139" s="53">
        <f t="shared" si="58"/>
        <v>0</v>
      </c>
      <c r="F139" s="91"/>
      <c r="G139" s="59"/>
      <c r="H139" s="69" t="s">
        <v>66</v>
      </c>
      <c r="I139" s="72" t="str">
        <f t="shared" ref="I139" si="90">IF(F138="　　","　　",ASC(F138)&amp;H139)</f>
        <v>　　</v>
      </c>
      <c r="J139" s="80" t="s">
        <v>319</v>
      </c>
      <c r="K139" s="69"/>
      <c r="L139" s="69"/>
      <c r="M139" s="69"/>
      <c r="N139" s="69"/>
      <c r="O139" s="69"/>
      <c r="P139" s="69"/>
      <c r="Q139" s="69"/>
    </row>
    <row r="140" spans="1:17" ht="15" customHeight="1">
      <c r="A140" s="92" t="s">
        <v>176</v>
      </c>
      <c r="B140" s="88" t="s">
        <v>177</v>
      </c>
      <c r="C140" s="54">
        <v>0</v>
      </c>
      <c r="D140" s="54">
        <v>1537113</v>
      </c>
      <c r="E140" s="52">
        <f t="shared" ref="E140:E171" si="91">+D140-C140</f>
        <v>1537113</v>
      </c>
      <c r="F140" s="90" t="s">
        <v>28</v>
      </c>
      <c r="G140" s="58"/>
      <c r="H140" s="69" t="s">
        <v>65</v>
      </c>
      <c r="I140" s="72" t="str">
        <f t="shared" ref="I140" si="92">IF(F140="　　","　　",ASC(F140)&amp;H140)</f>
        <v>　　</v>
      </c>
      <c r="J140" s="69" t="s">
        <v>241</v>
      </c>
      <c r="K140" s="69"/>
      <c r="L140" s="69"/>
      <c r="M140" s="69"/>
      <c r="N140" s="69"/>
      <c r="O140" s="69"/>
      <c r="P140" s="69"/>
      <c r="Q140" s="69"/>
    </row>
    <row r="141" spans="1:17" ht="15" customHeight="1">
      <c r="A141" s="93"/>
      <c r="B141" s="89"/>
      <c r="C141" s="55">
        <v>0</v>
      </c>
      <c r="D141" s="55">
        <v>0</v>
      </c>
      <c r="E141" s="53">
        <f t="shared" si="91"/>
        <v>0</v>
      </c>
      <c r="F141" s="91"/>
      <c r="G141" s="59"/>
      <c r="H141" s="69" t="s">
        <v>66</v>
      </c>
      <c r="I141" s="72" t="str">
        <f t="shared" ref="I141" si="93">IF(F140="　　","　　",ASC(F140)&amp;H141)</f>
        <v>　　</v>
      </c>
      <c r="J141" s="80" t="s">
        <v>320</v>
      </c>
      <c r="K141" s="69"/>
      <c r="L141" s="69"/>
      <c r="M141" s="69"/>
      <c r="N141" s="69"/>
      <c r="O141" s="69"/>
      <c r="P141" s="69"/>
      <c r="Q141" s="69"/>
    </row>
    <row r="142" spans="1:17" ht="15" customHeight="1">
      <c r="A142" s="92" t="s">
        <v>117</v>
      </c>
      <c r="B142" s="88" t="s">
        <v>160</v>
      </c>
      <c r="C142" s="54">
        <f>853+803</f>
        <v>1656</v>
      </c>
      <c r="D142" s="54">
        <v>1365</v>
      </c>
      <c r="E142" s="52">
        <f t="shared" si="91"/>
        <v>-291</v>
      </c>
      <c r="F142" s="90" t="s">
        <v>28</v>
      </c>
      <c r="G142" s="58"/>
      <c r="H142" s="69" t="s">
        <v>65</v>
      </c>
      <c r="I142" s="72" t="str">
        <f t="shared" ref="I142" si="94">IF(F142="　　","　　",ASC(F142)&amp;H142)</f>
        <v>　　</v>
      </c>
      <c r="J142" s="69" t="s">
        <v>69</v>
      </c>
      <c r="K142" s="69"/>
      <c r="L142" s="69"/>
      <c r="M142" s="69"/>
      <c r="N142" s="69"/>
      <c r="O142" s="69"/>
      <c r="P142" s="69"/>
      <c r="Q142" s="69"/>
    </row>
    <row r="143" spans="1:17" ht="15" customHeight="1">
      <c r="A143" s="93"/>
      <c r="B143" s="89"/>
      <c r="C143" s="55">
        <f>853+803</f>
        <v>1656</v>
      </c>
      <c r="D143" s="55">
        <v>1365</v>
      </c>
      <c r="E143" s="53">
        <f t="shared" si="91"/>
        <v>-291</v>
      </c>
      <c r="F143" s="91"/>
      <c r="G143" s="59"/>
      <c r="H143" s="69" t="s">
        <v>66</v>
      </c>
      <c r="I143" s="72" t="str">
        <f t="shared" ref="I143" si="95">IF(F142="　　","　　",ASC(F142)&amp;H143)</f>
        <v>　　</v>
      </c>
      <c r="J143" s="80" t="s">
        <v>321</v>
      </c>
      <c r="K143" s="69"/>
      <c r="L143" s="69"/>
      <c r="M143" s="69"/>
      <c r="N143" s="69"/>
      <c r="O143" s="69"/>
      <c r="P143" s="69"/>
      <c r="Q143" s="69"/>
    </row>
    <row r="144" spans="1:17" ht="15" customHeight="1">
      <c r="A144" s="92" t="s">
        <v>125</v>
      </c>
      <c r="B144" s="88" t="s">
        <v>148</v>
      </c>
      <c r="C144" s="52">
        <v>103727</v>
      </c>
      <c r="D144" s="52">
        <v>138670</v>
      </c>
      <c r="E144" s="52">
        <f t="shared" si="91"/>
        <v>34943</v>
      </c>
      <c r="F144" s="90" t="s">
        <v>28</v>
      </c>
      <c r="G144" s="58"/>
      <c r="H144" s="69" t="s">
        <v>65</v>
      </c>
      <c r="I144" s="72" t="str">
        <f t="shared" ref="I144" si="96">IF(F144="　　","　　",ASC(F144)&amp;H144)</f>
        <v>　　</v>
      </c>
      <c r="J144" s="69" t="s">
        <v>242</v>
      </c>
      <c r="K144" s="69"/>
      <c r="L144" s="69"/>
      <c r="M144" s="69"/>
      <c r="N144" s="69"/>
      <c r="O144" s="69"/>
      <c r="P144" s="69"/>
      <c r="Q144" s="69"/>
    </row>
    <row r="145" spans="1:17" ht="15" customHeight="1">
      <c r="A145" s="93"/>
      <c r="B145" s="89"/>
      <c r="C145" s="56">
        <v>103727</v>
      </c>
      <c r="D145" s="56">
        <v>138670</v>
      </c>
      <c r="E145" s="53">
        <f t="shared" si="91"/>
        <v>34943</v>
      </c>
      <c r="F145" s="91"/>
      <c r="G145" s="59"/>
      <c r="H145" s="69" t="s">
        <v>66</v>
      </c>
      <c r="I145" s="72" t="str">
        <f t="shared" ref="I145" si="97">IF(F144="　　","　　",ASC(F144)&amp;H145)</f>
        <v>　　</v>
      </c>
      <c r="J145" s="80" t="s">
        <v>322</v>
      </c>
      <c r="K145" s="69"/>
      <c r="L145" s="69"/>
      <c r="M145" s="69"/>
      <c r="N145" s="69"/>
      <c r="O145" s="69"/>
      <c r="P145" s="69"/>
      <c r="Q145" s="69"/>
    </row>
    <row r="146" spans="1:17" ht="15" customHeight="1">
      <c r="A146" s="92" t="s">
        <v>126</v>
      </c>
      <c r="B146" s="88" t="s">
        <v>148</v>
      </c>
      <c r="C146" s="54">
        <f>18463+48276+4427+1072+22317</f>
        <v>94555</v>
      </c>
      <c r="D146" s="54">
        <v>109014</v>
      </c>
      <c r="E146" s="52">
        <f t="shared" si="91"/>
        <v>14459</v>
      </c>
      <c r="F146" s="90" t="s">
        <v>28</v>
      </c>
      <c r="G146" s="58"/>
      <c r="H146" s="69" t="s">
        <v>65</v>
      </c>
      <c r="I146" s="72" t="str">
        <f t="shared" ref="I146" si="98">IF(F146="　　","　　",ASC(F146)&amp;H146)</f>
        <v>　　</v>
      </c>
      <c r="J146" s="69" t="s">
        <v>243</v>
      </c>
      <c r="K146" s="69"/>
      <c r="L146" s="69"/>
      <c r="M146" s="69"/>
      <c r="N146" s="69"/>
      <c r="O146" s="69"/>
      <c r="P146" s="69"/>
      <c r="Q146" s="69"/>
    </row>
    <row r="147" spans="1:17" ht="15" customHeight="1">
      <c r="A147" s="93"/>
      <c r="B147" s="89"/>
      <c r="C147" s="55">
        <f>18463+48276+4427+1072+22317</f>
        <v>94555</v>
      </c>
      <c r="D147" s="55">
        <f>41071+62241+4595+1107-31531</f>
        <v>77483</v>
      </c>
      <c r="E147" s="53">
        <f t="shared" si="91"/>
        <v>-17072</v>
      </c>
      <c r="F147" s="91"/>
      <c r="G147" s="59"/>
      <c r="H147" s="69" t="s">
        <v>66</v>
      </c>
      <c r="I147" s="72" t="str">
        <f t="shared" ref="I147" si="99">IF(F146="　　","　　",ASC(F146)&amp;H147)</f>
        <v>　　</v>
      </c>
      <c r="J147" s="80" t="s">
        <v>323</v>
      </c>
      <c r="K147" s="69"/>
      <c r="L147" s="69"/>
      <c r="M147" s="69"/>
      <c r="N147" s="69"/>
      <c r="O147" s="69"/>
      <c r="P147" s="69"/>
      <c r="Q147" s="69"/>
    </row>
    <row r="148" spans="1:17" ht="15" customHeight="1">
      <c r="A148" s="96" t="s">
        <v>142</v>
      </c>
      <c r="B148" s="88" t="s">
        <v>149</v>
      </c>
      <c r="C148" s="61">
        <f>872209+25956+456221+15678</f>
        <v>1370064</v>
      </c>
      <c r="D148" s="61">
        <f>2219504+743637</f>
        <v>2963141</v>
      </c>
      <c r="E148" s="52">
        <f t="shared" si="91"/>
        <v>1593077</v>
      </c>
      <c r="F148" s="90" t="s">
        <v>28</v>
      </c>
      <c r="G148" s="58"/>
      <c r="H148" s="69" t="s">
        <v>65</v>
      </c>
      <c r="I148" s="72" t="str">
        <f t="shared" ref="I148" si="100">IF(F148="　　","　　",ASC(F148)&amp;H148)</f>
        <v>　　</v>
      </c>
      <c r="J148" s="69" t="s">
        <v>244</v>
      </c>
      <c r="K148" s="69"/>
      <c r="L148" s="69"/>
      <c r="M148" s="69"/>
      <c r="N148" s="69"/>
      <c r="O148" s="69"/>
      <c r="P148" s="69"/>
      <c r="Q148" s="69"/>
    </row>
    <row r="149" spans="1:17" ht="15" customHeight="1">
      <c r="A149" s="96"/>
      <c r="B149" s="89"/>
      <c r="C149" s="55">
        <f>1370064-20240-120871-359150-14245-80850</f>
        <v>774708</v>
      </c>
      <c r="D149" s="55">
        <f>2219504-160239-1260372+743637-22160-155075</f>
        <v>1365295</v>
      </c>
      <c r="E149" s="53">
        <f t="shared" si="91"/>
        <v>590587</v>
      </c>
      <c r="F149" s="91"/>
      <c r="G149" s="59"/>
      <c r="H149" s="69" t="s">
        <v>66</v>
      </c>
      <c r="I149" s="72" t="str">
        <f t="shared" ref="I149" si="101">IF(F148="　　","　　",ASC(F148)&amp;H149)</f>
        <v>　　</v>
      </c>
      <c r="J149" s="80" t="s">
        <v>324</v>
      </c>
      <c r="K149" s="69"/>
      <c r="L149" s="69"/>
      <c r="M149" s="69"/>
      <c r="N149" s="69"/>
      <c r="O149" s="69"/>
      <c r="P149" s="69"/>
      <c r="Q149" s="69"/>
    </row>
    <row r="150" spans="1:17" ht="15" customHeight="1">
      <c r="A150" s="92" t="s">
        <v>175</v>
      </c>
      <c r="B150" s="88" t="s">
        <v>148</v>
      </c>
      <c r="C150" s="54">
        <v>2069083</v>
      </c>
      <c r="D150" s="54">
        <v>2034651</v>
      </c>
      <c r="E150" s="52">
        <f t="shared" si="91"/>
        <v>-34432</v>
      </c>
      <c r="F150" s="90" t="s">
        <v>28</v>
      </c>
      <c r="G150" s="58"/>
      <c r="H150" s="69" t="s">
        <v>65</v>
      </c>
      <c r="I150" s="72" t="str">
        <f t="shared" ref="I150" si="102">IF(F150="　　","　　",ASC(F150)&amp;H150)</f>
        <v>　　</v>
      </c>
      <c r="J150" s="69" t="s">
        <v>245</v>
      </c>
      <c r="K150" s="69"/>
      <c r="L150" s="69"/>
      <c r="M150" s="69"/>
      <c r="N150" s="69"/>
      <c r="O150" s="69"/>
      <c r="P150" s="69"/>
      <c r="Q150" s="69"/>
    </row>
    <row r="151" spans="1:17" ht="15" customHeight="1">
      <c r="A151" s="93"/>
      <c r="B151" s="89"/>
      <c r="C151" s="55">
        <f>2069083-2062789</f>
        <v>6294</v>
      </c>
      <c r="D151" s="55">
        <f>2034651-2032304</f>
        <v>2347</v>
      </c>
      <c r="E151" s="53">
        <f t="shared" si="91"/>
        <v>-3947</v>
      </c>
      <c r="F151" s="91"/>
      <c r="G151" s="59"/>
      <c r="H151" s="69" t="s">
        <v>66</v>
      </c>
      <c r="I151" s="72" t="str">
        <f t="shared" ref="I151" si="103">IF(F150="　　","　　",ASC(F150)&amp;H151)</f>
        <v>　　</v>
      </c>
      <c r="J151" s="80" t="s">
        <v>325</v>
      </c>
      <c r="K151" s="69"/>
      <c r="L151" s="69"/>
      <c r="M151" s="69"/>
      <c r="N151" s="69"/>
      <c r="O151" s="69"/>
      <c r="P151" s="69"/>
      <c r="Q151" s="69"/>
    </row>
    <row r="152" spans="1:17" ht="15" customHeight="1">
      <c r="A152" s="92" t="s">
        <v>127</v>
      </c>
      <c r="B152" s="88" t="s">
        <v>148</v>
      </c>
      <c r="C152" s="54">
        <v>9174</v>
      </c>
      <c r="D152" s="54">
        <v>13276</v>
      </c>
      <c r="E152" s="52">
        <f t="shared" si="91"/>
        <v>4102</v>
      </c>
      <c r="F152" s="90" t="s">
        <v>28</v>
      </c>
      <c r="G152" s="58"/>
      <c r="H152" s="69" t="s">
        <v>65</v>
      </c>
      <c r="I152" s="72" t="str">
        <f t="shared" ref="I152" si="104">IF(F152="　　","　　",ASC(F152)&amp;H152)</f>
        <v>　　</v>
      </c>
      <c r="J152" s="69" t="s">
        <v>246</v>
      </c>
      <c r="K152" s="69"/>
      <c r="L152" s="69"/>
      <c r="M152" s="69"/>
      <c r="N152" s="69"/>
      <c r="O152" s="69"/>
      <c r="P152" s="69"/>
      <c r="Q152" s="69"/>
    </row>
    <row r="153" spans="1:17" ht="15" customHeight="1">
      <c r="A153" s="93"/>
      <c r="B153" s="89"/>
      <c r="C153" s="55">
        <v>9174</v>
      </c>
      <c r="D153" s="55">
        <v>13276</v>
      </c>
      <c r="E153" s="53">
        <f t="shared" si="91"/>
        <v>4102</v>
      </c>
      <c r="F153" s="91"/>
      <c r="G153" s="59"/>
      <c r="H153" s="69" t="s">
        <v>66</v>
      </c>
      <c r="I153" s="72" t="str">
        <f t="shared" ref="I153" si="105">IF(F152="　　","　　",ASC(F152)&amp;H153)</f>
        <v>　　</v>
      </c>
      <c r="J153" s="80" t="s">
        <v>326</v>
      </c>
      <c r="K153" s="69"/>
      <c r="L153" s="69"/>
      <c r="M153" s="69"/>
      <c r="N153" s="69"/>
      <c r="O153" s="69"/>
      <c r="P153" s="69"/>
      <c r="Q153" s="69"/>
    </row>
    <row r="154" spans="1:17" ht="15" customHeight="1">
      <c r="A154" s="92" t="s">
        <v>128</v>
      </c>
      <c r="B154" s="88" t="s">
        <v>148</v>
      </c>
      <c r="C154" s="52">
        <v>258</v>
      </c>
      <c r="D154" s="52">
        <v>177</v>
      </c>
      <c r="E154" s="52">
        <f t="shared" si="91"/>
        <v>-81</v>
      </c>
      <c r="F154" s="90" t="s">
        <v>28</v>
      </c>
      <c r="G154" s="58"/>
      <c r="H154" s="69" t="s">
        <v>65</v>
      </c>
      <c r="I154" s="72" t="str">
        <f t="shared" ref="I154" si="106">IF(F154="　　","　　",ASC(F154)&amp;H154)</f>
        <v>　　</v>
      </c>
      <c r="J154" s="69" t="s">
        <v>247</v>
      </c>
      <c r="K154" s="69"/>
      <c r="L154" s="69"/>
      <c r="M154" s="69"/>
      <c r="N154" s="69"/>
      <c r="O154" s="69"/>
      <c r="P154" s="69"/>
      <c r="Q154" s="69"/>
    </row>
    <row r="155" spans="1:17" ht="15" customHeight="1">
      <c r="A155" s="93"/>
      <c r="B155" s="89"/>
      <c r="C155" s="56">
        <v>258</v>
      </c>
      <c r="D155" s="56">
        <v>177</v>
      </c>
      <c r="E155" s="53">
        <f t="shared" si="91"/>
        <v>-81</v>
      </c>
      <c r="F155" s="91"/>
      <c r="G155" s="59"/>
      <c r="H155" s="69" t="s">
        <v>66</v>
      </c>
      <c r="I155" s="72" t="str">
        <f t="shared" ref="I155" si="107">IF(F154="　　","　　",ASC(F154)&amp;H155)</f>
        <v>　　</v>
      </c>
      <c r="J155" s="80" t="s">
        <v>327</v>
      </c>
      <c r="K155" s="69"/>
      <c r="L155" s="69"/>
      <c r="M155" s="69"/>
      <c r="N155" s="69"/>
      <c r="O155" s="69"/>
      <c r="P155" s="69"/>
      <c r="Q155" s="69"/>
    </row>
    <row r="156" spans="1:17" ht="15" customHeight="1">
      <c r="A156" s="92" t="s">
        <v>129</v>
      </c>
      <c r="B156" s="88" t="s">
        <v>150</v>
      </c>
      <c r="C156" s="54">
        <v>178355</v>
      </c>
      <c r="D156" s="54">
        <v>209175</v>
      </c>
      <c r="E156" s="52">
        <f t="shared" si="91"/>
        <v>30820</v>
      </c>
      <c r="F156" s="90" t="s">
        <v>28</v>
      </c>
      <c r="G156" s="58"/>
      <c r="H156" s="69" t="s">
        <v>65</v>
      </c>
      <c r="I156" s="72" t="str">
        <f t="shared" ref="I156" si="108">IF(F156="　　","　　",ASC(F156)&amp;H156)</f>
        <v>　　</v>
      </c>
      <c r="J156" s="69" t="s">
        <v>248</v>
      </c>
      <c r="K156" s="69"/>
      <c r="L156" s="69"/>
      <c r="M156" s="69"/>
      <c r="N156" s="69"/>
      <c r="O156" s="69"/>
      <c r="P156" s="69"/>
      <c r="Q156" s="69"/>
    </row>
    <row r="157" spans="1:17" ht="15" customHeight="1">
      <c r="A157" s="93"/>
      <c r="B157" s="89"/>
      <c r="C157" s="56">
        <v>178355</v>
      </c>
      <c r="D157" s="56">
        <v>209175</v>
      </c>
      <c r="E157" s="53">
        <f t="shared" si="91"/>
        <v>30820</v>
      </c>
      <c r="F157" s="91"/>
      <c r="G157" s="59"/>
      <c r="H157" s="69" t="s">
        <v>66</v>
      </c>
      <c r="I157" s="72" t="str">
        <f t="shared" ref="I157" si="109">IF(F156="　　","　　",ASC(F156)&amp;H157)</f>
        <v>　　</v>
      </c>
      <c r="J157" s="80" t="s">
        <v>328</v>
      </c>
      <c r="K157" s="69"/>
      <c r="L157" s="69"/>
      <c r="M157" s="69"/>
      <c r="N157" s="69"/>
      <c r="O157" s="69"/>
      <c r="P157" s="69"/>
      <c r="Q157" s="69"/>
    </row>
    <row r="158" spans="1:17" ht="15" customHeight="1">
      <c r="A158" s="92" t="s">
        <v>130</v>
      </c>
      <c r="B158" s="88" t="s">
        <v>150</v>
      </c>
      <c r="C158" s="54">
        <v>111281</v>
      </c>
      <c r="D158" s="54">
        <v>125685</v>
      </c>
      <c r="E158" s="52">
        <f t="shared" si="91"/>
        <v>14404</v>
      </c>
      <c r="F158" s="90" t="s">
        <v>28</v>
      </c>
      <c r="G158" s="58"/>
      <c r="H158" s="69" t="s">
        <v>65</v>
      </c>
      <c r="I158" s="72" t="str">
        <f t="shared" ref="I158" si="110">IF(F158="　　","　　",ASC(F158)&amp;H158)</f>
        <v>　　</v>
      </c>
      <c r="J158" s="69" t="s">
        <v>249</v>
      </c>
      <c r="K158" s="69"/>
      <c r="L158" s="69"/>
      <c r="M158" s="69"/>
      <c r="N158" s="69"/>
      <c r="O158" s="69"/>
      <c r="P158" s="69"/>
      <c r="Q158" s="69"/>
    </row>
    <row r="159" spans="1:17" ht="15" customHeight="1">
      <c r="A159" s="93"/>
      <c r="B159" s="89"/>
      <c r="C159" s="55">
        <v>111281</v>
      </c>
      <c r="D159" s="55">
        <v>125685</v>
      </c>
      <c r="E159" s="53">
        <f t="shared" si="91"/>
        <v>14404</v>
      </c>
      <c r="F159" s="91"/>
      <c r="G159" s="59"/>
      <c r="H159" s="69" t="s">
        <v>66</v>
      </c>
      <c r="I159" s="72" t="str">
        <f t="shared" ref="I159" si="111">IF(F158="　　","　　",ASC(F158)&amp;H159)</f>
        <v>　　</v>
      </c>
      <c r="J159" s="80" t="s">
        <v>329</v>
      </c>
      <c r="K159" s="69"/>
      <c r="L159" s="69"/>
      <c r="M159" s="69"/>
      <c r="N159" s="69"/>
      <c r="O159" s="69"/>
      <c r="P159" s="69"/>
      <c r="Q159" s="69"/>
    </row>
    <row r="160" spans="1:17" ht="33.75" customHeight="1">
      <c r="A160" s="92" t="s">
        <v>171</v>
      </c>
      <c r="B160" s="88" t="s">
        <v>172</v>
      </c>
      <c r="C160" s="54">
        <v>0</v>
      </c>
      <c r="D160" s="54">
        <v>22319</v>
      </c>
      <c r="E160" s="52">
        <f t="shared" si="91"/>
        <v>22319</v>
      </c>
      <c r="F160" s="90" t="s">
        <v>28</v>
      </c>
      <c r="G160" s="58"/>
      <c r="H160" s="69" t="s">
        <v>65</v>
      </c>
      <c r="I160" s="72" t="str">
        <f t="shared" ref="I160" si="112">IF(F160="　　","　　",ASC(F160)&amp;H160)</f>
        <v>　　</v>
      </c>
      <c r="J160" s="69" t="s">
        <v>250</v>
      </c>
      <c r="K160" s="69"/>
      <c r="L160" s="69"/>
      <c r="M160" s="69"/>
      <c r="N160" s="69"/>
      <c r="O160" s="69"/>
      <c r="P160" s="69"/>
      <c r="Q160" s="69"/>
    </row>
    <row r="161" spans="1:17" ht="33.75" customHeight="1">
      <c r="A161" s="93"/>
      <c r="B161" s="89"/>
      <c r="C161" s="55">
        <v>0</v>
      </c>
      <c r="D161" s="55">
        <f>22319-265</f>
        <v>22054</v>
      </c>
      <c r="E161" s="53">
        <f t="shared" si="91"/>
        <v>22054</v>
      </c>
      <c r="F161" s="91"/>
      <c r="G161" s="59"/>
      <c r="H161" s="69" t="s">
        <v>66</v>
      </c>
      <c r="I161" s="72" t="str">
        <f t="shared" ref="I161" si="113">IF(F160="　　","　　",ASC(F160)&amp;H161)</f>
        <v>　　</v>
      </c>
      <c r="J161" s="80" t="s">
        <v>330</v>
      </c>
      <c r="K161" s="69"/>
      <c r="L161" s="69"/>
      <c r="M161" s="69"/>
      <c r="N161" s="69"/>
      <c r="O161" s="69"/>
      <c r="P161" s="69"/>
      <c r="Q161" s="69"/>
    </row>
    <row r="162" spans="1:17" ht="15" customHeight="1">
      <c r="A162" s="92" t="s">
        <v>131</v>
      </c>
      <c r="B162" s="88" t="s">
        <v>124</v>
      </c>
      <c r="C162" s="54">
        <v>616</v>
      </c>
      <c r="D162" s="54">
        <v>770</v>
      </c>
      <c r="E162" s="52">
        <f t="shared" si="91"/>
        <v>154</v>
      </c>
      <c r="F162" s="90" t="s">
        <v>28</v>
      </c>
      <c r="G162" s="58"/>
      <c r="H162" s="69" t="s">
        <v>65</v>
      </c>
      <c r="I162" s="72" t="str">
        <f t="shared" ref="I162" si="114">IF(F162="　　","　　",ASC(F162)&amp;H162)</f>
        <v>　　</v>
      </c>
      <c r="J162" s="69" t="s">
        <v>251</v>
      </c>
      <c r="K162" s="69"/>
      <c r="L162" s="69"/>
      <c r="M162" s="69"/>
      <c r="N162" s="69"/>
      <c r="O162" s="69"/>
      <c r="P162" s="69"/>
      <c r="Q162" s="69"/>
    </row>
    <row r="163" spans="1:17" ht="15" customHeight="1">
      <c r="A163" s="93"/>
      <c r="B163" s="89"/>
      <c r="C163" s="60">
        <v>616</v>
      </c>
      <c r="D163" s="60">
        <v>770</v>
      </c>
      <c r="E163" s="53">
        <f t="shared" si="91"/>
        <v>154</v>
      </c>
      <c r="F163" s="91"/>
      <c r="G163" s="59"/>
      <c r="H163" s="69" t="s">
        <v>66</v>
      </c>
      <c r="I163" s="72" t="str">
        <f t="shared" ref="I163" si="115">IF(F162="　　","　　",ASC(F162)&amp;H163)</f>
        <v>　　</v>
      </c>
      <c r="J163" s="80" t="s">
        <v>331</v>
      </c>
      <c r="K163" s="69"/>
      <c r="L163" s="69"/>
      <c r="M163" s="69"/>
      <c r="N163" s="69"/>
      <c r="O163" s="69"/>
      <c r="P163" s="69"/>
      <c r="Q163" s="69"/>
    </row>
    <row r="164" spans="1:17" ht="15" customHeight="1">
      <c r="A164" s="92" t="s">
        <v>252</v>
      </c>
      <c r="B164" s="88" t="s">
        <v>124</v>
      </c>
      <c r="C164" s="54">
        <v>288</v>
      </c>
      <c r="D164" s="54">
        <v>503</v>
      </c>
      <c r="E164" s="52">
        <f t="shared" si="91"/>
        <v>215</v>
      </c>
      <c r="F164" s="90" t="s">
        <v>28</v>
      </c>
      <c r="G164" s="58"/>
      <c r="H164" s="69" t="s">
        <v>65</v>
      </c>
      <c r="I164" s="72" t="str">
        <f t="shared" ref="I164" si="116">IF(F164="　　","　　",ASC(F164)&amp;H164)</f>
        <v>　　</v>
      </c>
      <c r="J164" s="69" t="s">
        <v>132</v>
      </c>
      <c r="K164" s="69"/>
      <c r="L164" s="69"/>
      <c r="M164" s="69"/>
      <c r="N164" s="69"/>
      <c r="O164" s="69"/>
      <c r="P164" s="69"/>
      <c r="Q164" s="69"/>
    </row>
    <row r="165" spans="1:17" ht="15" customHeight="1">
      <c r="A165" s="93"/>
      <c r="B165" s="89"/>
      <c r="C165" s="55">
        <v>0</v>
      </c>
      <c r="D165" s="55">
        <v>0</v>
      </c>
      <c r="E165" s="53">
        <f t="shared" si="91"/>
        <v>0</v>
      </c>
      <c r="F165" s="91"/>
      <c r="G165" s="59"/>
      <c r="H165" s="69" t="s">
        <v>66</v>
      </c>
      <c r="I165" s="72" t="str">
        <f t="shared" ref="I165" si="117">IF(F164="　　","　　",ASC(F164)&amp;H165)</f>
        <v>　　</v>
      </c>
      <c r="J165" s="80" t="s">
        <v>332</v>
      </c>
      <c r="K165" s="69"/>
      <c r="L165" s="69"/>
      <c r="M165" s="69"/>
      <c r="N165" s="69"/>
      <c r="O165" s="69"/>
      <c r="P165" s="69"/>
      <c r="Q165" s="69"/>
    </row>
    <row r="166" spans="1:17" ht="15" customHeight="1">
      <c r="A166" s="92" t="s">
        <v>133</v>
      </c>
      <c r="B166" s="88" t="s">
        <v>124</v>
      </c>
      <c r="C166" s="54">
        <v>56137</v>
      </c>
      <c r="D166" s="54">
        <v>56730</v>
      </c>
      <c r="E166" s="52">
        <f t="shared" si="91"/>
        <v>593</v>
      </c>
      <c r="F166" s="90" t="s">
        <v>28</v>
      </c>
      <c r="G166" s="58"/>
      <c r="H166" s="69" t="s">
        <v>65</v>
      </c>
      <c r="I166" s="72" t="str">
        <f t="shared" ref="I166" si="118">IF(F166="　　","　　",ASC(F166)&amp;H166)</f>
        <v>　　</v>
      </c>
      <c r="J166" s="69" t="s">
        <v>253</v>
      </c>
      <c r="K166" s="69"/>
      <c r="L166" s="69"/>
      <c r="M166" s="69"/>
      <c r="N166" s="69"/>
      <c r="O166" s="69"/>
      <c r="P166" s="69"/>
      <c r="Q166" s="69"/>
    </row>
    <row r="167" spans="1:17" ht="15" customHeight="1">
      <c r="A167" s="93"/>
      <c r="B167" s="89"/>
      <c r="C167" s="55">
        <v>56137</v>
      </c>
      <c r="D167" s="55">
        <v>56730</v>
      </c>
      <c r="E167" s="53">
        <f t="shared" si="91"/>
        <v>593</v>
      </c>
      <c r="F167" s="91"/>
      <c r="G167" s="59"/>
      <c r="H167" s="69" t="s">
        <v>66</v>
      </c>
      <c r="I167" s="72" t="str">
        <f t="shared" ref="I167" si="119">IF(F166="　　","　　",ASC(F166)&amp;H167)</f>
        <v>　　</v>
      </c>
      <c r="J167" s="80" t="s">
        <v>333</v>
      </c>
      <c r="K167" s="69"/>
      <c r="L167" s="69"/>
      <c r="M167" s="69"/>
      <c r="N167" s="69"/>
      <c r="O167" s="69"/>
      <c r="P167" s="69"/>
      <c r="Q167" s="69"/>
    </row>
    <row r="168" spans="1:17" ht="15" customHeight="1">
      <c r="A168" s="92" t="s">
        <v>134</v>
      </c>
      <c r="B168" s="88" t="s">
        <v>87</v>
      </c>
      <c r="C168" s="54">
        <v>1065799</v>
      </c>
      <c r="D168" s="54">
        <v>1070980</v>
      </c>
      <c r="E168" s="52">
        <f t="shared" si="91"/>
        <v>5181</v>
      </c>
      <c r="F168" s="90" t="s">
        <v>28</v>
      </c>
      <c r="G168" s="58"/>
      <c r="H168" s="69" t="s">
        <v>65</v>
      </c>
      <c r="I168" s="72" t="str">
        <f t="shared" ref="I168" si="120">IF(F168="　　","　　",ASC(F168)&amp;H168)</f>
        <v>　　</v>
      </c>
      <c r="J168" s="69" t="s">
        <v>254</v>
      </c>
      <c r="K168" s="69"/>
      <c r="L168" s="69"/>
      <c r="M168" s="69"/>
      <c r="N168" s="69"/>
      <c r="O168" s="69"/>
      <c r="P168" s="69"/>
      <c r="Q168" s="69"/>
    </row>
    <row r="169" spans="1:17" ht="15" customHeight="1">
      <c r="A169" s="93"/>
      <c r="B169" s="89"/>
      <c r="C169" s="55">
        <v>1049707</v>
      </c>
      <c r="D169" s="55">
        <v>964815</v>
      </c>
      <c r="E169" s="53">
        <f t="shared" si="91"/>
        <v>-84892</v>
      </c>
      <c r="F169" s="91"/>
      <c r="G169" s="59"/>
      <c r="H169" s="69" t="s">
        <v>66</v>
      </c>
      <c r="I169" s="72" t="str">
        <f t="shared" ref="I169" si="121">IF(F168="　　","　　",ASC(F168)&amp;H169)</f>
        <v>　　</v>
      </c>
      <c r="J169" s="80" t="s">
        <v>334</v>
      </c>
      <c r="K169" s="69"/>
      <c r="L169" s="69"/>
      <c r="M169" s="69"/>
      <c r="N169" s="69"/>
      <c r="O169" s="69"/>
      <c r="P169" s="69"/>
      <c r="Q169" s="69"/>
    </row>
    <row r="170" spans="1:17" ht="15" customHeight="1">
      <c r="A170" s="92" t="s">
        <v>136</v>
      </c>
      <c r="B170" s="88" t="s">
        <v>124</v>
      </c>
      <c r="C170" s="54">
        <f>58060+200</f>
        <v>58260</v>
      </c>
      <c r="D170" s="54">
        <f>61749+152</f>
        <v>61901</v>
      </c>
      <c r="E170" s="52">
        <f t="shared" si="91"/>
        <v>3641</v>
      </c>
      <c r="F170" s="90" t="s">
        <v>28</v>
      </c>
      <c r="G170" s="58"/>
      <c r="H170" s="69" t="s">
        <v>65</v>
      </c>
      <c r="I170" s="72" t="str">
        <f t="shared" ref="I170" si="122">IF(F170="　　","　　",ASC(F170)&amp;H170)</f>
        <v>　　</v>
      </c>
      <c r="J170" s="69" t="s">
        <v>255</v>
      </c>
      <c r="K170" s="69"/>
      <c r="L170" s="69"/>
      <c r="M170" s="69"/>
      <c r="N170" s="69"/>
      <c r="O170" s="69"/>
      <c r="P170" s="69"/>
      <c r="Q170" s="69"/>
    </row>
    <row r="171" spans="1:17" ht="15" customHeight="1">
      <c r="A171" s="93"/>
      <c r="B171" s="89"/>
      <c r="C171" s="55">
        <v>0</v>
      </c>
      <c r="D171" s="55">
        <v>0</v>
      </c>
      <c r="E171" s="53">
        <f t="shared" si="91"/>
        <v>0</v>
      </c>
      <c r="F171" s="91"/>
      <c r="G171" s="59"/>
      <c r="H171" s="69" t="s">
        <v>66</v>
      </c>
      <c r="I171" s="72" t="str">
        <f t="shared" ref="I171" si="123">IF(F170="　　","　　",ASC(F170)&amp;H171)</f>
        <v>　　</v>
      </c>
      <c r="J171" t="s">
        <v>335</v>
      </c>
      <c r="K171" s="69"/>
      <c r="L171" s="69"/>
      <c r="M171" s="69"/>
      <c r="N171" s="69"/>
      <c r="O171" s="69"/>
      <c r="P171" s="69"/>
      <c r="Q171" s="69"/>
    </row>
    <row r="172" spans="1:17" ht="15" customHeight="1">
      <c r="A172" s="109" t="s">
        <v>178</v>
      </c>
      <c r="B172" s="110"/>
      <c r="C172" s="54">
        <f>+SUMIF($H12:$H171,$H172,C12:C171)</f>
        <v>9797991</v>
      </c>
      <c r="D172" s="54">
        <f>+SUMIF($H12:$H171,$H172,D12:D171)</f>
        <v>12734236</v>
      </c>
      <c r="E172" s="61">
        <f t="shared" ref="E172:E173" si="124">+D172-C172</f>
        <v>2936245</v>
      </c>
      <c r="F172" s="90" t="str">
        <f>IF(G172="　","　","区ＣＭ")</f>
        <v>区ＣＭ</v>
      </c>
      <c r="G172" s="63">
        <f>IF(SUMIF(I12:I171,I172,G12:G171)=0,"　",SUMIF(I12:I171,I172,G12:G171))</f>
        <v>76153</v>
      </c>
      <c r="H172" s="69" t="s">
        <v>65</v>
      </c>
      <c r="I172" s="72" t="s">
        <v>67</v>
      </c>
      <c r="J172" s="69"/>
      <c r="K172" s="69"/>
      <c r="L172" s="69"/>
      <c r="M172" s="69"/>
      <c r="N172" s="69"/>
      <c r="O172" s="69"/>
      <c r="P172" s="69"/>
      <c r="Q172" s="69"/>
    </row>
    <row r="173" spans="1:17" ht="15" customHeight="1" thickBot="1">
      <c r="A173" s="111"/>
      <c r="B173" s="112"/>
      <c r="C173" s="62">
        <f>+SUMIF($H12:$H171,$H173,C12:C171)</f>
        <v>6783883</v>
      </c>
      <c r="D173" s="62">
        <f>+SUMIF($H12:$H171,$H173,D12:D171)</f>
        <v>6791463</v>
      </c>
      <c r="E173" s="64">
        <f t="shared" si="124"/>
        <v>7580</v>
      </c>
      <c r="F173" s="113"/>
      <c r="G173" s="65">
        <f>IF(SUMIF(I12:I171,I173,G12:G171)=0,"　",SUMIF(I12:I171,I173,G12:G171))</f>
        <v>57667</v>
      </c>
      <c r="H173" s="69" t="s">
        <v>66</v>
      </c>
      <c r="I173" s="72" t="s">
        <v>68</v>
      </c>
      <c r="J173" s="69"/>
      <c r="K173" s="69"/>
      <c r="L173" s="69"/>
      <c r="M173" s="69"/>
      <c r="N173" s="69"/>
      <c r="O173" s="69"/>
      <c r="P173" s="69"/>
      <c r="Q173" s="69"/>
    </row>
    <row r="174" spans="1:17" ht="12.75">
      <c r="A174" s="16"/>
      <c r="B174" s="16"/>
      <c r="C174" s="85"/>
      <c r="D174" s="86"/>
      <c r="E174" s="86"/>
      <c r="F174" s="11"/>
      <c r="G174" s="11"/>
      <c r="J174" s="69"/>
      <c r="K174" s="69"/>
      <c r="L174" s="69"/>
      <c r="M174" s="69"/>
      <c r="N174" s="69"/>
      <c r="O174" s="69"/>
      <c r="P174" s="69"/>
      <c r="Q174" s="69"/>
    </row>
    <row r="175" spans="1:17" ht="18" customHeight="1">
      <c r="A175" s="15"/>
      <c r="B175" s="13"/>
      <c r="C175" s="10"/>
      <c r="D175" s="87"/>
      <c r="E175" s="87"/>
      <c r="F175" s="11"/>
      <c r="G175" s="11"/>
    </row>
    <row r="176" spans="1:17" ht="18" customHeight="1">
      <c r="A176" s="66"/>
      <c r="B176" s="11"/>
      <c r="C176" s="11"/>
      <c r="D176" s="83"/>
      <c r="E176" s="83"/>
      <c r="F176" s="83"/>
      <c r="G176" s="11"/>
      <c r="H176" s="70"/>
      <c r="I176" s="71"/>
    </row>
    <row r="177" spans="1:9" ht="18" customHeight="1">
      <c r="A177" s="66"/>
      <c r="B177" s="67"/>
      <c r="C177" s="67"/>
      <c r="D177" s="68"/>
      <c r="E177" s="68"/>
      <c r="F177" s="68"/>
      <c r="G177" s="67"/>
      <c r="H177" s="71"/>
      <c r="I177" s="71"/>
    </row>
    <row r="178" spans="1:9" ht="18" customHeight="1">
      <c r="A178" s="66"/>
      <c r="B178" s="67"/>
      <c r="C178" s="67"/>
      <c r="D178" s="68"/>
      <c r="E178" s="68"/>
      <c r="F178" s="68"/>
      <c r="G178" s="67"/>
      <c r="H178" s="71"/>
      <c r="I178" s="71"/>
    </row>
    <row r="179" spans="1:9" ht="18" customHeight="1">
      <c r="A179" s="66"/>
      <c r="B179" s="67"/>
      <c r="C179" s="67"/>
      <c r="D179" s="68"/>
      <c r="E179" s="68"/>
      <c r="F179" s="68"/>
      <c r="G179" s="67"/>
      <c r="H179" s="71"/>
      <c r="I179" s="71"/>
    </row>
    <row r="180" spans="1:9" ht="18" customHeight="1">
      <c r="A180" s="66"/>
      <c r="B180" s="67"/>
      <c r="C180" s="67"/>
      <c r="D180" s="68"/>
      <c r="E180" s="68"/>
      <c r="F180" s="68"/>
      <c r="G180" s="67"/>
      <c r="H180" s="71"/>
      <c r="I180" s="71"/>
    </row>
    <row r="181" spans="1:9" ht="18" customHeight="1">
      <c r="A181" s="66"/>
      <c r="B181" s="67"/>
      <c r="C181" s="67"/>
      <c r="D181" s="68"/>
      <c r="E181" s="68"/>
      <c r="F181" s="68"/>
      <c r="G181" s="67"/>
      <c r="H181" s="71"/>
      <c r="I181" s="71"/>
    </row>
    <row r="182" spans="1:9" ht="18" customHeight="1">
      <c r="A182" s="66"/>
      <c r="B182" s="67"/>
      <c r="C182" s="67"/>
      <c r="D182" s="68"/>
      <c r="E182" s="68"/>
      <c r="F182" s="68"/>
      <c r="G182" s="67"/>
      <c r="H182" s="71"/>
      <c r="I182" s="71"/>
    </row>
    <row r="183" spans="1:9" ht="18" customHeight="1">
      <c r="A183" s="66"/>
      <c r="B183" s="67"/>
      <c r="C183" s="67"/>
      <c r="D183" s="68"/>
      <c r="E183" s="68"/>
      <c r="F183" s="68"/>
      <c r="G183" s="67"/>
      <c r="H183" s="71"/>
      <c r="I183" s="71"/>
    </row>
    <row r="184" spans="1:9" ht="18" customHeight="1">
      <c r="A184" s="66"/>
      <c r="B184" s="67"/>
      <c r="C184" s="67"/>
      <c r="D184" s="68"/>
      <c r="E184" s="68"/>
      <c r="F184" s="68"/>
      <c r="G184" s="67"/>
      <c r="H184" s="71"/>
      <c r="I184" s="71"/>
    </row>
    <row r="185" spans="1:9" ht="18" customHeight="1">
      <c r="A185" s="66"/>
      <c r="B185" s="67"/>
      <c r="C185" s="67"/>
      <c r="D185" s="68"/>
      <c r="E185" s="68"/>
      <c r="F185" s="68"/>
      <c r="G185" s="67"/>
      <c r="H185" s="71"/>
      <c r="I185" s="71"/>
    </row>
    <row r="186" spans="1:9" ht="18" customHeight="1">
      <c r="A186" s="66"/>
      <c r="B186" s="67"/>
      <c r="C186" s="67"/>
      <c r="D186" s="68"/>
      <c r="E186" s="68"/>
      <c r="F186" s="68"/>
      <c r="G186" s="67"/>
      <c r="H186" s="71"/>
      <c r="I186" s="71"/>
    </row>
    <row r="187" spans="1:9" ht="18" customHeight="1">
      <c r="A187" s="66"/>
      <c r="B187" s="67"/>
      <c r="C187" s="67"/>
      <c r="D187" s="68"/>
      <c r="E187" s="68"/>
      <c r="F187" s="68"/>
      <c r="G187" s="67"/>
      <c r="H187" s="71"/>
      <c r="I187" s="71"/>
    </row>
    <row r="188" spans="1:9" ht="18" customHeight="1">
      <c r="A188" s="66"/>
      <c r="B188" s="67"/>
      <c r="C188" s="67"/>
      <c r="D188" s="68"/>
      <c r="E188" s="68"/>
      <c r="F188" s="68"/>
      <c r="G188" s="67"/>
      <c r="H188" s="71"/>
      <c r="I188" s="71"/>
    </row>
    <row r="189" spans="1:9" ht="18" customHeight="1">
      <c r="A189" s="66"/>
      <c r="B189" s="67"/>
      <c r="C189" s="67"/>
      <c r="D189" s="68"/>
      <c r="E189" s="68"/>
      <c r="F189" s="68"/>
      <c r="G189" s="67"/>
      <c r="H189" s="71"/>
      <c r="I189" s="71"/>
    </row>
    <row r="190" spans="1:9" ht="18" customHeight="1">
      <c r="A190" s="66"/>
      <c r="B190" s="67"/>
      <c r="C190" s="67"/>
      <c r="D190" s="68"/>
      <c r="E190" s="68"/>
      <c r="F190" s="68"/>
      <c r="G190" s="67"/>
      <c r="H190" s="71"/>
      <c r="I190" s="71"/>
    </row>
    <row r="191" spans="1:9" ht="18" customHeight="1">
      <c r="A191" s="66"/>
      <c r="B191" s="67"/>
      <c r="C191" s="67"/>
      <c r="D191" s="68"/>
      <c r="E191" s="68"/>
      <c r="F191" s="68"/>
      <c r="G191" s="67"/>
      <c r="H191" s="71"/>
      <c r="I191" s="71"/>
    </row>
    <row r="192" spans="1:9" ht="18" customHeight="1">
      <c r="A192" s="66"/>
      <c r="B192" s="67"/>
      <c r="C192" s="67"/>
      <c r="D192" s="68"/>
      <c r="E192" s="68"/>
      <c r="F192" s="68"/>
      <c r="G192" s="67"/>
      <c r="H192" s="71"/>
      <c r="I192" s="71"/>
    </row>
    <row r="193" spans="1:9" ht="18" customHeight="1">
      <c r="A193" s="66"/>
      <c r="B193" s="67"/>
      <c r="C193" s="67"/>
      <c r="D193" s="68"/>
      <c r="E193" s="68"/>
      <c r="F193" s="68"/>
      <c r="G193" s="67"/>
      <c r="H193" s="71"/>
      <c r="I193" s="71"/>
    </row>
    <row r="194" spans="1:9" ht="18" customHeight="1">
      <c r="A194" s="66"/>
      <c r="B194" s="67"/>
      <c r="C194" s="67"/>
      <c r="D194" s="68"/>
      <c r="E194" s="68"/>
      <c r="F194" s="68"/>
      <c r="G194" s="67"/>
      <c r="H194" s="71"/>
      <c r="I194" s="71"/>
    </row>
    <row r="195" spans="1:9" ht="18" customHeight="1">
      <c r="A195" s="66"/>
      <c r="B195" s="67"/>
      <c r="C195" s="67"/>
      <c r="D195" s="68"/>
      <c r="E195" s="68"/>
      <c r="F195" s="68"/>
      <c r="G195" s="67"/>
      <c r="H195" s="71"/>
      <c r="I195" s="71"/>
    </row>
    <row r="196" spans="1:9" ht="18" customHeight="1">
      <c r="A196" s="66"/>
      <c r="B196" s="67"/>
      <c r="C196" s="67"/>
      <c r="D196" s="68"/>
      <c r="E196" s="68"/>
      <c r="F196" s="68"/>
      <c r="G196" s="67"/>
      <c r="H196" s="71"/>
      <c r="I196" s="71"/>
    </row>
    <row r="197" spans="1:9" ht="18" customHeight="1">
      <c r="A197" s="66"/>
      <c r="B197" s="67"/>
      <c r="C197" s="67"/>
      <c r="D197" s="68"/>
      <c r="E197" s="68"/>
      <c r="F197" s="68"/>
      <c r="G197" s="67"/>
      <c r="H197" s="71"/>
      <c r="I197" s="71"/>
    </row>
    <row r="198" spans="1:9" ht="18" customHeight="1">
      <c r="A198" s="66"/>
      <c r="B198" s="67"/>
      <c r="C198" s="67"/>
      <c r="D198" s="68"/>
      <c r="E198" s="68"/>
      <c r="F198" s="68"/>
      <c r="G198" s="67"/>
      <c r="H198" s="71"/>
      <c r="I198" s="71"/>
    </row>
    <row r="199" spans="1:9" ht="18" customHeight="1">
      <c r="A199" s="66"/>
      <c r="B199" s="67"/>
      <c r="C199" s="67"/>
      <c r="D199" s="68"/>
      <c r="E199" s="68"/>
      <c r="F199" s="68"/>
      <c r="G199" s="67"/>
      <c r="H199" s="71"/>
      <c r="I199" s="71"/>
    </row>
    <row r="200" spans="1:9" ht="18" customHeight="1">
      <c r="A200" s="66"/>
      <c r="B200" s="67"/>
      <c r="C200" s="67"/>
      <c r="D200" s="68"/>
      <c r="E200" s="68"/>
      <c r="F200" s="68"/>
      <c r="G200" s="67"/>
      <c r="H200" s="71"/>
      <c r="I200" s="71"/>
    </row>
    <row r="201" spans="1:9" ht="18" customHeight="1">
      <c r="A201" s="66"/>
      <c r="B201" s="67"/>
      <c r="C201" s="67"/>
      <c r="D201" s="68"/>
      <c r="E201" s="68"/>
      <c r="F201" s="68"/>
      <c r="G201" s="67"/>
      <c r="H201" s="71"/>
      <c r="I201" s="71"/>
    </row>
    <row r="202" spans="1:9" ht="18" customHeight="1">
      <c r="A202" s="66"/>
      <c r="B202" s="67"/>
      <c r="C202" s="67"/>
      <c r="D202" s="68"/>
      <c r="E202" s="68"/>
      <c r="F202" s="68"/>
      <c r="G202" s="67"/>
      <c r="H202" s="71"/>
      <c r="I202" s="71"/>
    </row>
    <row r="203" spans="1:9" ht="18" customHeight="1">
      <c r="A203" s="66"/>
      <c r="B203" s="67"/>
      <c r="C203" s="67"/>
      <c r="D203" s="68"/>
      <c r="E203" s="68"/>
      <c r="F203" s="68"/>
      <c r="G203" s="67"/>
      <c r="H203" s="71"/>
      <c r="I203" s="71"/>
    </row>
    <row r="204" spans="1:9" ht="18" customHeight="1">
      <c r="A204" s="66"/>
      <c r="B204" s="67"/>
      <c r="C204" s="67"/>
      <c r="D204" s="68"/>
      <c r="E204" s="68"/>
      <c r="F204" s="68"/>
      <c r="G204" s="67"/>
      <c r="H204" s="71"/>
      <c r="I204" s="71"/>
    </row>
    <row r="205" spans="1:9" ht="18" customHeight="1">
      <c r="A205" s="66"/>
      <c r="B205" s="67"/>
      <c r="C205" s="67"/>
      <c r="D205" s="68"/>
      <c r="E205" s="68"/>
      <c r="F205" s="68"/>
      <c r="G205" s="67"/>
      <c r="H205" s="71"/>
      <c r="I205" s="71"/>
    </row>
    <row r="206" spans="1:9" ht="18" customHeight="1">
      <c r="A206" s="66"/>
      <c r="B206" s="67"/>
      <c r="C206" s="67"/>
      <c r="D206" s="68"/>
      <c r="E206" s="68"/>
      <c r="F206" s="68"/>
      <c r="G206" s="67"/>
      <c r="H206" s="71"/>
      <c r="I206" s="71"/>
    </row>
    <row r="207" spans="1:9" ht="18" customHeight="1">
      <c r="A207" s="66"/>
      <c r="B207" s="67"/>
      <c r="C207" s="67"/>
      <c r="D207" s="68"/>
      <c r="E207" s="68"/>
      <c r="F207" s="68"/>
      <c r="G207" s="67"/>
      <c r="H207" s="71"/>
      <c r="I207" s="71"/>
    </row>
    <row r="208" spans="1:9" ht="18" customHeight="1">
      <c r="A208" s="66"/>
      <c r="B208" s="67"/>
      <c r="C208" s="67"/>
      <c r="D208" s="68"/>
      <c r="E208" s="68"/>
      <c r="F208" s="68"/>
      <c r="G208" s="67"/>
      <c r="H208" s="71"/>
      <c r="I208" s="71"/>
    </row>
    <row r="209" spans="1:9" ht="18" customHeight="1">
      <c r="A209" s="66"/>
      <c r="B209" s="67"/>
      <c r="C209" s="67"/>
      <c r="D209" s="68"/>
      <c r="E209" s="68"/>
      <c r="F209" s="68"/>
      <c r="G209" s="67"/>
      <c r="H209" s="71"/>
      <c r="I209" s="71"/>
    </row>
    <row r="210" spans="1:9" ht="18" customHeight="1">
      <c r="A210" s="66"/>
      <c r="B210" s="67"/>
      <c r="C210" s="67"/>
      <c r="D210" s="68"/>
      <c r="E210" s="68"/>
      <c r="F210" s="68"/>
      <c r="G210" s="67"/>
      <c r="H210" s="71"/>
      <c r="I210" s="71"/>
    </row>
    <row r="211" spans="1:9" ht="18" customHeight="1">
      <c r="A211" s="66"/>
      <c r="B211" s="67"/>
      <c r="C211" s="67"/>
      <c r="D211" s="68"/>
      <c r="E211" s="68"/>
      <c r="F211" s="68"/>
      <c r="G211" s="67"/>
      <c r="H211" s="71"/>
      <c r="I211" s="71"/>
    </row>
    <row r="212" spans="1:9" ht="18" customHeight="1">
      <c r="A212" s="66"/>
      <c r="B212" s="67"/>
      <c r="C212" s="67"/>
      <c r="D212" s="68"/>
      <c r="E212" s="68"/>
      <c r="F212" s="68"/>
      <c r="G212" s="67"/>
      <c r="H212" s="71"/>
      <c r="I212" s="71"/>
    </row>
    <row r="213" spans="1:9" ht="18" customHeight="1">
      <c r="A213" s="66"/>
      <c r="B213" s="67"/>
      <c r="C213" s="67"/>
      <c r="D213" s="68"/>
      <c r="E213" s="68"/>
      <c r="F213" s="68"/>
      <c r="G213" s="67"/>
      <c r="H213" s="71"/>
      <c r="I213" s="71"/>
    </row>
    <row r="214" spans="1:9" ht="18" customHeight="1">
      <c r="A214" s="66"/>
      <c r="B214" s="67"/>
      <c r="C214" s="67"/>
      <c r="D214" s="68"/>
      <c r="E214" s="68"/>
      <c r="F214" s="68"/>
      <c r="G214" s="67"/>
      <c r="H214" s="71"/>
      <c r="I214" s="71"/>
    </row>
    <row r="215" spans="1:9" ht="18" customHeight="1">
      <c r="A215" s="66"/>
      <c r="B215" s="67"/>
      <c r="C215" s="67"/>
      <c r="D215" s="68"/>
      <c r="E215" s="68"/>
      <c r="F215" s="68"/>
      <c r="G215" s="67"/>
      <c r="H215" s="71"/>
      <c r="I215" s="71"/>
    </row>
    <row r="216" spans="1:9" ht="18" customHeight="1">
      <c r="A216" s="66"/>
      <c r="B216" s="67"/>
      <c r="C216" s="67"/>
      <c r="D216" s="68"/>
      <c r="E216" s="68"/>
      <c r="F216" s="68"/>
      <c r="G216" s="67"/>
      <c r="H216" s="71"/>
      <c r="I216" s="71"/>
    </row>
  </sheetData>
  <mergeCells count="246">
    <mergeCell ref="B138:B139"/>
    <mergeCell ref="F134:F135"/>
    <mergeCell ref="A138:A139"/>
    <mergeCell ref="A100:A101"/>
    <mergeCell ref="A170:A171"/>
    <mergeCell ref="B170:B171"/>
    <mergeCell ref="F170:F171"/>
    <mergeCell ref="A146:A147"/>
    <mergeCell ref="F160:F161"/>
    <mergeCell ref="A140:A141"/>
    <mergeCell ref="B140:B141"/>
    <mergeCell ref="F140:F141"/>
    <mergeCell ref="F138:F139"/>
    <mergeCell ref="F102:F103"/>
    <mergeCell ref="A142:A143"/>
    <mergeCell ref="B162:B163"/>
    <mergeCell ref="F162:F163"/>
    <mergeCell ref="A144:A145"/>
    <mergeCell ref="A158:A159"/>
    <mergeCell ref="B158:B159"/>
    <mergeCell ref="F158:F159"/>
    <mergeCell ref="B160:B161"/>
    <mergeCell ref="F150:F151"/>
    <mergeCell ref="B150:B151"/>
    <mergeCell ref="A102:A103"/>
    <mergeCell ref="B102:B103"/>
    <mergeCell ref="A90:A91"/>
    <mergeCell ref="B90:B91"/>
    <mergeCell ref="F90:F91"/>
    <mergeCell ref="A78:A79"/>
    <mergeCell ref="B78:B79"/>
    <mergeCell ref="F78:F79"/>
    <mergeCell ref="A82:A83"/>
    <mergeCell ref="B82:B83"/>
    <mergeCell ref="A96:A97"/>
    <mergeCell ref="B96:B97"/>
    <mergeCell ref="F96:F97"/>
    <mergeCell ref="F100:F101"/>
    <mergeCell ref="A98:A99"/>
    <mergeCell ref="B98:B99"/>
    <mergeCell ref="B100:B101"/>
    <mergeCell ref="B92:B93"/>
    <mergeCell ref="F92:F93"/>
    <mergeCell ref="F98:F99"/>
    <mergeCell ref="A72:A73"/>
    <mergeCell ref="B72:B73"/>
    <mergeCell ref="F72:F73"/>
    <mergeCell ref="A94:A95"/>
    <mergeCell ref="B94:B95"/>
    <mergeCell ref="F94:F95"/>
    <mergeCell ref="A88:A89"/>
    <mergeCell ref="B88:B89"/>
    <mergeCell ref="F88:F89"/>
    <mergeCell ref="A92:A93"/>
    <mergeCell ref="F82:F83"/>
    <mergeCell ref="A86:A87"/>
    <mergeCell ref="B86:B87"/>
    <mergeCell ref="F86:F87"/>
    <mergeCell ref="A80:A81"/>
    <mergeCell ref="B80:B81"/>
    <mergeCell ref="F80:F81"/>
    <mergeCell ref="F84:F85"/>
    <mergeCell ref="A84:A85"/>
    <mergeCell ref="B84:B85"/>
    <mergeCell ref="C9:D9"/>
    <mergeCell ref="A172:B173"/>
    <mergeCell ref="F172:F173"/>
    <mergeCell ref="A46:A47"/>
    <mergeCell ref="B46:B47"/>
    <mergeCell ref="F46:F47"/>
    <mergeCell ref="A48:A49"/>
    <mergeCell ref="A52:A53"/>
    <mergeCell ref="B52:B53"/>
    <mergeCell ref="F52:F53"/>
    <mergeCell ref="B48:B49"/>
    <mergeCell ref="F48:F49"/>
    <mergeCell ref="A40:A41"/>
    <mergeCell ref="B40:B41"/>
    <mergeCell ref="F40:F41"/>
    <mergeCell ref="A74:A75"/>
    <mergeCell ref="B74:B75"/>
    <mergeCell ref="F74:F75"/>
    <mergeCell ref="A76:A77"/>
    <mergeCell ref="B76:B77"/>
    <mergeCell ref="F76:F77"/>
    <mergeCell ref="A70:A71"/>
    <mergeCell ref="B70:B71"/>
    <mergeCell ref="F70:F71"/>
    <mergeCell ref="A28:A29"/>
    <mergeCell ref="B28:B29"/>
    <mergeCell ref="F28:F29"/>
    <mergeCell ref="A30:A31"/>
    <mergeCell ref="B30:B31"/>
    <mergeCell ref="A56:A57"/>
    <mergeCell ref="B56:B57"/>
    <mergeCell ref="F56:F57"/>
    <mergeCell ref="A54:A55"/>
    <mergeCell ref="B54:B55"/>
    <mergeCell ref="F54:F55"/>
    <mergeCell ref="F36:F37"/>
    <mergeCell ref="A38:A39"/>
    <mergeCell ref="B38:B39"/>
    <mergeCell ref="F38:F39"/>
    <mergeCell ref="A34:A35"/>
    <mergeCell ref="B34:B35"/>
    <mergeCell ref="A50:A51"/>
    <mergeCell ref="B50:B51"/>
    <mergeCell ref="F50:F51"/>
    <mergeCell ref="F30:F31"/>
    <mergeCell ref="A32:A33"/>
    <mergeCell ref="B32:B33"/>
    <mergeCell ref="F32:F33"/>
    <mergeCell ref="A20:A21"/>
    <mergeCell ref="B20:B21"/>
    <mergeCell ref="F20:F21"/>
    <mergeCell ref="A22:A23"/>
    <mergeCell ref="B22:B23"/>
    <mergeCell ref="F22:F23"/>
    <mergeCell ref="A26:A27"/>
    <mergeCell ref="B26:B27"/>
    <mergeCell ref="F26:F27"/>
    <mergeCell ref="A24:A25"/>
    <mergeCell ref="B24:B25"/>
    <mergeCell ref="F24:F25"/>
    <mergeCell ref="A12:A13"/>
    <mergeCell ref="B12:B13"/>
    <mergeCell ref="F12:F13"/>
    <mergeCell ref="A10:A11"/>
    <mergeCell ref="B10:B11"/>
    <mergeCell ref="F10:G11"/>
    <mergeCell ref="A18:A19"/>
    <mergeCell ref="B18:B19"/>
    <mergeCell ref="F18:F19"/>
    <mergeCell ref="A14:A15"/>
    <mergeCell ref="B14:B15"/>
    <mergeCell ref="F14:F15"/>
    <mergeCell ref="A16:A17"/>
    <mergeCell ref="B16:B17"/>
    <mergeCell ref="F16:F17"/>
    <mergeCell ref="A114:A115"/>
    <mergeCell ref="B114:B115"/>
    <mergeCell ref="F114:F115"/>
    <mergeCell ref="A112:A113"/>
    <mergeCell ref="B112:B113"/>
    <mergeCell ref="F112:F113"/>
    <mergeCell ref="A104:A105"/>
    <mergeCell ref="B104:B105"/>
    <mergeCell ref="A110:A111"/>
    <mergeCell ref="B110:B111"/>
    <mergeCell ref="F110:F111"/>
    <mergeCell ref="A106:A107"/>
    <mergeCell ref="B106:B107"/>
    <mergeCell ref="F106:F107"/>
    <mergeCell ref="A108:A109"/>
    <mergeCell ref="B108:B109"/>
    <mergeCell ref="F108:F109"/>
    <mergeCell ref="F104:F105"/>
    <mergeCell ref="A122:A123"/>
    <mergeCell ref="B122:B123"/>
    <mergeCell ref="F122:F123"/>
    <mergeCell ref="A120:A121"/>
    <mergeCell ref="B120:B121"/>
    <mergeCell ref="F120:F121"/>
    <mergeCell ref="A116:A117"/>
    <mergeCell ref="B116:B117"/>
    <mergeCell ref="F116:F117"/>
    <mergeCell ref="A118:A119"/>
    <mergeCell ref="B118:B119"/>
    <mergeCell ref="F118:F119"/>
    <mergeCell ref="F132:F133"/>
    <mergeCell ref="A134:A135"/>
    <mergeCell ref="B134:B135"/>
    <mergeCell ref="A124:A125"/>
    <mergeCell ref="B124:B125"/>
    <mergeCell ref="F124:F125"/>
    <mergeCell ref="A126:A127"/>
    <mergeCell ref="B126:B127"/>
    <mergeCell ref="F126:F127"/>
    <mergeCell ref="A160:A161"/>
    <mergeCell ref="B142:B143"/>
    <mergeCell ref="F142:F143"/>
    <mergeCell ref="B144:B145"/>
    <mergeCell ref="F144:F145"/>
    <mergeCell ref="B146:B147"/>
    <mergeCell ref="F146:F147"/>
    <mergeCell ref="A168:A169"/>
    <mergeCell ref="B168:B169"/>
    <mergeCell ref="F168:F169"/>
    <mergeCell ref="A164:A165"/>
    <mergeCell ref="B164:B165"/>
    <mergeCell ref="F164:F165"/>
    <mergeCell ref="A166:A167"/>
    <mergeCell ref="B166:B167"/>
    <mergeCell ref="F166:F167"/>
    <mergeCell ref="A156:A157"/>
    <mergeCell ref="B148:B149"/>
    <mergeCell ref="F148:F149"/>
    <mergeCell ref="A162:A163"/>
    <mergeCell ref="A68:A69"/>
    <mergeCell ref="B68:B69"/>
    <mergeCell ref="F68:F69"/>
    <mergeCell ref="B156:B157"/>
    <mergeCell ref="F156:F157"/>
    <mergeCell ref="A152:A153"/>
    <mergeCell ref="B152:B153"/>
    <mergeCell ref="F152:F153"/>
    <mergeCell ref="A148:A149"/>
    <mergeCell ref="A150:A151"/>
    <mergeCell ref="A154:A155"/>
    <mergeCell ref="B154:B155"/>
    <mergeCell ref="F154:F155"/>
    <mergeCell ref="A128:A129"/>
    <mergeCell ref="B128:B129"/>
    <mergeCell ref="F128:F129"/>
    <mergeCell ref="A136:A137"/>
    <mergeCell ref="B136:B137"/>
    <mergeCell ref="F136:F137"/>
    <mergeCell ref="A130:A131"/>
    <mergeCell ref="B130:B131"/>
    <mergeCell ref="F130:F131"/>
    <mergeCell ref="A132:A133"/>
    <mergeCell ref="B132:B133"/>
    <mergeCell ref="B64:B65"/>
    <mergeCell ref="F64:F65"/>
    <mergeCell ref="F34:F35"/>
    <mergeCell ref="A44:A45"/>
    <mergeCell ref="B44:B45"/>
    <mergeCell ref="F44:F45"/>
    <mergeCell ref="A66:A67"/>
    <mergeCell ref="B66:B67"/>
    <mergeCell ref="F66:F67"/>
    <mergeCell ref="A58:A59"/>
    <mergeCell ref="B58:B59"/>
    <mergeCell ref="F58:F59"/>
    <mergeCell ref="A62:A63"/>
    <mergeCell ref="B62:B63"/>
    <mergeCell ref="F62:F63"/>
    <mergeCell ref="A64:A65"/>
    <mergeCell ref="A42:A43"/>
    <mergeCell ref="B42:B43"/>
    <mergeCell ref="F42:F43"/>
    <mergeCell ref="A36:A37"/>
    <mergeCell ref="B36:B37"/>
    <mergeCell ref="A60:A61"/>
    <mergeCell ref="B60:B61"/>
    <mergeCell ref="F60:F61"/>
  </mergeCells>
  <phoneticPr fontId="3"/>
  <conditionalFormatting sqref="G172">
    <cfRule type="cellIs" dxfId="0" priority="1" stopIfTrue="1" operator="equal">
      <formula>0</formula>
    </cfRule>
  </conditionalFormatting>
  <dataValidations count="1">
    <dataValidation type="list" allowBlank="1" showInputMessage="1" showErrorMessage="1" sqref="F12:F171" xr:uid="{00000000-0002-0000-0000-000001000000}">
      <formula1>"　　,区ＣＭ"</formula1>
    </dataValidation>
  </dataValidations>
  <hyperlinks>
    <hyperlink ref="J13" r:id="rId1" xr:uid="{066E80C9-DA8B-4A3B-AAD7-FBB32AADCE83}"/>
    <hyperlink ref="J15" r:id="rId2" xr:uid="{25347C0F-AB93-4011-BCD5-40D847EE3910}"/>
    <hyperlink ref="J17" r:id="rId3" xr:uid="{ACD73857-3961-4622-9ECD-8081AE13EBBE}"/>
    <hyperlink ref="J19" r:id="rId4" xr:uid="{892EEAF7-F5A5-4CE0-BC99-46B7E53DC01E}"/>
    <hyperlink ref="J21" r:id="rId5" xr:uid="{EBED1B94-E1FB-46F3-888D-B1F36DF1B9E8}"/>
    <hyperlink ref="J23" r:id="rId6" xr:uid="{7F0C0C55-051A-4691-B5BA-870075CCC9D5}"/>
    <hyperlink ref="J25" r:id="rId7" xr:uid="{D55A010F-5881-4ED2-9795-66D5039488AC}"/>
    <hyperlink ref="J27" r:id="rId8" xr:uid="{AC7EA1C2-3936-4242-BE0E-573EA44C448F}"/>
    <hyperlink ref="J29" r:id="rId9" xr:uid="{FB6635B7-1308-41EB-958D-2ACA7526690A}"/>
    <hyperlink ref="J31" r:id="rId10" xr:uid="{5B05D3C5-1586-488B-986D-3D26901B1DF0}"/>
    <hyperlink ref="J33" r:id="rId11" xr:uid="{A3959E54-127C-4922-AC96-6874FF87993B}"/>
    <hyperlink ref="J35" r:id="rId12" xr:uid="{2ED35F7C-3B1C-490B-ACFB-74491217BF20}"/>
    <hyperlink ref="J37" r:id="rId13" xr:uid="{FC9DB053-7827-4062-8F5E-DDA58030C30B}"/>
    <hyperlink ref="J39" r:id="rId14" xr:uid="{9C68C80D-13A0-4202-B612-512976E9EA97}"/>
    <hyperlink ref="J41" r:id="rId15" xr:uid="{73FE1C22-DC9A-40B0-84CE-B667D9B473F7}"/>
    <hyperlink ref="J45" r:id="rId16" xr:uid="{231FA097-7271-4F42-A4DC-933D958C8F75}"/>
    <hyperlink ref="J47" r:id="rId17" xr:uid="{F3251874-CA16-4C2D-8AAC-569BAE172DE9}"/>
    <hyperlink ref="J49" r:id="rId18" xr:uid="{080A26DF-BA92-486B-96E0-12F5BC209325}"/>
    <hyperlink ref="J51" r:id="rId19" xr:uid="{E5451F44-8132-4FE6-9663-057E54ED4220}"/>
    <hyperlink ref="J53" r:id="rId20" xr:uid="{2FE95CC3-EB4F-4F89-A889-B6660FA63864}"/>
    <hyperlink ref="J55" r:id="rId21" xr:uid="{F7B73E73-08BD-45AF-AF2B-B3B736403201}"/>
    <hyperlink ref="J57" r:id="rId22" xr:uid="{75EA4FF0-BF45-4BF0-8B24-9CD1234C1012}"/>
    <hyperlink ref="J59" r:id="rId23" xr:uid="{3F8D2BEF-6C11-431D-AF3B-E0690BCD5466}"/>
    <hyperlink ref="J61" r:id="rId24" xr:uid="{97BB2106-A5F9-482C-9954-58504C112B88}"/>
    <hyperlink ref="J63" r:id="rId25" xr:uid="{A855AF1B-0ECC-448B-AA50-0A6F676EA5F1}"/>
    <hyperlink ref="J65" r:id="rId26" xr:uid="{9E224CBB-10B4-4001-925A-A1708E2B1B6F}"/>
    <hyperlink ref="J67" r:id="rId27" xr:uid="{A9797C70-1808-48AA-A840-1C0CC992A9A1}"/>
    <hyperlink ref="J71" r:id="rId28" xr:uid="{9B0D2354-FC8D-414D-8DF7-56E8E28BD08B}"/>
    <hyperlink ref="J73" r:id="rId29" xr:uid="{9BE4358B-BF6F-4855-A247-E72C360AD36B}"/>
    <hyperlink ref="J75" r:id="rId30" xr:uid="{1CFF9838-795F-46D5-95C6-5AF96180FB04}"/>
    <hyperlink ref="J77" r:id="rId31" xr:uid="{0F01DB97-CA32-406B-B090-6EA0E37436F3}"/>
    <hyperlink ref="J79" r:id="rId32" xr:uid="{19917521-8EA0-48AC-9202-F7559453535C}"/>
    <hyperlink ref="J81" r:id="rId33" xr:uid="{767B28DB-7D2E-4994-832A-CECF0BC7115A}"/>
    <hyperlink ref="J83" r:id="rId34" xr:uid="{3D12E27B-CFE1-4BED-B09D-EFC4BA1BD330}"/>
    <hyperlink ref="J85" r:id="rId35" xr:uid="{5D8957CC-F875-4EB5-8E1A-AADB610A6C34}"/>
    <hyperlink ref="J87" r:id="rId36" xr:uid="{F99B1AD2-F188-4AB9-96CE-A6261787B2B8}"/>
    <hyperlink ref="J89" r:id="rId37" xr:uid="{C7EC2753-F04E-4859-A63D-2015066A2AD2}"/>
    <hyperlink ref="J91" r:id="rId38" xr:uid="{B5D5049D-34DC-406D-B67E-31523DA1BCF4}"/>
    <hyperlink ref="J93" r:id="rId39" xr:uid="{DF3E6438-906A-4512-9E31-50C203696BBC}"/>
    <hyperlink ref="J95" r:id="rId40" xr:uid="{B9D22909-64DC-4F9C-9BBF-9F1A3646801C}"/>
    <hyperlink ref="J97" r:id="rId41" xr:uid="{C9AEA4C9-7A84-4C98-956A-2F7DC82BE5B4}"/>
    <hyperlink ref="J99" r:id="rId42" xr:uid="{CED91D20-ED2F-4E74-897C-551F4EB59C4D}"/>
    <hyperlink ref="J101" r:id="rId43" xr:uid="{3FC640C6-0C5E-46D4-A0E6-A90F168D22F8}"/>
    <hyperlink ref="J103" r:id="rId44" xr:uid="{BEC4C148-41F1-458F-8F45-C47F1BAB147A}"/>
    <hyperlink ref="J105" r:id="rId45" xr:uid="{64144248-D7E0-42E0-85F6-8EB41E36EEA7}"/>
    <hyperlink ref="J107" r:id="rId46" xr:uid="{66DEB9D4-38D3-4603-8C2B-A8DD6436C633}"/>
    <hyperlink ref="J109" r:id="rId47" xr:uid="{8D72B725-93FB-4FF5-A15A-A98736688B10}"/>
    <hyperlink ref="J111" r:id="rId48" xr:uid="{FC4E06C4-A366-4807-952C-15EF1ECB2E4F}"/>
    <hyperlink ref="J113" r:id="rId49" xr:uid="{3F630C0F-F63F-4C2E-90DA-506A8BA05F12}"/>
    <hyperlink ref="J115" r:id="rId50" xr:uid="{58542EB4-C912-4809-B3A3-EE695293F297}"/>
    <hyperlink ref="J117" r:id="rId51" xr:uid="{CB328AF0-C656-4403-B2CE-5B6B157BD63C}"/>
    <hyperlink ref="J119" r:id="rId52" xr:uid="{A43529C5-ADB5-4C0D-AACB-A8AC4798A0DC}"/>
    <hyperlink ref="J121" r:id="rId53" xr:uid="{38203BB1-50DE-4096-A079-2785BC76B514}"/>
    <hyperlink ref="J123" r:id="rId54" xr:uid="{21E568AA-6D48-4651-9DF5-F02429DED374}"/>
    <hyperlink ref="J125" r:id="rId55" xr:uid="{24661E60-C767-470E-B3C8-23D01890BF72}"/>
    <hyperlink ref="J127" r:id="rId56" xr:uid="{07B350A4-4E91-428F-A63D-AE9D3BF7B0D3}"/>
    <hyperlink ref="J129" r:id="rId57" xr:uid="{5E166C49-3667-4FFD-91CD-45CE8CD95C65}"/>
    <hyperlink ref="J131" r:id="rId58" xr:uid="{4DCF02F1-91FB-4D44-9CDD-AB12DAB61E5C}"/>
    <hyperlink ref="J133" r:id="rId59" xr:uid="{DC25DEA7-199B-42C8-9A80-191FDB80C0A3}"/>
    <hyperlink ref="J135" r:id="rId60" xr:uid="{E70DC264-B47C-4E54-B03C-5320481698E8}"/>
    <hyperlink ref="J137" r:id="rId61" xr:uid="{3F5C5635-D00D-4D7C-A7D9-EBE1E266B9C8}"/>
    <hyperlink ref="J139" r:id="rId62" xr:uid="{87EE6129-36E0-4264-8BF9-DFB82D1CF50B}"/>
    <hyperlink ref="J141" r:id="rId63" xr:uid="{D63162C3-C76B-4186-A3C6-4E35DB96143A}"/>
    <hyperlink ref="J143" r:id="rId64" xr:uid="{3CD965C6-C324-452C-B213-D17BED381DC0}"/>
    <hyperlink ref="J145" r:id="rId65" xr:uid="{13FFA1B9-222F-4E4D-9443-17B6741A5420}"/>
    <hyperlink ref="J147" r:id="rId66" xr:uid="{265E3297-6DF8-4E74-A551-3A427100743B}"/>
    <hyperlink ref="J149" r:id="rId67" xr:uid="{57B6950B-120D-4778-B313-74D5C75491D2}"/>
    <hyperlink ref="J151" r:id="rId68" xr:uid="{29A3F2DE-2C9B-48EA-8B63-138210C7672A}"/>
    <hyperlink ref="J153" r:id="rId69" xr:uid="{8F35C788-39B5-40B8-9E6D-74748CE34301}"/>
    <hyperlink ref="J155" r:id="rId70" xr:uid="{C8A76410-7A15-4166-8B9D-BA31381FE059}"/>
    <hyperlink ref="J157" r:id="rId71" xr:uid="{BC280444-B351-4491-8D6A-2899C23217EE}"/>
    <hyperlink ref="J159" r:id="rId72" xr:uid="{0AFB6185-10AA-4CFF-9E89-E60BE278D90F}"/>
    <hyperlink ref="J161" r:id="rId73" xr:uid="{F42D6D67-2FF8-4EBD-A401-DB55C05BFD90}"/>
    <hyperlink ref="J163" r:id="rId74" xr:uid="{BAF7DC0D-85C4-497C-80B6-5ADF62A33A8E}"/>
    <hyperlink ref="J165" r:id="rId75" xr:uid="{982C6DDC-F741-4A76-B145-8013E74C689B}"/>
    <hyperlink ref="J167" r:id="rId76" xr:uid="{9ABCDAA0-78E2-4D86-BCB7-4F626B6DA697}"/>
    <hyperlink ref="J169" r:id="rId77" xr:uid="{1B42F402-C817-4E01-A608-3A86D8CA91F8}"/>
    <hyperlink ref="A12:A13" r:id="rId78" display="一般事務費" xr:uid="{8DA18414-9394-4FC2-9C9A-E0034E87291B}"/>
    <hyperlink ref="A14:A15" r:id="rId79" display="もと男女共同参画センター北部館施設維持管理" xr:uid="{D96AAB96-9145-4417-8C9D-550DBA97BE9A}"/>
    <hyperlink ref="A16:A17" r:id="rId80" display="もと市民交流センター等用地管理" xr:uid="{FE44B9E8-1B27-4391-96E6-80BDA1ADAE45}"/>
    <hyperlink ref="A18:A19" r:id="rId81" display="もと市民交流センター等維持管理経費" xr:uid="{B5D72685-F3C7-475F-93BF-3E7F92B92545}"/>
    <hyperlink ref="A20:A21" r:id="rId82" display="一般事務費" xr:uid="{61173458-DC2A-4D10-A746-7580BE8C2BE2}"/>
    <hyperlink ref="A22:A23" r:id="rId83" display="区役所附設会館指定管理者選定経費" xr:uid="{DFC892AB-90A5-486E-8409-85764C23B758}"/>
    <hyperlink ref="A24:A25" r:id="rId84" display="区役所附設会館改修" xr:uid="{2876FF07-4EE3-457D-A41C-4C36B8266572}"/>
    <hyperlink ref="A26:A27" r:id="rId85" display="区役所附設会館等予約システム関係経費" xr:uid="{777558D7-F6AC-494B-B146-535C2669BD30}"/>
    <hyperlink ref="A28:A29" r:id="rId86" display="地域集会施設の整備" xr:uid="{CE174B88-8791-4D46-A167-501916885EDD}"/>
    <hyperlink ref="A30:A31" r:id="rId87" display="市民協働職員研修" xr:uid="{0B4A9D99-F404-44A0-B211-93E40A2A7ED3}"/>
    <hyperlink ref="A32:A33" r:id="rId88" display="市民活動推進事業調査・審議費" xr:uid="{9AB97C77-91FA-4780-9A75-1CD9CB69B0D2}"/>
    <hyperlink ref="A34:A35" r:id="rId89" display="情報共有ツールを活用した地域コミュニティ活性化実証事業" xr:uid="{55B21F3A-2F74-4081-B450-2ED9FCB91BE4}"/>
    <hyperlink ref="A36:A37" r:id="rId90" display="市民活動総合支援事業" xr:uid="{85F5654E-AB62-4B04-8590-426BE5DA20BC}"/>
    <hyperlink ref="A38:A39" r:id="rId91" display="大阪市市民活動保険事業" xr:uid="{BA33FF79-55BB-4D19-B1ED-E70C838DCA46}"/>
    <hyperlink ref="A40:A41" r:id="rId92" display="市民活動推進助成事業" xr:uid="{9CB5E51C-4457-4372-93D9-3DFE2E5AA0FC}"/>
    <hyperlink ref="A42:A43" r:id="rId93" display="地域公共人材活用促進事業" xr:uid="{668C9067-EDBE-439B-9FA9-ED5B0EAAF331}"/>
    <hyperlink ref="A44:A45" r:id="rId94" display="地活協補助金請求アプリ等システムを活用した地域活動の活性化推進事業" xr:uid="{4EC95BC8-0848-44B0-84BD-6E1888776621}"/>
    <hyperlink ref="A46:A47" r:id="rId95" display="ＮＰＯ法人認証・認定事務" xr:uid="{79DAD0B6-57B1-4364-8B67-5E034AB0271E}"/>
    <hyperlink ref="A48:A49" r:id="rId96" display="防犯・暴力追放運動の支援" xr:uid="{685F0ECA-4268-4144-9B3D-086E72E89C1E}"/>
    <hyperlink ref="A50:A51" r:id="rId97" display="自転車安全利用促進・交通安全運動事業" xr:uid="{D04336FB-0E53-44A8-B44C-13213A16216E}"/>
    <hyperlink ref="A52:A53" r:id="rId98" display="指定区における夜間の青色防犯パトロールの実施" xr:uid="{D7EB90D5-E042-4C51-9ACF-2544D5F0F122}"/>
    <hyperlink ref="A54:A55" r:id="rId99" display="犯罪被害を防止する安全なまちづくりの推進" xr:uid="{96C48FAB-8837-4978-8452-34A4B96938A3}"/>
    <hyperlink ref="A56:A57" r:id="rId100" display="ミナミ活性化推進事業（ミナミ活性化協議会分担金）" xr:uid="{468F20EF-EEFD-4998-B8EC-BCDED9F7402B}"/>
    <hyperlink ref="A58:A59" r:id="rId101" display="客引き行為等適正化指導員の配置等" xr:uid="{385F46F0-F59B-4EC0-B1F1-65C4AE4D5B62}"/>
    <hyperlink ref="A60:A61" r:id="rId102" display="万博に向けた安全・安心に滞在できる都市の実現" xr:uid="{94A8C9CD-ACB9-41FE-9537-DFA2559CD197}"/>
    <hyperlink ref="A62:A63" r:id="rId103" display="子どものための見守りカメラ事業" xr:uid="{BBD371F6-164C-47A3-ADC3-EBFAC0465E33}"/>
    <hyperlink ref="A64:A65" r:id="rId104" display="防犯カメラ再整備事業" xr:uid="{081D6D7C-FF1C-4035-A1AE-0D21B4FB5A33}"/>
    <hyperlink ref="A66:A67" r:id="rId105" display="特殊詐欺対策機器普及促進事業" xr:uid="{4AEA524D-BA47-4214-BD8F-301B7F5CDCC9}"/>
    <hyperlink ref="A70:A71" r:id="rId106" display="一般事務費" xr:uid="{7834E28D-D23A-4D31-95F0-A641CA8105A5}"/>
    <hyperlink ref="A72:A73" r:id="rId107" display="消費者保護審議会の運営" xr:uid="{E71087A7-8FDC-42EC-9A43-FEC2B5292758}"/>
    <hyperlink ref="A74:A75" r:id="rId108" display="消費者向け各種講座の実施" xr:uid="{9F7420A6-37B2-4AEC-A2FC-A1FE5A8D677D}"/>
    <hyperlink ref="A76:A77" r:id="rId109" display="消費生活情報の提供及び啓発事業" xr:uid="{4598E2CD-A7E9-485A-9D6E-379F780F7CAD}"/>
    <hyperlink ref="A78:A79" r:id="rId110" display="啓発展示スペースの運営" xr:uid="{19535E1D-BC92-4ECA-A677-833CCA4B86D7}"/>
    <hyperlink ref="A80:A81" r:id="rId111" display="消費生活相談員による相談" xr:uid="{7EBAB309-5357-4F47-B442-97EC52C387CB}"/>
    <hyperlink ref="A82:A83" r:id="rId112" display="事業者への指導啓発" xr:uid="{171B73B0-FD35-45E9-9F80-6E11DC47F8DA}"/>
    <hyperlink ref="A84:A85" r:id="rId113" display="地方消費者行政活性化事業" xr:uid="{120CA16F-289E-4B54-837E-8F67A0D89801}"/>
    <hyperlink ref="A86:A87" r:id="rId114" display="総合的な人権行政・施策の推進" xr:uid="{A7726297-6ABE-4DCE-9F01-876E36C7DD72}"/>
    <hyperlink ref="A88:A89" r:id="rId115" display="犯罪被害者等支援事業" xr:uid="{9B972E57-FF15-4B4E-BB52-326DC40B589B}"/>
    <hyperlink ref="A90:A91" r:id="rId116" display="多文化共生施策の推進" xr:uid="{2375082E-5C8B-4A87-B39E-CA09131309DC}"/>
    <hyperlink ref="A92:A93" r:id="rId117" display="多文化共生の地域づくりに向けたエリアプログラム支援事業" xr:uid="{222AFBEC-F01D-4908-B414-81F2A10F680C}"/>
    <hyperlink ref="A94:A95" r:id="rId118" display="人権擁護対策" xr:uid="{CF6F3E7E-E894-45C4-A55E-39BDFC4BB470}"/>
    <hyperlink ref="A96:A97" r:id="rId119" display="ヘイトスピーチへの対処に関する条例の運用" xr:uid="{C18CF5FD-EFA0-4609-89B1-2ADC7BD44F09}"/>
    <hyperlink ref="A98:A99" r:id="rId120" display="人権啓発・相談センター運営" xr:uid="{BDB00C68-C99A-43F8-AE9D-BE1657EF7BBB}"/>
    <hyperlink ref="A100:A101" r:id="rId121" display="人権啓発・相談センター相談事業" xr:uid="{604F1391-E3AF-41B3-B709-40E9A4F6B8FF}"/>
    <hyperlink ref="A102:A103" r:id="rId122" display="地域密着型市民啓発事業" xr:uid="{2A2C9F09-241E-483E-88E2-9CE6463EFDC8}"/>
    <hyperlink ref="A104:A105" r:id="rId123" display="市民啓発広報事業" xr:uid="{A53373D5-04E5-47FD-971F-E218AF82F1C9}"/>
    <hyperlink ref="A106:A107" r:id="rId124" display="参加・参画型事業" xr:uid="{9EA487DB-DC61-4C9C-A415-7B52D996E2C6}"/>
    <hyperlink ref="A108:A109" r:id="rId125" display="企業啓発推進事業" xr:uid="{5B060AF3-C267-41AF-B10A-94166CDE4298}"/>
    <hyperlink ref="A110:A111" r:id="rId126" display="人権啓発・相談センター整備" xr:uid="{10EB76C4-7C79-423B-B6AD-F41A05EBA43C}"/>
    <hyperlink ref="A112:A113" r:id="rId127" display="インターネット上での誹謗中傷等による被害者支援事業" xr:uid="{E9751B36-C4B8-49BE-9C48-8A87DBE9B32B}"/>
    <hyperlink ref="A114:A115" r:id="rId128" display="雇用施策懇話会" xr:uid="{DF1629C5-4072-4434-9FA0-5CBD55A1A78B}"/>
    <hyperlink ref="A116:A117" r:id="rId129" display="しごと情報ひろば総合就労サポート事業" xr:uid="{51F1E049-E4CF-462C-BCA6-2E3A550F5D4E}"/>
    <hyperlink ref="A118:A119" r:id="rId130" display="就職困難者等の就職に向けた支援が必要な人に対する就業支援事業補助金" xr:uid="{10DB54FF-55AD-413F-848B-EEFBB02D02EF}"/>
    <hyperlink ref="A120:A121" r:id="rId131" display="女性の活躍推進事業" xr:uid="{E36D89D8-D2F7-4F96-9B58-85CCE6309F2C}"/>
    <hyperlink ref="A122:A123" r:id="rId132" display="一般事務費" xr:uid="{0DF4BC62-140F-4ED4-BDC4-1550FAE1A1B9}"/>
    <hyperlink ref="A124:A125" r:id="rId133" display="男女共同参画審議会" xr:uid="{19B87CC5-0F43-415E-B7A4-8539371B5AFD}"/>
    <hyperlink ref="A126:A127" r:id="rId134" display="ドメスティック・バイオレンス対策事業" xr:uid="{5FBB138D-856A-4D85-B95E-BEFBFF70C2A2}"/>
    <hyperlink ref="A128:A129" r:id="rId135" display="男女共同参画普及啓発" xr:uid="{A40788F4-E818-487E-AE9D-F8375069EB88}"/>
    <hyperlink ref="A130:A131" r:id="rId136" display="男女共同参画センター管理運営" xr:uid="{0D975AFC-7250-4A9E-839C-B974BF42977D}"/>
    <hyperlink ref="A132:A133" r:id="rId137" display="男女共同参画関連所管施設各種改修工事" xr:uid="{9FDCD1CE-E572-4D2A-9CD5-1C69AE36D619}"/>
    <hyperlink ref="A134:A135" r:id="rId138" display="女性のつながりサポート事業" xr:uid="{45F87E85-3720-4E68-9960-B153844B3452}"/>
    <hyperlink ref="A136:A137" r:id="rId139" display="困難な問題を抱える女性支援推進等事業" xr:uid="{AA5B38C5-32BF-40F0-A427-9FD6577FF508}"/>
    <hyperlink ref="A138:A139" r:id="rId140" display="男女共同参画施策推進基金積立金" xr:uid="{63C894FD-6A3D-4F20-B1D9-9E8CA4800667}"/>
    <hyperlink ref="A140:A141" r:id="rId141" display="物価高騰対応重点支援給付金の支給" xr:uid="{575E0E64-7237-490C-9B55-72EE0CC4EB5E}"/>
    <hyperlink ref="A142:A143" r:id="rId142" display="一般事務費" xr:uid="{4FC9BE06-8898-4ADF-B950-32C6D5A28CA2}"/>
    <hyperlink ref="A144:A145" r:id="rId143" display="証明書コンビニ交付事務費" xr:uid="{6B5712F4-C287-497F-BEF1-1F44BC5A7182}"/>
    <hyperlink ref="A146:A147" r:id="rId144" display="住民情報担当事務費" xr:uid="{264D88F6-5D79-4F98-8DE7-236A83C1C7AD}"/>
    <hyperlink ref="A148:A149" r:id="rId145" display="住民基本台帳及び戸籍システム等関係経費" xr:uid="{7D8F904C-110B-472D-9685-877F6C406BFA}"/>
    <hyperlink ref="A150:A151" r:id="rId146" display="マイナンバーカード交付等関連経費" xr:uid="{4A14ADFF-9D67-4BAC-A6B7-5176491D4BA7}"/>
    <hyperlink ref="A152:A153" r:id="rId147" display="住居表示関係経費" xr:uid="{3D51B98D-9FAB-4D63-8EF0-E6DCDEB1F3AE}"/>
    <hyperlink ref="A154:A155" r:id="rId148" display="区役所住民情報業務等民間委託支援経費" xr:uid="{FBE2A27E-A04D-4283-ADAF-58F399318950}"/>
    <hyperlink ref="A156:A157" r:id="rId149" display="郵送事務処理センター関係経費" xr:uid="{31939BAA-4FE3-4989-97A1-5D624BA38104}"/>
    <hyperlink ref="A158:A159" r:id="rId150" display="大阪市サービスカウンター関係経費" xr:uid="{76462129-94E0-40B8-AD48-2FAF0045586C}"/>
    <hyperlink ref="A160:A161" r:id="rId151" display="住民票等発行手数料のキャッシュレス化・住民情報待合への行政キオスク端末導入による利便性向上事業" xr:uid="{8871237B-D54F-436A-B1AC-6E5A349F326B}"/>
    <hyperlink ref="A162:A163" r:id="rId152" display="区役所来庁者等サービス格付け事業" xr:uid="{6702E57A-BE65-4293-B5C6-6D761F9252BD}"/>
    <hyperlink ref="A164:A165" r:id="rId153" display="自衛官募集事務費" xr:uid="{12DAE671-4B22-45B6-9829-E100F4A1C20B}"/>
    <hyperlink ref="A166:A167" r:id="rId154" display="専門相談経費" xr:uid="{B1F30464-1141-4E79-B2DB-4C62A0CC8F0D}"/>
    <hyperlink ref="A168:A169" r:id="rId155" display="区役所庁舎各種改修" xr:uid="{BD716F1F-07BB-4600-B325-0016169445A0}"/>
    <hyperlink ref="A170:A171" r:id="rId156" display="区政推進基金積立金" xr:uid="{258A1F5A-C680-4F5F-8E69-AF46232FAE64}"/>
  </hyperlinks>
  <pageMargins left="0.70866141732283472" right="0.70866141732283472" top="0.78740157480314965" bottom="0.59055118110236227" header="0.31496062992125984" footer="0.31496062992125984"/>
  <pageSetup paperSize="9" scale="94" fitToHeight="0" orientation="portrait" r:id="rId157"/>
  <rowBreaks count="3" manualBreakCount="3">
    <brk id="59" max="6" man="1"/>
    <brk id="109" max="6" man="1"/>
    <brk id="159" max="6" man="1"/>
  </rowBreaks>
  <legacyDrawing r:id="rId1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3:AA26"/>
  <sheetViews>
    <sheetView showGridLines="0" topLeftCell="A13" workbookViewId="0">
      <selection activeCell="N11" sqref="N11"/>
    </sheetView>
  </sheetViews>
  <sheetFormatPr defaultRowHeight="13.5"/>
  <cols>
    <col min="1" max="1" width="6.875" style="2" customWidth="1"/>
    <col min="2" max="14" width="9" style="2"/>
    <col min="15" max="15" width="1.125" style="2" customWidth="1"/>
    <col min="16" max="16" width="10.125" style="17" customWidth="1"/>
    <col min="17" max="26" width="6.125" style="17" customWidth="1"/>
    <col min="27" max="27" width="8.5" style="2" customWidth="1"/>
    <col min="28" max="28" width="1.5" style="2" customWidth="1"/>
    <col min="29" max="16384" width="9" style="2"/>
  </cols>
  <sheetData>
    <row r="3" spans="2:27">
      <c r="B3" s="3" t="s">
        <v>0</v>
      </c>
      <c r="C3" s="4" t="s">
        <v>1</v>
      </c>
      <c r="D3" s="5" t="s">
        <v>40</v>
      </c>
      <c r="E3" s="5" t="s">
        <v>2</v>
      </c>
      <c r="F3" s="5"/>
      <c r="G3" s="5"/>
      <c r="H3" s="5"/>
      <c r="I3" s="5"/>
      <c r="J3" s="5"/>
    </row>
    <row r="4" spans="2:27">
      <c r="B4" s="5"/>
      <c r="C4" s="4"/>
      <c r="D4" s="5"/>
      <c r="E4" s="5"/>
      <c r="F4" s="5"/>
      <c r="G4" s="5"/>
      <c r="H4" s="5"/>
      <c r="I4" s="5"/>
      <c r="J4" s="5"/>
    </row>
    <row r="5" spans="2:27">
      <c r="B5" s="5"/>
      <c r="C5" s="4"/>
      <c r="D5" s="5" t="s">
        <v>3</v>
      </c>
      <c r="E5" s="5"/>
      <c r="F5" s="5"/>
      <c r="G5" s="5"/>
      <c r="H5" s="4" t="s">
        <v>41</v>
      </c>
      <c r="I5" s="5" t="s">
        <v>4</v>
      </c>
      <c r="J5" s="5"/>
    </row>
    <row r="6" spans="2:27" ht="4.5" customHeight="1">
      <c r="B6" s="5"/>
      <c r="C6" s="4"/>
      <c r="D6" s="5"/>
      <c r="E6" s="5"/>
      <c r="F6" s="5"/>
      <c r="G6" s="5"/>
      <c r="H6" s="5"/>
      <c r="I6" s="5"/>
      <c r="J6" s="5"/>
    </row>
    <row r="7" spans="2:27">
      <c r="B7" s="3" t="s">
        <v>5</v>
      </c>
      <c r="C7" s="4" t="s">
        <v>6</v>
      </c>
      <c r="D7" s="5" t="s">
        <v>30</v>
      </c>
      <c r="E7" s="5" t="s">
        <v>7</v>
      </c>
      <c r="F7" s="5"/>
      <c r="G7" s="5"/>
      <c r="H7" s="5"/>
      <c r="I7" s="5"/>
      <c r="J7" s="5"/>
      <c r="P7" s="17" t="s">
        <v>19</v>
      </c>
      <c r="Q7" s="18" t="s">
        <v>31</v>
      </c>
      <c r="R7" s="19"/>
      <c r="S7" s="19"/>
      <c r="T7" s="19"/>
      <c r="U7" s="19"/>
      <c r="V7" s="19"/>
      <c r="W7" s="19"/>
      <c r="X7" s="19"/>
      <c r="Y7" s="19"/>
      <c r="Z7" s="19"/>
      <c r="AA7" s="7"/>
    </row>
    <row r="8" spans="2:27">
      <c r="B8" s="5"/>
      <c r="C8" s="5"/>
      <c r="D8" s="5"/>
      <c r="E8" s="5" t="s">
        <v>8</v>
      </c>
      <c r="F8" s="5"/>
      <c r="G8" s="5"/>
      <c r="H8" s="5"/>
      <c r="I8" s="5"/>
      <c r="J8" s="5"/>
      <c r="Q8" s="21" t="s">
        <v>55</v>
      </c>
      <c r="R8" s="22"/>
      <c r="S8" s="22"/>
      <c r="T8" s="22"/>
      <c r="U8" s="22"/>
      <c r="V8" s="22"/>
      <c r="W8" s="22"/>
      <c r="X8" s="22"/>
      <c r="Y8" s="22"/>
      <c r="Z8" s="22"/>
      <c r="AA8" s="1"/>
    </row>
    <row r="9" spans="2:27">
      <c r="B9" s="5"/>
      <c r="C9" s="5"/>
      <c r="D9" s="5"/>
      <c r="E9" s="5"/>
      <c r="F9" s="5"/>
      <c r="G9" s="5"/>
      <c r="H9" s="5"/>
      <c r="I9" s="5"/>
      <c r="J9" s="5"/>
      <c r="Q9" s="23" t="s">
        <v>56</v>
      </c>
      <c r="R9" s="24"/>
      <c r="S9" s="24"/>
      <c r="T9" s="24"/>
      <c r="U9" s="24"/>
      <c r="V9" s="24"/>
      <c r="W9" s="24"/>
      <c r="X9" s="24"/>
      <c r="Y9" s="24"/>
      <c r="Z9" s="24"/>
      <c r="AA9" s="8"/>
    </row>
    <row r="10" spans="2:27">
      <c r="B10" s="5"/>
      <c r="C10" s="5"/>
      <c r="D10" s="5" t="s">
        <v>9</v>
      </c>
      <c r="E10" s="5"/>
      <c r="F10" s="5"/>
      <c r="G10" s="5"/>
      <c r="H10" s="5"/>
      <c r="I10" s="5"/>
      <c r="J10" s="5"/>
    </row>
    <row r="11" spans="2:27" ht="12.75" customHeight="1">
      <c r="B11" s="5"/>
      <c r="C11" s="5"/>
      <c r="D11" s="5" t="s">
        <v>10</v>
      </c>
      <c r="E11" s="5"/>
      <c r="F11" s="5"/>
      <c r="G11" s="5"/>
      <c r="H11" s="5"/>
      <c r="I11" s="5"/>
      <c r="J11" s="5"/>
      <c r="P11" s="26" t="s">
        <v>20</v>
      </c>
      <c r="Q11" s="26" t="s">
        <v>32</v>
      </c>
      <c r="R11" s="26" t="s">
        <v>33</v>
      </c>
      <c r="S11" s="26" t="s">
        <v>34</v>
      </c>
      <c r="T11" s="26" t="s">
        <v>35</v>
      </c>
      <c r="U11" s="122" t="s">
        <v>50</v>
      </c>
      <c r="V11" s="123"/>
      <c r="W11" s="26" t="s">
        <v>51</v>
      </c>
      <c r="X11" s="26" t="s">
        <v>52</v>
      </c>
    </row>
    <row r="12" spans="2:27" ht="12.75" customHeight="1">
      <c r="B12" s="5"/>
      <c r="C12" s="5"/>
      <c r="D12" s="5" t="s">
        <v>11</v>
      </c>
      <c r="E12" s="5"/>
      <c r="F12" s="5"/>
      <c r="G12" s="5"/>
      <c r="H12" s="4" t="s">
        <v>36</v>
      </c>
      <c r="I12" s="5" t="s">
        <v>12</v>
      </c>
      <c r="J12" s="5"/>
      <c r="P12" s="26" t="s">
        <v>60</v>
      </c>
      <c r="Q12" s="34">
        <v>3.13</v>
      </c>
      <c r="R12" s="34">
        <v>11.88</v>
      </c>
      <c r="S12" s="34">
        <v>23.13</v>
      </c>
      <c r="T12" s="34">
        <v>16.88</v>
      </c>
      <c r="U12" s="120">
        <v>11.88</v>
      </c>
      <c r="V12" s="121"/>
      <c r="W12" s="34">
        <v>5.63</v>
      </c>
      <c r="X12" s="34">
        <v>8.75</v>
      </c>
    </row>
    <row r="13" spans="2:27" ht="12.75" customHeight="1">
      <c r="B13" s="5"/>
      <c r="C13" s="5"/>
      <c r="D13" s="5" t="s">
        <v>13</v>
      </c>
      <c r="E13" s="5"/>
      <c r="F13" s="5"/>
      <c r="G13" s="5"/>
      <c r="H13" s="4"/>
      <c r="I13" s="5"/>
      <c r="J13" s="5"/>
      <c r="P13" s="26" t="s">
        <v>21</v>
      </c>
      <c r="Q13" s="26">
        <v>30</v>
      </c>
      <c r="R13" s="26">
        <v>100</v>
      </c>
      <c r="S13" s="26">
        <v>190</v>
      </c>
      <c r="T13" s="26">
        <v>140</v>
      </c>
      <c r="U13" s="122">
        <v>100</v>
      </c>
      <c r="V13" s="123"/>
      <c r="W13" s="26">
        <v>50</v>
      </c>
      <c r="X13" s="26">
        <v>75</v>
      </c>
    </row>
    <row r="14" spans="2:27" ht="12.75" customHeight="1" thickBot="1">
      <c r="B14" s="5"/>
      <c r="C14" s="5"/>
      <c r="D14" s="5" t="s">
        <v>14</v>
      </c>
      <c r="E14" s="5"/>
      <c r="F14" s="5"/>
      <c r="G14" s="5"/>
      <c r="H14" s="4"/>
      <c r="I14" s="5"/>
      <c r="J14" s="5"/>
    </row>
    <row r="15" spans="2:27" ht="12.75" customHeight="1">
      <c r="B15" s="5"/>
      <c r="C15" s="5"/>
      <c r="D15" s="6" t="s">
        <v>37</v>
      </c>
      <c r="E15" s="5"/>
      <c r="F15" s="5"/>
      <c r="G15" s="5"/>
      <c r="H15" s="4"/>
      <c r="I15" s="5"/>
      <c r="J15" s="5"/>
      <c r="P15" s="26" t="s">
        <v>47</v>
      </c>
      <c r="Q15" s="26">
        <v>5</v>
      </c>
      <c r="R15" s="26">
        <v>6</v>
      </c>
      <c r="S15" s="26">
        <v>7</v>
      </c>
      <c r="T15" s="26">
        <v>8</v>
      </c>
      <c r="U15" s="32">
        <v>9</v>
      </c>
      <c r="V15" s="36" t="s">
        <v>64</v>
      </c>
    </row>
    <row r="16" spans="2:27" ht="13.5" customHeight="1">
      <c r="B16" s="5"/>
      <c r="C16" s="5"/>
      <c r="D16" s="5"/>
      <c r="E16" s="5"/>
      <c r="F16" s="5"/>
      <c r="G16" s="5"/>
      <c r="H16" s="4"/>
      <c r="I16" s="5"/>
      <c r="J16" s="3"/>
      <c r="P16" s="26" t="s">
        <v>63</v>
      </c>
      <c r="Q16" s="33">
        <v>18</v>
      </c>
      <c r="R16" s="33">
        <v>15</v>
      </c>
      <c r="S16" s="33">
        <v>18</v>
      </c>
      <c r="T16" s="33">
        <v>10.5</v>
      </c>
      <c r="U16" s="35">
        <v>27</v>
      </c>
      <c r="V16" s="37">
        <v>15</v>
      </c>
    </row>
    <row r="17" spans="2:27" ht="14.25" thickBot="1">
      <c r="B17" s="5"/>
      <c r="C17" s="5"/>
      <c r="D17" s="5" t="s">
        <v>15</v>
      </c>
      <c r="E17" s="5"/>
      <c r="F17" s="5"/>
      <c r="G17" s="5"/>
      <c r="H17" s="4"/>
      <c r="I17" s="5"/>
      <c r="J17" s="5"/>
      <c r="P17" s="26" t="s">
        <v>21</v>
      </c>
      <c r="Q17" s="26">
        <v>24</v>
      </c>
      <c r="R17" s="26">
        <v>20</v>
      </c>
      <c r="S17" s="26">
        <v>24</v>
      </c>
      <c r="T17" s="26">
        <v>14</v>
      </c>
      <c r="U17" s="32">
        <v>36</v>
      </c>
      <c r="V17" s="38">
        <v>20</v>
      </c>
    </row>
    <row r="18" spans="2:27">
      <c r="B18" s="5"/>
      <c r="C18" s="5"/>
      <c r="D18" s="5" t="s">
        <v>16</v>
      </c>
      <c r="E18" s="5"/>
      <c r="F18" s="5"/>
      <c r="G18" s="5"/>
      <c r="H18" s="125" t="s">
        <v>36</v>
      </c>
      <c r="I18" s="126" t="s">
        <v>17</v>
      </c>
      <c r="J18" s="126"/>
      <c r="K18" s="126"/>
      <c r="P18" s="22"/>
      <c r="Q18" s="27"/>
      <c r="R18" s="27"/>
      <c r="S18" s="28"/>
      <c r="T18" s="28"/>
    </row>
    <row r="19" spans="2:27" ht="14.25" thickBot="1">
      <c r="B19" s="5"/>
      <c r="C19" s="5"/>
      <c r="D19" s="5" t="s">
        <v>18</v>
      </c>
      <c r="E19" s="5"/>
      <c r="F19" s="5"/>
      <c r="G19" s="5"/>
      <c r="H19" s="125"/>
      <c r="I19" s="126"/>
      <c r="J19" s="126"/>
      <c r="K19" s="126"/>
      <c r="R19" s="124" t="s">
        <v>22</v>
      </c>
      <c r="S19" s="124"/>
    </row>
    <row r="20" spans="2:27" ht="15">
      <c r="B20" s="5"/>
      <c r="C20" s="5"/>
      <c r="D20" s="6" t="s">
        <v>39</v>
      </c>
      <c r="E20" s="5"/>
      <c r="F20" s="5"/>
      <c r="G20" s="5"/>
      <c r="H20" s="4"/>
      <c r="I20" s="5"/>
      <c r="J20" s="5"/>
      <c r="R20" s="29"/>
      <c r="S20" s="20"/>
      <c r="V20" s="39" t="s">
        <v>53</v>
      </c>
      <c r="W20" s="40"/>
      <c r="X20" s="40"/>
      <c r="Y20" s="40"/>
      <c r="Z20" s="40"/>
      <c r="AA20" s="41"/>
    </row>
    <row r="21" spans="2:27">
      <c r="B21" s="5"/>
      <c r="C21" s="5"/>
      <c r="D21" s="5"/>
      <c r="E21" s="5"/>
      <c r="F21" s="5"/>
      <c r="G21" s="5"/>
      <c r="H21" s="4"/>
      <c r="I21" s="5"/>
      <c r="J21" s="5"/>
      <c r="Q21" s="14" t="s">
        <v>24</v>
      </c>
      <c r="R21" s="115" t="s">
        <v>49</v>
      </c>
      <c r="S21" s="116"/>
      <c r="T21" s="14" t="s">
        <v>23</v>
      </c>
      <c r="V21" s="42" t="s">
        <v>61</v>
      </c>
      <c r="W21" s="22"/>
      <c r="X21" s="22"/>
      <c r="Y21" s="22"/>
      <c r="Z21" s="22"/>
      <c r="AA21" s="43"/>
    </row>
    <row r="22" spans="2:27" ht="14.25" thickBot="1">
      <c r="B22" s="5"/>
      <c r="C22" s="5"/>
      <c r="D22" s="5"/>
      <c r="E22" s="5"/>
      <c r="F22" s="5"/>
      <c r="G22" s="5"/>
      <c r="H22" s="5"/>
      <c r="I22" s="5"/>
      <c r="J22" s="5"/>
      <c r="Q22" s="30" t="s">
        <v>38</v>
      </c>
      <c r="T22" s="31" t="s">
        <v>38</v>
      </c>
      <c r="V22" s="44" t="s">
        <v>62</v>
      </c>
      <c r="W22" s="45"/>
      <c r="X22" s="45"/>
      <c r="Y22" s="45"/>
      <c r="Z22" s="45"/>
      <c r="AA22" s="46"/>
    </row>
    <row r="23" spans="2:27">
      <c r="R23" s="117" t="s">
        <v>58</v>
      </c>
      <c r="S23" s="118"/>
    </row>
    <row r="24" spans="2:27">
      <c r="R24" s="119"/>
      <c r="S24" s="118"/>
      <c r="V24" s="29" t="s">
        <v>54</v>
      </c>
      <c r="W24" s="19"/>
      <c r="X24" s="19"/>
      <c r="Y24" s="19"/>
      <c r="Z24" s="20"/>
    </row>
    <row r="25" spans="2:27">
      <c r="R25" s="23"/>
      <c r="S25" s="25"/>
      <c r="V25" s="23" t="s">
        <v>48</v>
      </c>
      <c r="W25" s="24"/>
      <c r="X25" s="24"/>
      <c r="Y25" s="24"/>
      <c r="Z25" s="25"/>
    </row>
    <row r="26" spans="2:27">
      <c r="R26" s="114" t="s">
        <v>25</v>
      </c>
      <c r="S26" s="114"/>
    </row>
  </sheetData>
  <mergeCells count="9">
    <mergeCell ref="H18:H19"/>
    <mergeCell ref="I18:K19"/>
    <mergeCell ref="R26:S26"/>
    <mergeCell ref="R21:S21"/>
    <mergeCell ref="R23:S24"/>
    <mergeCell ref="U12:V12"/>
    <mergeCell ref="U11:V11"/>
    <mergeCell ref="U13:V13"/>
    <mergeCell ref="R19:S19"/>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予算事業一覧</vt:lpstr>
      <vt:lpstr>カメラ</vt:lpstr>
      <vt:lpstr>予算事業一覧!Print_Area</vt:lpstr>
      <vt:lpstr>予算事業一覧!Print_Titles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2023-12-18T09:38:55Z</dcterms:created>
  <dcterms:modified xsi:type="dcterms:W3CDTF">2023-12-21T09:34:57Z</dcterms:modified>
</cp:coreProperties>
</file>