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9EBCD02-3EE6-4595-8280-277F66C061DC}" xr6:coauthVersionLast="47" xr6:coauthVersionMax="47" xr10:uidLastSave="{00000000-0000-0000-0000-000000000000}"/>
  <bookViews>
    <workbookView xWindow="-120" yWindow="-120" windowWidth="20730" windowHeight="11160" tabRatio="812" xr2:uid="{00000000-000D-0000-FFFF-FFFF00000000}"/>
  </bookViews>
  <sheets>
    <sheet name="一般会計" sheetId="77" r:id="rId1"/>
    <sheet name="カメラ" sheetId="81" state="hidden" r:id="rId2"/>
  </sheets>
  <definedNames>
    <definedName name="_xlnm.Print_Area" localSheetId="0">一般会計!$A$5:$I$205</definedName>
    <definedName name="_xlnm.Print_Titles" localSheetId="0">一般会計!$7:$11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2" i="77" l="1"/>
  <c r="F187" i="77" l="1"/>
  <c r="F173" i="77"/>
  <c r="F27" i="77"/>
  <c r="F26" i="77"/>
  <c r="F175" i="77"/>
  <c r="F174" i="77"/>
  <c r="F177" i="77" l="1"/>
  <c r="E99" i="77"/>
  <c r="E98" i="77"/>
  <c r="E167" i="77"/>
  <c r="E166" i="77"/>
  <c r="E163" i="77"/>
  <c r="E162" i="77"/>
  <c r="F154" i="77"/>
  <c r="E155" i="77"/>
  <c r="E154" i="77"/>
  <c r="F14" i="77"/>
  <c r="E15" i="77"/>
  <c r="E14" i="77"/>
  <c r="F76" i="77"/>
  <c r="E203" i="77"/>
  <c r="E199" i="77"/>
  <c r="E198" i="77"/>
  <c r="E159" i="77"/>
  <c r="E95" i="77"/>
  <c r="E94" i="77"/>
  <c r="F94" i="77"/>
  <c r="F156" i="77"/>
  <c r="F17" i="77"/>
  <c r="F16" i="77"/>
  <c r="G187" i="77"/>
  <c r="F117" i="77"/>
  <c r="K71" i="77"/>
  <c r="G71" i="77"/>
  <c r="K70" i="77"/>
  <c r="G70" i="77"/>
  <c r="F116" i="77"/>
  <c r="F115" i="77"/>
  <c r="F114" i="77"/>
  <c r="K187" i="77"/>
  <c r="K186" i="77"/>
  <c r="G186" i="77"/>
  <c r="K51" i="77"/>
  <c r="G51" i="77"/>
  <c r="K50" i="77"/>
  <c r="G50" i="77"/>
  <c r="K41" i="77"/>
  <c r="G41" i="77"/>
  <c r="K40" i="77"/>
  <c r="G40" i="77"/>
  <c r="F204" i="77" l="1"/>
  <c r="F200" i="77"/>
  <c r="K67" i="77"/>
  <c r="G67" i="77"/>
  <c r="K66" i="77"/>
  <c r="G66" i="77"/>
  <c r="F205" i="77"/>
  <c r="K147" i="77"/>
  <c r="G147" i="77"/>
  <c r="K146" i="77"/>
  <c r="G146" i="77"/>
  <c r="E200" i="77" l="1"/>
  <c r="E202" i="77" s="1"/>
  <c r="E177" i="77"/>
  <c r="E175" i="77"/>
  <c r="E174" i="77"/>
  <c r="E173" i="77"/>
  <c r="E172" i="77"/>
  <c r="E169" i="77"/>
  <c r="E168" i="77"/>
  <c r="E156" i="77"/>
  <c r="E158" i="77" s="1"/>
  <c r="E141" i="77"/>
  <c r="E140" i="77"/>
  <c r="E133" i="77"/>
  <c r="E132" i="77"/>
  <c r="E117" i="77"/>
  <c r="E116" i="77"/>
  <c r="E115" i="77"/>
  <c r="E114" i="77"/>
  <c r="E150" i="77" s="1"/>
  <c r="E61" i="77"/>
  <c r="E60" i="77"/>
  <c r="E27" i="77"/>
  <c r="E26" i="77"/>
  <c r="E76" i="77" s="1"/>
  <c r="E21" i="77"/>
  <c r="E20" i="77"/>
  <c r="E17" i="77"/>
  <c r="E16" i="77"/>
  <c r="E204" i="77" s="1"/>
  <c r="E77" i="77" l="1"/>
  <c r="E151" i="77"/>
  <c r="E194" i="77"/>
  <c r="E195" i="77"/>
  <c r="E24" i="77"/>
  <c r="G204" i="77"/>
  <c r="E205" i="77"/>
  <c r="G205" i="77" s="1"/>
  <c r="E25" i="77"/>
  <c r="F24" i="77"/>
  <c r="F25" i="77" l="1"/>
  <c r="F203" i="77" l="1"/>
  <c r="F202" i="77"/>
  <c r="K201" i="77"/>
  <c r="G201" i="77"/>
  <c r="K200" i="77"/>
  <c r="G200" i="77"/>
  <c r="F167" i="77"/>
  <c r="F166" i="77"/>
  <c r="K165" i="77"/>
  <c r="G165" i="77"/>
  <c r="K164" i="77"/>
  <c r="G164" i="77"/>
  <c r="F159" i="77"/>
  <c r="F158" i="77"/>
  <c r="K157" i="77"/>
  <c r="G157" i="77"/>
  <c r="K156" i="77"/>
  <c r="G167" i="77" l="1"/>
  <c r="G166" i="77"/>
  <c r="G156" i="77"/>
  <c r="G202" i="77"/>
  <c r="G203" i="77"/>
  <c r="G158" i="77"/>
  <c r="G159" i="77"/>
  <c r="G73" i="77" l="1"/>
  <c r="G72" i="77"/>
  <c r="K75" i="77" l="1"/>
  <c r="G75" i="77"/>
  <c r="K74" i="77"/>
  <c r="G74" i="77"/>
  <c r="K73" i="77"/>
  <c r="K72" i="77"/>
  <c r="F77" i="77" l="1"/>
  <c r="K123" i="77" l="1"/>
  <c r="G123" i="77"/>
  <c r="K122" i="77"/>
  <c r="G122" i="77"/>
  <c r="F151" i="77" l="1"/>
  <c r="F150" i="77"/>
  <c r="G150" i="77" l="1"/>
  <c r="G151" i="77"/>
  <c r="G76" i="77"/>
  <c r="G77" i="77"/>
  <c r="F162" i="77"/>
  <c r="F163" i="77"/>
  <c r="K161" i="77"/>
  <c r="G161" i="77"/>
  <c r="K160" i="77"/>
  <c r="G160" i="77"/>
  <c r="G162" i="77" l="1"/>
  <c r="G163" i="77"/>
  <c r="F155" i="77"/>
  <c r="K153" i="77"/>
  <c r="G153" i="77"/>
  <c r="K152" i="77"/>
  <c r="G152" i="77"/>
  <c r="G196" i="77"/>
  <c r="K196" i="77"/>
  <c r="G197" i="77"/>
  <c r="K197" i="77"/>
  <c r="F198" i="77"/>
  <c r="F199" i="77"/>
  <c r="G198" i="77" l="1"/>
  <c r="G199" i="77"/>
  <c r="G154" i="77"/>
  <c r="G155" i="77"/>
  <c r="K149" i="77" l="1"/>
  <c r="G149" i="77"/>
  <c r="K148" i="77"/>
  <c r="G148" i="77"/>
  <c r="G103" i="77" l="1"/>
  <c r="K102" i="77"/>
  <c r="G102" i="77"/>
  <c r="K145" i="77" l="1"/>
  <c r="G145" i="77"/>
  <c r="K144" i="77"/>
  <c r="G144" i="77"/>
  <c r="G176" i="77" l="1"/>
  <c r="K176" i="77"/>
  <c r="G177" i="77"/>
  <c r="K177" i="77"/>
  <c r="K131" i="77" l="1"/>
  <c r="G131" i="77"/>
  <c r="K130" i="77"/>
  <c r="G130" i="77"/>
  <c r="F195" i="77" l="1"/>
  <c r="F194" i="77"/>
  <c r="G194" i="77" l="1"/>
  <c r="G195" i="77"/>
  <c r="F95" i="77" l="1"/>
  <c r="K84" i="77"/>
  <c r="K85" i="77"/>
  <c r="K86" i="77"/>
  <c r="K87" i="77"/>
  <c r="K88" i="77"/>
  <c r="K89" i="77"/>
  <c r="K90" i="77"/>
  <c r="K91" i="77"/>
  <c r="K92" i="77"/>
  <c r="K93" i="77"/>
  <c r="K96" i="77"/>
  <c r="K97" i="77"/>
  <c r="K98" i="77"/>
  <c r="K99" i="77"/>
  <c r="K100" i="77"/>
  <c r="K101" i="77"/>
  <c r="K104" i="77"/>
  <c r="K105" i="77"/>
  <c r="K106" i="77"/>
  <c r="K107" i="77"/>
  <c r="K108" i="77"/>
  <c r="K109" i="77"/>
  <c r="K110" i="77"/>
  <c r="K111" i="77"/>
  <c r="K112" i="77"/>
  <c r="K113" i="77"/>
  <c r="K114" i="77"/>
  <c r="K115" i="77"/>
  <c r="K116" i="77"/>
  <c r="K117" i="77"/>
  <c r="K118" i="77"/>
  <c r="K119" i="77"/>
  <c r="K120" i="77"/>
  <c r="K121" i="77"/>
  <c r="K124" i="77"/>
  <c r="K125" i="77"/>
  <c r="K126" i="77"/>
  <c r="K127" i="77"/>
  <c r="K128" i="77"/>
  <c r="K129" i="77"/>
  <c r="K132" i="77"/>
  <c r="K133" i="77"/>
  <c r="K134" i="77"/>
  <c r="K135" i="77"/>
  <c r="K136" i="77"/>
  <c r="K137" i="77"/>
  <c r="K138" i="77"/>
  <c r="K139" i="77"/>
  <c r="K140" i="77"/>
  <c r="K141" i="77"/>
  <c r="K142" i="77"/>
  <c r="K143" i="77"/>
  <c r="K168" i="77"/>
  <c r="K169" i="77"/>
  <c r="K170" i="77"/>
  <c r="K171" i="77"/>
  <c r="K172" i="77"/>
  <c r="K173" i="77"/>
  <c r="K174" i="77"/>
  <c r="K175" i="77"/>
  <c r="K178" i="77"/>
  <c r="K179" i="77"/>
  <c r="K180" i="77"/>
  <c r="K181" i="77"/>
  <c r="K182" i="77"/>
  <c r="K183" i="77"/>
  <c r="K184" i="77"/>
  <c r="K185" i="77"/>
  <c r="K188" i="77"/>
  <c r="K189" i="77"/>
  <c r="K190" i="77"/>
  <c r="K191" i="77"/>
  <c r="K192" i="77"/>
  <c r="K193" i="77"/>
  <c r="K78" i="77"/>
  <c r="K79" i="77"/>
  <c r="K80" i="77"/>
  <c r="K81" i="77"/>
  <c r="K28" i="77"/>
  <c r="K29" i="77"/>
  <c r="K30" i="77"/>
  <c r="K31" i="77"/>
  <c r="K32" i="77"/>
  <c r="K33" i="77"/>
  <c r="K34" i="77"/>
  <c r="K35" i="77"/>
  <c r="K36" i="77"/>
  <c r="K37" i="77"/>
  <c r="K38" i="77"/>
  <c r="K39" i="77"/>
  <c r="K42" i="77"/>
  <c r="K43" i="77"/>
  <c r="K44" i="77"/>
  <c r="K45" i="77"/>
  <c r="K46" i="77"/>
  <c r="K47" i="77"/>
  <c r="K48" i="77"/>
  <c r="K49" i="77"/>
  <c r="K52" i="77"/>
  <c r="K53" i="77"/>
  <c r="K54" i="77"/>
  <c r="K55" i="77"/>
  <c r="K56" i="77"/>
  <c r="K57" i="77"/>
  <c r="K58" i="77"/>
  <c r="K59" i="77"/>
  <c r="K60" i="77"/>
  <c r="K61" i="77"/>
  <c r="K62" i="77"/>
  <c r="K63" i="77"/>
  <c r="K64" i="77"/>
  <c r="K65" i="77"/>
  <c r="K68" i="77"/>
  <c r="K69" i="77"/>
  <c r="K27" i="77"/>
  <c r="K26" i="77"/>
  <c r="K18" i="77"/>
  <c r="K19" i="77"/>
  <c r="K20" i="77"/>
  <c r="K21" i="77"/>
  <c r="K22" i="77"/>
  <c r="K23" i="77"/>
  <c r="K17" i="77"/>
  <c r="K16" i="77"/>
  <c r="K13" i="77"/>
  <c r="K12" i="77"/>
  <c r="K83" i="77"/>
  <c r="K82" i="77"/>
  <c r="F15" i="77"/>
  <c r="I205" i="77" l="1"/>
  <c r="I204" i="77"/>
  <c r="H204" i="77" s="1"/>
  <c r="G94" i="77"/>
  <c r="G95" i="77"/>
  <c r="G193" i="77"/>
  <c r="G192" i="77"/>
  <c r="G191" i="77"/>
  <c r="G190" i="77"/>
  <c r="G189" i="77"/>
  <c r="G188" i="77"/>
  <c r="G185" i="77"/>
  <c r="G184" i="77"/>
  <c r="G183" i="77"/>
  <c r="G182" i="77"/>
  <c r="G181" i="77"/>
  <c r="G180" i="77"/>
  <c r="G179" i="77"/>
  <c r="G178" i="77"/>
  <c r="G175" i="77"/>
  <c r="G174" i="77"/>
  <c r="G173" i="77"/>
  <c r="G172" i="77"/>
  <c r="G171" i="77"/>
  <c r="G170" i="77"/>
  <c r="G169" i="77"/>
  <c r="G168" i="77"/>
  <c r="G143" i="77"/>
  <c r="G142" i="77"/>
  <c r="G141" i="77"/>
  <c r="G140" i="77"/>
  <c r="G139" i="77"/>
  <c r="G138" i="77"/>
  <c r="G137" i="77"/>
  <c r="G136" i="77"/>
  <c r="G135" i="77"/>
  <c r="G134" i="77"/>
  <c r="G133" i="77"/>
  <c r="G132" i="77"/>
  <c r="G129" i="77"/>
  <c r="G128" i="77"/>
  <c r="G127" i="77"/>
  <c r="G126" i="77"/>
  <c r="G125" i="77"/>
  <c r="G124" i="77"/>
  <c r="G121" i="77"/>
  <c r="G120" i="77"/>
  <c r="G119" i="77"/>
  <c r="G118" i="77"/>
  <c r="G117" i="77"/>
  <c r="G116" i="77"/>
  <c r="G115" i="77"/>
  <c r="G114" i="77"/>
  <c r="G113" i="77" l="1"/>
  <c r="G112" i="77"/>
  <c r="G111" i="77"/>
  <c r="G110" i="77"/>
  <c r="G109" i="77"/>
  <c r="G108" i="77"/>
  <c r="G107" i="77"/>
  <c r="G106" i="77"/>
  <c r="G105" i="77"/>
  <c r="G104" i="77"/>
  <c r="G101" i="77"/>
  <c r="G100" i="77"/>
  <c r="G99" i="77"/>
  <c r="G98" i="77"/>
  <c r="G97" i="77"/>
  <c r="G96" i="77"/>
  <c r="G93" i="77"/>
  <c r="G92" i="77"/>
  <c r="G91" i="77"/>
  <c r="G90" i="77"/>
  <c r="G89" i="77"/>
  <c r="G88" i="77"/>
  <c r="G87" i="77"/>
  <c r="G86" i="77"/>
  <c r="G85" i="77"/>
  <c r="G84" i="77"/>
  <c r="G83" i="77"/>
  <c r="G82" i="77"/>
  <c r="G81" i="77"/>
  <c r="G80" i="77"/>
  <c r="G79" i="77"/>
  <c r="G78" i="77"/>
  <c r="G69" i="77"/>
  <c r="G68" i="77"/>
  <c r="G65" i="77"/>
  <c r="G64" i="77"/>
  <c r="G63" i="77"/>
  <c r="G62" i="77"/>
  <c r="G61" i="77"/>
  <c r="G60" i="77"/>
  <c r="G59" i="77"/>
  <c r="G58" i="77"/>
  <c r="G25" i="77" l="1"/>
  <c r="G56" i="77"/>
  <c r="G57" i="77"/>
  <c r="G55" i="77"/>
  <c r="G54" i="77"/>
  <c r="G53" i="77"/>
  <c r="G52" i="77"/>
  <c r="G49" i="77"/>
  <c r="G48" i="77"/>
  <c r="G47" i="77"/>
  <c r="G46" i="77"/>
  <c r="G45" i="77"/>
  <c r="G44" i="77"/>
  <c r="G43" i="77"/>
  <c r="G42" i="77"/>
  <c r="G39" i="77"/>
  <c r="G38" i="77"/>
  <c r="G37" i="77"/>
  <c r="G36" i="77"/>
  <c r="G35" i="77"/>
  <c r="G34" i="77"/>
  <c r="G33" i="77"/>
  <c r="G32" i="77"/>
  <c r="G31" i="77"/>
  <c r="G30" i="77"/>
  <c r="G29" i="77"/>
  <c r="G28" i="77"/>
  <c r="G27" i="77"/>
  <c r="G26" i="77"/>
  <c r="G24" i="77"/>
  <c r="G23" i="77"/>
  <c r="G22" i="77"/>
  <c r="G21" i="77"/>
  <c r="G20" i="77"/>
  <c r="G19" i="77"/>
  <c r="G18" i="77"/>
  <c r="G17" i="77"/>
  <c r="G16" i="77"/>
  <c r="G13" i="77"/>
  <c r="G12" i="77"/>
  <c r="G14" i="77" l="1"/>
  <c r="G15" i="77"/>
</calcChain>
</file>

<file path=xl/sharedStrings.xml><?xml version="1.0" encoding="utf-8"?>
<sst xmlns="http://schemas.openxmlformats.org/spreadsheetml/2006/main" count="768" uniqueCount="369">
  <si>
    <t>例①</t>
    <rPh sb="0" eb="1">
      <t>レイ</t>
    </rPh>
    <phoneticPr fontId="3"/>
  </si>
  <si>
    <t>名称</t>
    <rPh sb="0" eb="2">
      <t>メイショウ</t>
    </rPh>
    <phoneticPr fontId="3"/>
  </si>
  <si>
    <t>事業の概要が伝わるような名称を</t>
    <rPh sb="0" eb="2">
      <t>ジギョウ</t>
    </rPh>
    <rPh sb="3" eb="5">
      <t>ガイヨウ</t>
    </rPh>
    <rPh sb="6" eb="7">
      <t>ツタ</t>
    </rPh>
    <rPh sb="12" eb="14">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</si>
  <si>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</si>
  <si>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</si>
  <si>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</si>
  <si>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</si>
  <si>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同様の目的を達成するための事業であれば、まとめることで、事業の概要が伝わりやすい場合も</t>
    <rPh sb="0" eb="2">
      <t>ドウヨウ</t>
    </rPh>
    <rPh sb="3" eb="5">
      <t>モクテキ</t>
    </rPh>
    <rPh sb="6" eb="8">
      <t>タッセイ</t>
    </rPh>
    <rPh sb="13" eb="15">
      <t>ジギョウ</t>
    </rPh>
    <rPh sb="28" eb="30">
      <t>ジギョウ</t>
    </rPh>
    <rPh sb="31" eb="33">
      <t>ガイヨウ</t>
    </rPh>
    <rPh sb="34" eb="35">
      <t>ツタ</t>
    </rPh>
    <rPh sb="40" eb="42">
      <t>バアイ</t>
    </rPh>
    <phoneticPr fontId="3"/>
  </si>
  <si>
    <t>　　（一定額の予算規模をイメージしつつ）</t>
    <rPh sb="3" eb="5">
      <t>イッテイ</t>
    </rPh>
    <rPh sb="5" eb="6">
      <t>ガク</t>
    </rPh>
    <rPh sb="7" eb="9">
      <t>ヨサン</t>
    </rPh>
    <rPh sb="9" eb="11">
      <t>キボ</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</si>
  <si>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</si>
  <si>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</si>
  <si>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</si>
  <si>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</si>
  <si>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</si>
  <si>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</si>
  <si>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</si>
  <si>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</si>
  <si>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</si>
  <si>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</si>
  <si>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統一書式</t>
    <rPh sb="0" eb="2">
      <t>トウイツ</t>
    </rPh>
    <rPh sb="2" eb="4">
      <t>ショシキ</t>
    </rPh>
    <phoneticPr fontId="3"/>
  </si>
  <si>
    <t>列</t>
    <rPh sb="0" eb="1">
      <t>レツ</t>
    </rPh>
    <phoneticPr fontId="3"/>
  </si>
  <si>
    <t>ピクセル値</t>
    <rPh sb="4" eb="5">
      <t>チ</t>
    </rPh>
    <phoneticPr fontId="3"/>
  </si>
  <si>
    <t>上2.0cm</t>
    <rPh sb="0" eb="1">
      <t>ウエ</t>
    </rPh>
    <phoneticPr fontId="3"/>
  </si>
  <si>
    <t>右</t>
    <rPh sb="0" eb="1">
      <t>ミギ</t>
    </rPh>
    <phoneticPr fontId="3"/>
  </si>
  <si>
    <t>左</t>
    <rPh sb="0" eb="1">
      <t>ヒダリ</t>
    </rPh>
    <phoneticPr fontId="3"/>
  </si>
  <si>
    <t>下1.5cm</t>
    <rPh sb="0" eb="1">
      <t>シタ</t>
    </rPh>
    <phoneticPr fontId="3"/>
  </si>
  <si>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</si>
  <si>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</si>
  <si>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</si>
  <si>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番号</t>
    <phoneticPr fontId="2"/>
  </si>
  <si>
    <t>　　</t>
  </si>
  <si>
    <t>職員費計</t>
    <rPh sb="0" eb="2">
      <t>ショクイン</t>
    </rPh>
    <rPh sb="2" eb="3">
      <t>ヒ</t>
    </rPh>
    <rPh sb="3" eb="4">
      <t>ケイ</t>
    </rPh>
    <phoneticPr fontId="2"/>
  </si>
  <si>
    <t>区ＣＭ</t>
  </si>
  <si>
    <t>所属計</t>
    <rPh sb="0" eb="2">
      <t>ショゾク</t>
    </rPh>
    <phoneticPr fontId="2"/>
  </si>
  <si>
    <t>⇒</t>
    <phoneticPr fontId="3"/>
  </si>
  <si>
    <t>ＭＳ Ｐゴシック</t>
    <phoneticPr fontId="3"/>
  </si>
  <si>
    <t>A</t>
    <phoneticPr fontId="3"/>
  </si>
  <si>
    <t>B</t>
    <phoneticPr fontId="3"/>
  </si>
  <si>
    <t>C</t>
    <phoneticPr fontId="3"/>
  </si>
  <si>
    <t>D</t>
    <phoneticPr fontId="3"/>
  </si>
  <si>
    <t>→</t>
    <phoneticPr fontId="3"/>
  </si>
  <si>
    <t>…</t>
    <phoneticPr fontId="3"/>
  </si>
  <si>
    <t>1.8cm</t>
    <phoneticPr fontId="3"/>
  </si>
  <si>
    <t>…</t>
    <phoneticPr fontId="3"/>
  </si>
  <si>
    <t>(款-項-目)</t>
    <rPh sb="1" eb="2">
      <t>カン</t>
    </rPh>
    <rPh sb="3" eb="4">
      <t>コウ</t>
    </rPh>
    <rPh sb="5" eb="6">
      <t>モク</t>
    </rPh>
    <phoneticPr fontId="2"/>
  </si>
  <si>
    <t>⇒</t>
    <phoneticPr fontId="3"/>
  </si>
  <si>
    <t>→</t>
    <phoneticPr fontId="3"/>
  </si>
  <si>
    <t>増  減</t>
    <rPh sb="0" eb="1">
      <t>ゾウ</t>
    </rPh>
    <rPh sb="3" eb="4">
      <t>ゲン</t>
    </rPh>
    <phoneticPr fontId="2"/>
  </si>
  <si>
    <t>（② - ①）</t>
    <phoneticPr fontId="2"/>
  </si>
  <si>
    <t>事  業  名</t>
    <phoneticPr fontId="2"/>
  </si>
  <si>
    <t>備  考</t>
    <phoneticPr fontId="2"/>
  </si>
  <si>
    <t>科 目</t>
    <rPh sb="0" eb="1">
      <t>カ</t>
    </rPh>
    <rPh sb="2" eb="3">
      <t>メ</t>
    </rPh>
    <phoneticPr fontId="2"/>
  </si>
  <si>
    <t>担 当 課</t>
    <rPh sb="0" eb="1">
      <t>タン</t>
    </rPh>
    <rPh sb="2" eb="3">
      <t>トウ</t>
    </rPh>
    <rPh sb="4" eb="5">
      <t>カ</t>
    </rPh>
    <phoneticPr fontId="2"/>
  </si>
  <si>
    <t>行</t>
    <rPh sb="0" eb="1">
      <t>ギョウ</t>
    </rPh>
    <phoneticPr fontId="3"/>
  </si>
  <si>
    <t>　・予算案の公表・・・80％</t>
    <rPh sb="2" eb="4">
      <t>ヨサン</t>
    </rPh>
    <rPh sb="4" eb="5">
      <t>アン</t>
    </rPh>
    <rPh sb="6" eb="8">
      <t>コウヒョウ</t>
    </rPh>
    <phoneticPr fontId="3"/>
  </si>
  <si>
    <t>余白設定</t>
    <rPh sb="0" eb="2">
      <t>ヨハク</t>
    </rPh>
    <rPh sb="2" eb="4">
      <t>セッテイ</t>
    </rPh>
    <phoneticPr fontId="3"/>
  </si>
  <si>
    <t>E～I</t>
    <phoneticPr fontId="3"/>
  </si>
  <si>
    <t>J</t>
    <phoneticPr fontId="3"/>
  </si>
  <si>
    <t>K</t>
    <phoneticPr fontId="3"/>
  </si>
  <si>
    <t xml:space="preserve"> 事業名称が長く、2段超となる場合</t>
    <rPh sb="1" eb="3">
      <t>ジギョウ</t>
    </rPh>
    <rPh sb="3" eb="5">
      <t>メイショウ</t>
    </rPh>
    <rPh sb="6" eb="7">
      <t>ナガ</t>
    </rPh>
    <rPh sb="10" eb="11">
      <t>ダン</t>
    </rPh>
    <rPh sb="11" eb="12">
      <t>チョウ</t>
    </rPh>
    <rPh sb="15" eb="17">
      <t>バアイ</t>
    </rPh>
    <phoneticPr fontId="3"/>
  </si>
  <si>
    <t xml:space="preserve"> 印刷縮尺</t>
    <rPh sb="1" eb="3">
      <t>インサツ</t>
    </rPh>
    <rPh sb="3" eb="5">
      <t>シュクシャク</t>
    </rPh>
    <phoneticPr fontId="3"/>
  </si>
  <si>
    <t>　・文字・・・10ポイント（会計名、所属名は10.5ポイント、表外の単位等は9ポイント）</t>
    <rPh sb="2" eb="4">
      <t>モジ</t>
    </rPh>
    <rPh sb="14" eb="16">
      <t>カイケイ</t>
    </rPh>
    <rPh sb="16" eb="17">
      <t>メイ</t>
    </rPh>
    <rPh sb="18" eb="21">
      <t>ショゾクメイ</t>
    </rPh>
    <rPh sb="31" eb="32">
      <t>ヒョウ</t>
    </rPh>
    <rPh sb="32" eb="33">
      <t>ガイ</t>
    </rPh>
    <rPh sb="34" eb="36">
      <t>タンイ</t>
    </rPh>
    <rPh sb="36" eb="37">
      <t>トウ</t>
    </rPh>
    <phoneticPr fontId="3"/>
  </si>
  <si>
    <t>　・計数・・・10.5ポイント</t>
    <rPh sb="2" eb="4">
      <t>ケイスウ</t>
    </rPh>
    <phoneticPr fontId="3"/>
  </si>
  <si>
    <t>当 初 ①</t>
    <phoneticPr fontId="2"/>
  </si>
  <si>
    <t>※センタリング
 はしない</t>
    <phoneticPr fontId="3"/>
  </si>
  <si>
    <t>予 算 案 ②</t>
  </si>
  <si>
    <t>予算事業一覧</t>
    <rPh sb="4" eb="6">
      <t>イチラン</t>
    </rPh>
    <phoneticPr fontId="2"/>
  </si>
  <si>
    <t>列幅</t>
    <rPh sb="0" eb="2">
      <t>レツハバ</t>
    </rPh>
    <phoneticPr fontId="3"/>
  </si>
  <si>
    <t>　・3段・・・行の高さ22.50（30ピクセル）</t>
    <rPh sb="3" eb="4">
      <t>ダン</t>
    </rPh>
    <rPh sb="7" eb="8">
      <t>ギョウ</t>
    </rPh>
    <rPh sb="9" eb="10">
      <t>タカ</t>
    </rPh>
    <phoneticPr fontId="3"/>
  </si>
  <si>
    <t>　・4段・・・行の高さ26.25（35ピクセル）</t>
    <rPh sb="3" eb="4">
      <t>ダン</t>
    </rPh>
    <rPh sb="7" eb="8">
      <t>ギョウ</t>
    </rPh>
    <rPh sb="9" eb="10">
      <t>タカ</t>
    </rPh>
    <phoneticPr fontId="3"/>
  </si>
  <si>
    <t>行の高さ</t>
    <rPh sb="0" eb="1">
      <t>ギョウ</t>
    </rPh>
    <rPh sb="2" eb="3">
      <t>タカ</t>
    </rPh>
    <phoneticPr fontId="3"/>
  </si>
  <si>
    <t>10～</t>
    <phoneticPr fontId="3"/>
  </si>
  <si>
    <t>出</t>
    <rPh sb="0" eb="1">
      <t>デ</t>
    </rPh>
    <phoneticPr fontId="2"/>
  </si>
  <si>
    <t>税</t>
    <rPh sb="0" eb="1">
      <t>ゼイ</t>
    </rPh>
    <phoneticPr fontId="2"/>
  </si>
  <si>
    <t>区CM出</t>
    <rPh sb="0" eb="1">
      <t>ク</t>
    </rPh>
    <rPh sb="3" eb="4">
      <t>デ</t>
    </rPh>
    <phoneticPr fontId="3"/>
  </si>
  <si>
    <t>区CM税</t>
    <rPh sb="0" eb="1">
      <t>ク</t>
    </rPh>
    <rPh sb="3" eb="4">
      <t>ゼイ</t>
    </rPh>
    <phoneticPr fontId="3"/>
  </si>
  <si>
    <t>2-2-1</t>
  </si>
  <si>
    <t>市民局職員の人件費</t>
    <rPh sb="0" eb="2">
      <t>シミン</t>
    </rPh>
    <rPh sb="2" eb="3">
      <t>キョク</t>
    </rPh>
    <rPh sb="3" eb="5">
      <t>ショクイン</t>
    </rPh>
    <rPh sb="6" eb="9">
      <t>ジンケンヒ</t>
    </rPh>
    <phoneticPr fontId="5"/>
  </si>
  <si>
    <t>総務担当</t>
    <rPh sb="0" eb="4">
      <t>ソウムタントウ</t>
    </rPh>
    <phoneticPr fontId="4"/>
  </si>
  <si>
    <t>2-2-2</t>
  </si>
  <si>
    <t>一般事務費</t>
  </si>
  <si>
    <t>もと男女共同参画センター北部館施設維持管理</t>
    <rPh sb="2" eb="4">
      <t>ダンジョ</t>
    </rPh>
    <rPh sb="4" eb="6">
      <t>キョウドウ</t>
    </rPh>
    <rPh sb="6" eb="8">
      <t>サンカク</t>
    </rPh>
    <rPh sb="12" eb="13">
      <t>ホク</t>
    </rPh>
    <rPh sb="13" eb="14">
      <t>ブ</t>
    </rPh>
    <rPh sb="14" eb="15">
      <t>カン</t>
    </rPh>
    <rPh sb="15" eb="17">
      <t>シセツ</t>
    </rPh>
    <rPh sb="17" eb="19">
      <t>イジ</t>
    </rPh>
    <rPh sb="19" eb="21">
      <t>カンリ</t>
    </rPh>
    <phoneticPr fontId="5"/>
  </si>
  <si>
    <t>もと市民交流センター等用地管理</t>
    <rPh sb="10" eb="11">
      <t>トウ</t>
    </rPh>
    <rPh sb="11" eb="13">
      <t>ヨウチ</t>
    </rPh>
    <rPh sb="13" eb="15">
      <t>カンリ</t>
    </rPh>
    <phoneticPr fontId="5"/>
  </si>
  <si>
    <t>もと市民交流センター等維持管理経費</t>
    <rPh sb="10" eb="11">
      <t>トウ</t>
    </rPh>
    <rPh sb="11" eb="13">
      <t>イジ</t>
    </rPh>
    <rPh sb="13" eb="15">
      <t>カンリ</t>
    </rPh>
    <rPh sb="15" eb="17">
      <t>ケイヒ</t>
    </rPh>
    <phoneticPr fontId="5"/>
  </si>
  <si>
    <t>総務担当　他</t>
    <rPh sb="0" eb="2">
      <t>ソウム</t>
    </rPh>
    <rPh sb="2" eb="4">
      <t>タントウ</t>
    </rPh>
    <rPh sb="5" eb="6">
      <t>ホカ</t>
    </rPh>
    <phoneticPr fontId="4"/>
  </si>
  <si>
    <t>財産活用担当</t>
    <rPh sb="0" eb="6">
      <t>ザイサンカツヨウタントウ</t>
    </rPh>
    <phoneticPr fontId="5"/>
  </si>
  <si>
    <t>管理費計</t>
    <rPh sb="0" eb="2">
      <t>カンリ</t>
    </rPh>
    <rPh sb="2" eb="3">
      <t>ヒ</t>
    </rPh>
    <rPh sb="3" eb="4">
      <t>ケイ</t>
    </rPh>
    <phoneticPr fontId="4"/>
  </si>
  <si>
    <t>2-2-3</t>
  </si>
  <si>
    <t>区役所附設会館改修</t>
    <rPh sb="7" eb="9">
      <t>カイシュウ</t>
    </rPh>
    <phoneticPr fontId="4"/>
  </si>
  <si>
    <t>地域集会施設の整備</t>
    <rPh sb="4" eb="6">
      <t>シセツ</t>
    </rPh>
    <phoneticPr fontId="4"/>
  </si>
  <si>
    <t>市民協働職員研修</t>
    <rPh sb="0" eb="2">
      <t>シミン</t>
    </rPh>
    <rPh sb="2" eb="4">
      <t>キョウドウ</t>
    </rPh>
    <rPh sb="4" eb="6">
      <t>ショクイン</t>
    </rPh>
    <rPh sb="6" eb="8">
      <t>ケンシュウ</t>
    </rPh>
    <phoneticPr fontId="4"/>
  </si>
  <si>
    <t>市民活動総合支援事業</t>
    <rPh sb="0" eb="2">
      <t>シミン</t>
    </rPh>
    <rPh sb="2" eb="4">
      <t>カツドウ</t>
    </rPh>
    <rPh sb="4" eb="6">
      <t>ソウゴウ</t>
    </rPh>
    <rPh sb="6" eb="8">
      <t>シエン</t>
    </rPh>
    <rPh sb="8" eb="10">
      <t>ジギョウ</t>
    </rPh>
    <phoneticPr fontId="5"/>
  </si>
  <si>
    <t>市民活動推進助成事業</t>
    <rPh sb="6" eb="8">
      <t>ジョセイ</t>
    </rPh>
    <phoneticPr fontId="4"/>
  </si>
  <si>
    <t>地域公共人材活用促進事業</t>
    <rPh sb="0" eb="2">
      <t>チイキ</t>
    </rPh>
    <rPh sb="2" eb="4">
      <t>コウキョウ</t>
    </rPh>
    <rPh sb="4" eb="6">
      <t>ジンザイ</t>
    </rPh>
    <rPh sb="6" eb="8">
      <t>カツヨウ</t>
    </rPh>
    <rPh sb="8" eb="10">
      <t>ソクシン</t>
    </rPh>
    <rPh sb="10" eb="12">
      <t>ジギョウ</t>
    </rPh>
    <phoneticPr fontId="5"/>
  </si>
  <si>
    <t>防犯・暴力追放運動の支援</t>
    <rPh sb="0" eb="2">
      <t>ボウハン</t>
    </rPh>
    <rPh sb="3" eb="5">
      <t>ボウリョク</t>
    </rPh>
    <rPh sb="5" eb="7">
      <t>ツイホウ</t>
    </rPh>
    <rPh sb="7" eb="9">
      <t>ウンドウ</t>
    </rPh>
    <rPh sb="10" eb="12">
      <t>シエン</t>
    </rPh>
    <phoneticPr fontId="5"/>
  </si>
  <si>
    <t>指定区における夜間の青色防犯パトロールの実施</t>
    <rPh sb="0" eb="2">
      <t>シテイ</t>
    </rPh>
    <rPh sb="2" eb="3">
      <t>ク</t>
    </rPh>
    <phoneticPr fontId="4"/>
  </si>
  <si>
    <t>ミナミ活性化推進事業（ミナミ活性化協議会分担金）</t>
    <rPh sb="14" eb="17">
      <t>カッセイカ</t>
    </rPh>
    <rPh sb="17" eb="20">
      <t>キョウギカイ</t>
    </rPh>
    <rPh sb="20" eb="23">
      <t>ブンタンキン</t>
    </rPh>
    <phoneticPr fontId="4"/>
  </si>
  <si>
    <t>客引き行為等適正化指導員の配置等</t>
    <rPh sb="6" eb="9">
      <t>テキセイカ</t>
    </rPh>
    <phoneticPr fontId="5"/>
  </si>
  <si>
    <t>子どものための見守りカメラ事業</t>
  </si>
  <si>
    <t>施設担当</t>
    <rPh sb="0" eb="2">
      <t>シセツ</t>
    </rPh>
    <rPh sb="2" eb="4">
      <t>タントウ</t>
    </rPh>
    <phoneticPr fontId="5"/>
  </si>
  <si>
    <t>NPO法人担当</t>
    <rPh sb="3" eb="5">
      <t>ホウジン</t>
    </rPh>
    <rPh sb="5" eb="7">
      <t>タントウ</t>
    </rPh>
    <phoneticPr fontId="5"/>
  </si>
  <si>
    <t>地域安全担当</t>
    <rPh sb="0" eb="6">
      <t>チイキアンゼンタントウ</t>
    </rPh>
    <phoneticPr fontId="4"/>
  </si>
  <si>
    <t>地域安全担当</t>
    <rPh sb="0" eb="2">
      <t>チイキ</t>
    </rPh>
    <rPh sb="2" eb="4">
      <t>アンゼン</t>
    </rPh>
    <rPh sb="4" eb="6">
      <t>タントウ</t>
    </rPh>
    <phoneticPr fontId="4"/>
  </si>
  <si>
    <t>市民協働推進費計</t>
    <rPh sb="0" eb="2">
      <t>シミン</t>
    </rPh>
    <rPh sb="2" eb="4">
      <t>キョウドウ</t>
    </rPh>
    <rPh sb="4" eb="6">
      <t>スイシン</t>
    </rPh>
    <rPh sb="6" eb="7">
      <t>ヒ</t>
    </rPh>
    <rPh sb="7" eb="8">
      <t>ケイ</t>
    </rPh>
    <phoneticPr fontId="4"/>
  </si>
  <si>
    <t>　　</t>
    <phoneticPr fontId="3"/>
  </si>
  <si>
    <t>2-2-4</t>
  </si>
  <si>
    <t>消費者センター</t>
    <rPh sb="0" eb="3">
      <t>ショウヒシャ</t>
    </rPh>
    <phoneticPr fontId="5"/>
  </si>
  <si>
    <t>消費者保護審議会の運営</t>
  </si>
  <si>
    <t>消費者向け各種講座の実施</t>
  </si>
  <si>
    <t>消費生活情報の提供及び啓発事業</t>
    <rPh sb="9" eb="10">
      <t>オヨ</t>
    </rPh>
    <phoneticPr fontId="5"/>
  </si>
  <si>
    <t>啓発展示スペースの運営</t>
  </si>
  <si>
    <t>消費生活相談員による相談</t>
  </si>
  <si>
    <t>事業者への指導啓発</t>
    <rPh sb="7" eb="9">
      <t>ケイハツ</t>
    </rPh>
    <phoneticPr fontId="5"/>
  </si>
  <si>
    <t>地方消費者行政活性化事業</t>
    <rPh sb="0" eb="2">
      <t>チホウ</t>
    </rPh>
    <rPh sb="2" eb="5">
      <t>ショウヒシャ</t>
    </rPh>
    <rPh sb="5" eb="7">
      <t>ギョウセイ</t>
    </rPh>
    <rPh sb="7" eb="10">
      <t>カッセイカ</t>
    </rPh>
    <rPh sb="10" eb="12">
      <t>ジギョウ</t>
    </rPh>
    <phoneticPr fontId="4"/>
  </si>
  <si>
    <t>消費者行政費計</t>
    <rPh sb="0" eb="3">
      <t>ショウヒシャ</t>
    </rPh>
    <rPh sb="3" eb="5">
      <t>ギョウセイ</t>
    </rPh>
    <rPh sb="5" eb="6">
      <t>ヒ</t>
    </rPh>
    <rPh sb="6" eb="7">
      <t>ヤスカズ</t>
    </rPh>
    <phoneticPr fontId="4"/>
  </si>
  <si>
    <t>2-2-5</t>
  </si>
  <si>
    <t>総合的な人権行政・施策の推進</t>
  </si>
  <si>
    <t>人権企画課</t>
    <rPh sb="0" eb="2">
      <t>ジンケン</t>
    </rPh>
    <rPh sb="2" eb="4">
      <t>キカク</t>
    </rPh>
    <rPh sb="4" eb="5">
      <t>カ</t>
    </rPh>
    <phoneticPr fontId="5"/>
  </si>
  <si>
    <t>人権企画課</t>
    <rPh sb="0" eb="5">
      <t>ジンケンキカクカ</t>
    </rPh>
    <phoneticPr fontId="5"/>
  </si>
  <si>
    <t>多文化共生施策の推進</t>
    <rPh sb="0" eb="3">
      <t>タブンカ</t>
    </rPh>
    <rPh sb="3" eb="5">
      <t>キョウセイ</t>
    </rPh>
    <phoneticPr fontId="5"/>
  </si>
  <si>
    <t>人権擁護対策</t>
  </si>
  <si>
    <t>ヘイトスピーチへの対処に関する条例の運用</t>
    <rPh sb="9" eb="11">
      <t>タイショ</t>
    </rPh>
    <rPh sb="12" eb="13">
      <t>カン</t>
    </rPh>
    <rPh sb="15" eb="17">
      <t>ジョウレイ</t>
    </rPh>
    <rPh sb="18" eb="20">
      <t>ウンヨウ</t>
    </rPh>
    <phoneticPr fontId="4"/>
  </si>
  <si>
    <t>人権啓発・相談センター運営</t>
    <rPh sb="0" eb="2">
      <t>ジンケン</t>
    </rPh>
    <rPh sb="2" eb="4">
      <t>ケイハツ</t>
    </rPh>
    <rPh sb="5" eb="7">
      <t>ソウダン</t>
    </rPh>
    <rPh sb="11" eb="13">
      <t>ウンエイ</t>
    </rPh>
    <phoneticPr fontId="4"/>
  </si>
  <si>
    <t>人権啓発
・相談センター</t>
    <rPh sb="0" eb="2">
      <t>ジンケン</t>
    </rPh>
    <rPh sb="2" eb="4">
      <t>ケイハツ</t>
    </rPh>
    <rPh sb="6" eb="8">
      <t>ソウダン</t>
    </rPh>
    <phoneticPr fontId="5"/>
  </si>
  <si>
    <t>人権啓発・相談センター相談事業</t>
    <rPh sb="13" eb="15">
      <t>ジギョウ</t>
    </rPh>
    <phoneticPr fontId="5"/>
  </si>
  <si>
    <t>人権啓発
・相談センター</t>
    <rPh sb="0" eb="2">
      <t>ジンケン</t>
    </rPh>
    <rPh sb="2" eb="4">
      <t>ケイハツ</t>
    </rPh>
    <rPh sb="6" eb="8">
      <t>ソウダン</t>
    </rPh>
    <phoneticPr fontId="4"/>
  </si>
  <si>
    <t>地域密着型市民啓発事業</t>
    <rPh sb="0" eb="2">
      <t>チイキ</t>
    </rPh>
    <rPh sb="2" eb="5">
      <t>ミッチャクガタ</t>
    </rPh>
    <rPh sb="5" eb="7">
      <t>シミン</t>
    </rPh>
    <rPh sb="7" eb="9">
      <t>ケイハツ</t>
    </rPh>
    <rPh sb="9" eb="11">
      <t>ジギョウ</t>
    </rPh>
    <phoneticPr fontId="5"/>
  </si>
  <si>
    <t>市民啓発広報事業</t>
    <rPh sb="0" eb="2">
      <t>シミン</t>
    </rPh>
    <rPh sb="2" eb="4">
      <t>ケイハツ</t>
    </rPh>
    <rPh sb="4" eb="6">
      <t>コウホウ</t>
    </rPh>
    <rPh sb="6" eb="8">
      <t>ジギョウ</t>
    </rPh>
    <phoneticPr fontId="4"/>
  </si>
  <si>
    <t>参加・参画型事業</t>
    <rPh sb="0" eb="2">
      <t>サンカ</t>
    </rPh>
    <rPh sb="3" eb="6">
      <t>サンカクガタ</t>
    </rPh>
    <rPh sb="6" eb="8">
      <t>ジギョウ</t>
    </rPh>
    <phoneticPr fontId="4"/>
  </si>
  <si>
    <t>企業啓発推進事業</t>
    <rPh sb="4" eb="6">
      <t>スイシン</t>
    </rPh>
    <phoneticPr fontId="5"/>
  </si>
  <si>
    <t>人権啓発・相談センター整備</t>
    <rPh sb="0" eb="2">
      <t>ジンケン</t>
    </rPh>
    <rPh sb="2" eb="4">
      <t>ケイハツ</t>
    </rPh>
    <rPh sb="5" eb="7">
      <t>ソウダン</t>
    </rPh>
    <rPh sb="11" eb="13">
      <t>セイビ</t>
    </rPh>
    <phoneticPr fontId="4"/>
  </si>
  <si>
    <t>雇用施策懇話会</t>
  </si>
  <si>
    <t>しごと情報ひろば総合就労サポート事業</t>
    <rPh sb="3" eb="5">
      <t>ジョウホウ</t>
    </rPh>
    <rPh sb="8" eb="10">
      <t>ソウゴウ</t>
    </rPh>
    <rPh sb="10" eb="12">
      <t>シュウロウ</t>
    </rPh>
    <rPh sb="16" eb="18">
      <t>ジギョウ</t>
    </rPh>
    <phoneticPr fontId="4"/>
  </si>
  <si>
    <t>就職困難者等の就職に向けた支援が必要な人に対する就業支援事業補助金</t>
  </si>
  <si>
    <t>一般事務費</t>
    <rPh sb="0" eb="2">
      <t>イッパン</t>
    </rPh>
    <rPh sb="2" eb="5">
      <t>ジムヒ</t>
    </rPh>
    <phoneticPr fontId="5"/>
  </si>
  <si>
    <t>男女共同参画課</t>
  </si>
  <si>
    <t>男女共同参画関連所管施設各種改修工事</t>
    <rPh sb="2" eb="4">
      <t>キョウドウ</t>
    </rPh>
    <rPh sb="4" eb="6">
      <t>サンカク</t>
    </rPh>
    <rPh sb="6" eb="8">
      <t>カンレン</t>
    </rPh>
    <rPh sb="8" eb="9">
      <t>ショ</t>
    </rPh>
    <rPh sb="9" eb="10">
      <t>カン</t>
    </rPh>
    <rPh sb="10" eb="12">
      <t>シセツ</t>
    </rPh>
    <rPh sb="12" eb="14">
      <t>カクシュ</t>
    </rPh>
    <rPh sb="14" eb="16">
      <t>カイシュウ</t>
    </rPh>
    <rPh sb="16" eb="18">
      <t>コウジ</t>
    </rPh>
    <phoneticPr fontId="4"/>
  </si>
  <si>
    <t>ダイバーシティ推進費計</t>
    <rPh sb="7" eb="9">
      <t>スイシン</t>
    </rPh>
    <rPh sb="9" eb="10">
      <t>ヒ</t>
    </rPh>
    <rPh sb="10" eb="11">
      <t>ケイ</t>
    </rPh>
    <phoneticPr fontId="4"/>
  </si>
  <si>
    <t>2-3-2</t>
  </si>
  <si>
    <t>区行政制度担当</t>
    <rPh sb="0" eb="1">
      <t>ク</t>
    </rPh>
    <rPh sb="1" eb="3">
      <t>ギョウセイ</t>
    </rPh>
    <rPh sb="3" eb="5">
      <t>セイド</t>
    </rPh>
    <rPh sb="5" eb="7">
      <t>タントウ</t>
    </rPh>
    <phoneticPr fontId="5"/>
  </si>
  <si>
    <t>証明書コンビニ交付事務費</t>
    <rPh sb="0" eb="3">
      <t>ショウメイショ</t>
    </rPh>
    <rPh sb="7" eb="9">
      <t>コウフ</t>
    </rPh>
    <rPh sb="9" eb="12">
      <t>ジムヒ</t>
    </rPh>
    <phoneticPr fontId="5"/>
  </si>
  <si>
    <t>住民情報担当事務費</t>
    <rPh sb="0" eb="2">
      <t>ジュウミン</t>
    </rPh>
    <rPh sb="2" eb="4">
      <t>ジョウホウ</t>
    </rPh>
    <rPh sb="4" eb="6">
      <t>タントウ</t>
    </rPh>
    <rPh sb="6" eb="9">
      <t>ジムヒ</t>
    </rPh>
    <phoneticPr fontId="5"/>
  </si>
  <si>
    <t>住居表示関係経費</t>
    <rPh sb="6" eb="8">
      <t>ケイヒ</t>
    </rPh>
    <phoneticPr fontId="5"/>
  </si>
  <si>
    <t>区役所住民情報業務等民間委託支援経費</t>
    <rPh sb="0" eb="3">
      <t>クヤクショ</t>
    </rPh>
    <rPh sb="3" eb="5">
      <t>ジュウミン</t>
    </rPh>
    <rPh sb="5" eb="7">
      <t>ジョウホウ</t>
    </rPh>
    <rPh sb="7" eb="9">
      <t>ギョウム</t>
    </rPh>
    <rPh sb="9" eb="10">
      <t>トウ</t>
    </rPh>
    <rPh sb="10" eb="12">
      <t>ミンカン</t>
    </rPh>
    <rPh sb="12" eb="14">
      <t>イタク</t>
    </rPh>
    <rPh sb="14" eb="16">
      <t>シエン</t>
    </rPh>
    <rPh sb="16" eb="18">
      <t>ケイヒ</t>
    </rPh>
    <phoneticPr fontId="5"/>
  </si>
  <si>
    <t>郵送事務処理センター関係経費</t>
    <rPh sb="0" eb="2">
      <t>ユウソウ</t>
    </rPh>
    <rPh sb="2" eb="4">
      <t>ジム</t>
    </rPh>
    <rPh sb="4" eb="6">
      <t>ショリ</t>
    </rPh>
    <rPh sb="10" eb="12">
      <t>カンケイ</t>
    </rPh>
    <rPh sb="12" eb="14">
      <t>ケイヒ</t>
    </rPh>
    <phoneticPr fontId="5"/>
  </si>
  <si>
    <t>大阪市サービスカウンター関係経費</t>
    <rPh sb="0" eb="3">
      <t>オオサカシ</t>
    </rPh>
    <rPh sb="12" eb="14">
      <t>カンケイ</t>
    </rPh>
    <rPh sb="14" eb="16">
      <t>ケイヒ</t>
    </rPh>
    <phoneticPr fontId="5"/>
  </si>
  <si>
    <t>区役所来庁者等サービス格付け事業</t>
    <rPh sb="6" eb="7">
      <t>トウ</t>
    </rPh>
    <rPh sb="14" eb="16">
      <t>ジギョウ</t>
    </rPh>
    <phoneticPr fontId="5"/>
  </si>
  <si>
    <t>専門相談経費</t>
    <rPh sb="0" eb="2">
      <t>センモン</t>
    </rPh>
    <rPh sb="2" eb="4">
      <t>ソウダン</t>
    </rPh>
    <rPh sb="4" eb="6">
      <t>ケイヒ</t>
    </rPh>
    <phoneticPr fontId="5"/>
  </si>
  <si>
    <t>2-3-4</t>
  </si>
  <si>
    <t>区役所庁舎各種改修</t>
    <rPh sb="0" eb="3">
      <t>クヤクショ</t>
    </rPh>
    <rPh sb="3" eb="5">
      <t>チョウシャ</t>
    </rPh>
    <rPh sb="5" eb="7">
      <t>カクシュ</t>
    </rPh>
    <rPh sb="7" eb="9">
      <t>カイシュウ</t>
    </rPh>
    <phoneticPr fontId="4"/>
  </si>
  <si>
    <t>管理費計</t>
    <rPh sb="0" eb="3">
      <t>カンリヒ</t>
    </rPh>
    <rPh sb="3" eb="4">
      <t>スイケイ</t>
    </rPh>
    <phoneticPr fontId="2"/>
  </si>
  <si>
    <t>区庁舎整備費計</t>
    <rPh sb="0" eb="1">
      <t>ク</t>
    </rPh>
    <rPh sb="1" eb="3">
      <t>チョウシャ</t>
    </rPh>
    <rPh sb="3" eb="6">
      <t>セイビヒ</t>
    </rPh>
    <rPh sb="6" eb="7">
      <t>スイケイ</t>
    </rPh>
    <phoneticPr fontId="4"/>
  </si>
  <si>
    <t>雇用施策推進基金積立金</t>
    <rPh sb="0" eb="2">
      <t>コヨウ</t>
    </rPh>
    <rPh sb="2" eb="4">
      <t>シサク</t>
    </rPh>
    <rPh sb="4" eb="6">
      <t>スイシン</t>
    </rPh>
    <rPh sb="6" eb="8">
      <t>キキン</t>
    </rPh>
    <rPh sb="8" eb="10">
      <t>ツミタテ</t>
    </rPh>
    <rPh sb="10" eb="11">
      <t>キン</t>
    </rPh>
    <phoneticPr fontId="4"/>
  </si>
  <si>
    <t>男女共同参画施策推進基金積立金</t>
    <rPh sb="0" eb="2">
      <t>ダンジョ</t>
    </rPh>
    <rPh sb="2" eb="4">
      <t>キョウドウ</t>
    </rPh>
    <rPh sb="4" eb="6">
      <t>サンカク</t>
    </rPh>
    <rPh sb="6" eb="8">
      <t>シサク</t>
    </rPh>
    <rPh sb="8" eb="10">
      <t>スイシン</t>
    </rPh>
    <rPh sb="10" eb="12">
      <t>キキン</t>
    </rPh>
    <rPh sb="12" eb="14">
      <t>ツミタテ</t>
    </rPh>
    <rPh sb="14" eb="15">
      <t>キン</t>
    </rPh>
    <phoneticPr fontId="4"/>
  </si>
  <si>
    <t>区政推進基金積立金</t>
    <rPh sb="0" eb="2">
      <t>クセイ</t>
    </rPh>
    <rPh sb="2" eb="4">
      <t>スイシン</t>
    </rPh>
    <rPh sb="4" eb="6">
      <t>キキン</t>
    </rPh>
    <rPh sb="6" eb="8">
      <t>ツミタテ</t>
    </rPh>
    <rPh sb="8" eb="9">
      <t>キン</t>
    </rPh>
    <phoneticPr fontId="4"/>
  </si>
  <si>
    <t>会計名　　一般会計　　</t>
    <rPh sb="0" eb="2">
      <t>カイケイ</t>
    </rPh>
    <rPh sb="2" eb="3">
      <t>メイ</t>
    </rPh>
    <rPh sb="5" eb="7">
      <t>イッパン</t>
    </rPh>
    <rPh sb="7" eb="9">
      <t>カイケイ</t>
    </rPh>
    <phoneticPr fontId="2"/>
  </si>
  <si>
    <t>所属名　市民局　</t>
    <rPh sb="0" eb="2">
      <t>ショゾク</t>
    </rPh>
    <rPh sb="2" eb="3">
      <t>メイ</t>
    </rPh>
    <rPh sb="4" eb="6">
      <t>シミン</t>
    </rPh>
    <rPh sb="6" eb="7">
      <t>キョク</t>
    </rPh>
    <phoneticPr fontId="2"/>
  </si>
  <si>
    <t>雇用女性活躍推進課</t>
    <rPh sb="0" eb="9">
      <t>コヨウジョセイカツヤクスイシンカ</t>
    </rPh>
    <phoneticPr fontId="4"/>
  </si>
  <si>
    <t>雇用女性活躍推進課
男女共同参画課</t>
    <rPh sb="0" eb="9">
      <t>コヨウジョセイカツヤクスイシンカ</t>
    </rPh>
    <rPh sb="10" eb="12">
      <t>ダンジョ</t>
    </rPh>
    <rPh sb="12" eb="14">
      <t>キョウドウ</t>
    </rPh>
    <rPh sb="14" eb="16">
      <t>サンカク</t>
    </rPh>
    <rPh sb="16" eb="17">
      <t>カ</t>
    </rPh>
    <phoneticPr fontId="5"/>
  </si>
  <si>
    <t>雇用女性活躍推進課</t>
    <phoneticPr fontId="3"/>
  </si>
  <si>
    <t>住民基本台帳及び戸籍システム等関係経費</t>
    <phoneticPr fontId="3"/>
  </si>
  <si>
    <t>女性の活躍推進事業</t>
    <rPh sb="0" eb="2">
      <t>ジョセイ</t>
    </rPh>
    <rPh sb="3" eb="5">
      <t>カツヤク</t>
    </rPh>
    <rPh sb="5" eb="7">
      <t>スイシン</t>
    </rPh>
    <rPh sb="7" eb="9">
      <t>ジギョウ</t>
    </rPh>
    <phoneticPr fontId="4"/>
  </si>
  <si>
    <t>ＮＰＯ法人認証・認定事務</t>
    <rPh sb="3" eb="5">
      <t>ホウジン</t>
    </rPh>
    <rPh sb="5" eb="7">
      <t>ニンショウ</t>
    </rPh>
    <rPh sb="8" eb="10">
      <t>ニンテイ</t>
    </rPh>
    <rPh sb="10" eb="12">
      <t>ジム</t>
    </rPh>
    <phoneticPr fontId="5"/>
  </si>
  <si>
    <t>女性のつながりサポート事業</t>
    <rPh sb="0" eb="2">
      <t>ジョセイ</t>
    </rPh>
    <rPh sb="11" eb="13">
      <t>ジギョウ</t>
    </rPh>
    <phoneticPr fontId="4"/>
  </si>
  <si>
    <t>　　</t>
    <phoneticPr fontId="3"/>
  </si>
  <si>
    <t>外国につながる市民のエンパワーメント推進に向けた実態把握事業</t>
    <phoneticPr fontId="3"/>
  </si>
  <si>
    <t>人権企画課</t>
    <phoneticPr fontId="3"/>
  </si>
  <si>
    <t>　　</t>
    <phoneticPr fontId="3"/>
  </si>
  <si>
    <t>住民情報グループ</t>
    <rPh sb="0" eb="4">
      <t>ジュウミンジョウホウ</t>
    </rPh>
    <phoneticPr fontId="5"/>
  </si>
  <si>
    <t>住民情報グループ</t>
    <rPh sb="0" eb="4">
      <t>ジュウミンジョウホウ</t>
    </rPh>
    <phoneticPr fontId="3"/>
  </si>
  <si>
    <t>住民情報
サービスグループ</t>
    <rPh sb="0" eb="4">
      <t>ジュウミンジョウホウ</t>
    </rPh>
    <phoneticPr fontId="5"/>
  </si>
  <si>
    <t>地域力創出グループ　他</t>
    <rPh sb="0" eb="2">
      <t>チイキ</t>
    </rPh>
    <rPh sb="2" eb="3">
      <t>リョク</t>
    </rPh>
    <rPh sb="3" eb="5">
      <t>ソウシュツ</t>
    </rPh>
    <rPh sb="10" eb="11">
      <t>ホカ</t>
    </rPh>
    <phoneticPr fontId="4"/>
  </si>
  <si>
    <t>地域力創出グループ</t>
    <rPh sb="0" eb="2">
      <t>チイキ</t>
    </rPh>
    <rPh sb="2" eb="3">
      <t>リョク</t>
    </rPh>
    <rPh sb="3" eb="5">
      <t>ソウシュツ</t>
    </rPh>
    <phoneticPr fontId="5"/>
  </si>
  <si>
    <t>地域連携グループ</t>
    <phoneticPr fontId="5"/>
  </si>
  <si>
    <t>地域連携グループ</t>
    <phoneticPr fontId="4"/>
  </si>
  <si>
    <t>市民活動推進事業調査・審議費</t>
    <phoneticPr fontId="3"/>
  </si>
  <si>
    <t>大阪市市民活動保険事業</t>
    <phoneticPr fontId="3"/>
  </si>
  <si>
    <t>所得減少世帯に対する臨時特別給付金の支給</t>
    <rPh sb="0" eb="2">
      <t>ショトク</t>
    </rPh>
    <rPh sb="2" eb="4">
      <t>ゲンショウ</t>
    </rPh>
    <rPh sb="4" eb="6">
      <t>セタイ</t>
    </rPh>
    <rPh sb="7" eb="8">
      <t>タイ</t>
    </rPh>
    <phoneticPr fontId="4"/>
  </si>
  <si>
    <t>所得減少世帯臨時特別給付金支給事業費計</t>
    <rPh sb="0" eb="2">
      <t>ショトク</t>
    </rPh>
    <rPh sb="2" eb="4">
      <t>ゲンショウ</t>
    </rPh>
    <rPh sb="4" eb="6">
      <t>セタイ</t>
    </rPh>
    <rPh sb="6" eb="8">
      <t>リンジ</t>
    </rPh>
    <rPh sb="18" eb="19">
      <t>スイケイ</t>
    </rPh>
    <phoneticPr fontId="4"/>
  </si>
  <si>
    <t>非課税世帯等
臨時特別給付金担当</t>
    <rPh sb="0" eb="3">
      <t>ヒカゼイ</t>
    </rPh>
    <rPh sb="3" eb="5">
      <t>セタイ</t>
    </rPh>
    <rPh sb="5" eb="6">
      <t>トウ</t>
    </rPh>
    <rPh sb="7" eb="9">
      <t>リンジ</t>
    </rPh>
    <rPh sb="9" eb="11">
      <t>トクベツ</t>
    </rPh>
    <rPh sb="11" eb="14">
      <t>キュウフキン</t>
    </rPh>
    <rPh sb="14" eb="16">
      <t>タントウ</t>
    </rPh>
    <phoneticPr fontId="5"/>
  </si>
  <si>
    <t>区役所附設会館等予約システム関係経費</t>
    <rPh sb="0" eb="3">
      <t>クヤクショ</t>
    </rPh>
    <rPh sb="3" eb="5">
      <t>フセツ</t>
    </rPh>
    <rPh sb="5" eb="7">
      <t>カイカン</t>
    </rPh>
    <rPh sb="7" eb="8">
      <t>ナド</t>
    </rPh>
    <rPh sb="8" eb="10">
      <t>ヨヤク</t>
    </rPh>
    <rPh sb="14" eb="16">
      <t>カンケイ</t>
    </rPh>
    <rPh sb="16" eb="18">
      <t>ケイヒ</t>
    </rPh>
    <phoneticPr fontId="4"/>
  </si>
  <si>
    <t>5 年 度</t>
    <rPh sb="2" eb="3">
      <t>ネン</t>
    </rPh>
    <rPh sb="4" eb="5">
      <t>ド</t>
    </rPh>
    <phoneticPr fontId="3"/>
  </si>
  <si>
    <t>多文化共生の地域づくりに向けたエリアプログラム支援事業</t>
    <phoneticPr fontId="3"/>
  </si>
  <si>
    <t>区行政制度担当
改革調整担当</t>
    <rPh sb="0" eb="1">
      <t>ク</t>
    </rPh>
    <rPh sb="1" eb="3">
      <t>ギョウセイ</t>
    </rPh>
    <rPh sb="3" eb="5">
      <t>セイド</t>
    </rPh>
    <rPh sb="5" eb="7">
      <t>タントウ</t>
    </rPh>
    <rPh sb="8" eb="12">
      <t>カイカクチョウセイ</t>
    </rPh>
    <phoneticPr fontId="5"/>
  </si>
  <si>
    <t>インターネット上での誹謗中傷等による被害者支援事業</t>
    <rPh sb="7" eb="8">
      <t>ジョウ</t>
    </rPh>
    <rPh sb="10" eb="12">
      <t>ヒボウ</t>
    </rPh>
    <rPh sb="12" eb="14">
      <t>チュウショウ</t>
    </rPh>
    <rPh sb="14" eb="15">
      <t>トウ</t>
    </rPh>
    <rPh sb="18" eb="21">
      <t>ヒガイシャ</t>
    </rPh>
    <rPh sb="21" eb="23">
      <t>シエン</t>
    </rPh>
    <rPh sb="23" eb="25">
      <t>ジギョウ</t>
    </rPh>
    <phoneticPr fontId="4"/>
  </si>
  <si>
    <t>特殊詐欺対策機器普及促進事業</t>
    <rPh sb="0" eb="4">
      <t>トクシュサギ</t>
    </rPh>
    <rPh sb="4" eb="6">
      <t>タイサク</t>
    </rPh>
    <rPh sb="6" eb="8">
      <t>キキ</t>
    </rPh>
    <rPh sb="8" eb="10">
      <t>フキュウ</t>
    </rPh>
    <rPh sb="10" eb="12">
      <t>ソクシン</t>
    </rPh>
    <rPh sb="12" eb="14">
      <t>ジギョウ</t>
    </rPh>
    <phoneticPr fontId="3"/>
  </si>
  <si>
    <t>大都市交通安全主管者会議</t>
    <rPh sb="0" eb="3">
      <t>ダイトシ</t>
    </rPh>
    <rPh sb="3" eb="7">
      <t>コウツウアンゼン</t>
    </rPh>
    <rPh sb="7" eb="10">
      <t>シュカンシャ</t>
    </rPh>
    <rPh sb="10" eb="12">
      <t>カイギ</t>
    </rPh>
    <phoneticPr fontId="3"/>
  </si>
  <si>
    <t>男女共同参画施策推進基金積立金計</t>
    <rPh sb="0" eb="2">
      <t>ダンジョ</t>
    </rPh>
    <rPh sb="2" eb="4">
      <t>キョウドウ</t>
    </rPh>
    <rPh sb="4" eb="6">
      <t>サンカク</t>
    </rPh>
    <rPh sb="6" eb="8">
      <t>シサク</t>
    </rPh>
    <rPh sb="8" eb="10">
      <t>スイシン</t>
    </rPh>
    <rPh sb="10" eb="12">
      <t>キキン</t>
    </rPh>
    <rPh sb="12" eb="15">
      <t>ツミタテキン</t>
    </rPh>
    <rPh sb="15" eb="16">
      <t>ケイ</t>
    </rPh>
    <phoneticPr fontId="4"/>
  </si>
  <si>
    <t>雇用施策推進基金積立金計</t>
    <rPh sb="0" eb="2">
      <t>コヨウ</t>
    </rPh>
    <rPh sb="2" eb="4">
      <t>シサク</t>
    </rPh>
    <rPh sb="4" eb="6">
      <t>スイシン</t>
    </rPh>
    <rPh sb="6" eb="8">
      <t>キキン</t>
    </rPh>
    <rPh sb="8" eb="11">
      <t>ツミタテキン</t>
    </rPh>
    <rPh sb="11" eb="12">
      <t>スイケイ</t>
    </rPh>
    <phoneticPr fontId="4"/>
  </si>
  <si>
    <t>2-2-6</t>
    <phoneticPr fontId="3"/>
  </si>
  <si>
    <t>2-2-</t>
    <phoneticPr fontId="3"/>
  </si>
  <si>
    <t>2-2-</t>
    <phoneticPr fontId="3"/>
  </si>
  <si>
    <t>区政推進基金積立金計</t>
    <rPh sb="0" eb="2">
      <t>クセイ</t>
    </rPh>
    <rPh sb="2" eb="4">
      <t>スイシン</t>
    </rPh>
    <rPh sb="4" eb="6">
      <t>キキン</t>
    </rPh>
    <rPh sb="6" eb="9">
      <t>ツミタテキン</t>
    </rPh>
    <rPh sb="9" eb="10">
      <t>ケイ</t>
    </rPh>
    <phoneticPr fontId="4"/>
  </si>
  <si>
    <t>一般事務費</t>
    <phoneticPr fontId="3"/>
  </si>
  <si>
    <t>犯罪被害を防止する安全なまちづくりの推進</t>
    <phoneticPr fontId="3"/>
  </si>
  <si>
    <t>2-3-6</t>
    <phoneticPr fontId="3"/>
  </si>
  <si>
    <t>6 年 度</t>
    <rPh sb="2" eb="3">
      <t>ネン</t>
    </rPh>
    <rPh sb="4" eb="5">
      <t>ド</t>
    </rPh>
    <phoneticPr fontId="3"/>
  </si>
  <si>
    <t>困難な問題を抱える女性支援推進等事業</t>
    <rPh sb="0" eb="2">
      <t>コンナン</t>
    </rPh>
    <rPh sb="3" eb="5">
      <t>モンダイ</t>
    </rPh>
    <rPh sb="15" eb="16">
      <t>トウ</t>
    </rPh>
    <rPh sb="16" eb="18">
      <t>ジギョウ</t>
    </rPh>
    <phoneticPr fontId="4"/>
  </si>
  <si>
    <t>万博に向けた安全・安心に滞在できる都市の実現</t>
    <phoneticPr fontId="5"/>
  </si>
  <si>
    <t>情報共有ツールを活用した地域コミュニティ活性化実証事業</t>
    <phoneticPr fontId="3"/>
  </si>
  <si>
    <t>2-3-2</t>
    <phoneticPr fontId="3"/>
  </si>
  <si>
    <t>住民票等発行手数料のキャッシュレス化・住民情報待合への行政キオスク端末導入による利便性向上事業</t>
    <phoneticPr fontId="3"/>
  </si>
  <si>
    <t>住民情報グループ
住民情報
サービスグループ</t>
    <rPh sb="9" eb="13">
      <t>ジュウミンジョウホウ</t>
    </rPh>
    <phoneticPr fontId="5"/>
  </si>
  <si>
    <t>防犯カメラ再整備事業</t>
    <phoneticPr fontId="3"/>
  </si>
  <si>
    <t>犯罪被害者等支援事業</t>
    <rPh sb="8" eb="10">
      <t>ジギョウ</t>
    </rPh>
    <phoneticPr fontId="3"/>
  </si>
  <si>
    <t>マイナンバーカード交付等関連経費</t>
    <rPh sb="9" eb="11">
      <t>コウフ</t>
    </rPh>
    <rPh sb="11" eb="12">
      <t>トウ</t>
    </rPh>
    <rPh sb="12" eb="14">
      <t>カンレン</t>
    </rPh>
    <rPh sb="14" eb="16">
      <t>ケイヒ</t>
    </rPh>
    <phoneticPr fontId="5"/>
  </si>
  <si>
    <t>物価高騰対応重点支援給付金の支給</t>
    <rPh sb="0" eb="2">
      <t>ブッカ</t>
    </rPh>
    <rPh sb="2" eb="4">
      <t>コウトウ</t>
    </rPh>
    <rPh sb="4" eb="6">
      <t>タイオウ</t>
    </rPh>
    <rPh sb="6" eb="8">
      <t>ジュウテン</t>
    </rPh>
    <rPh sb="8" eb="10">
      <t>シエン</t>
    </rPh>
    <rPh sb="10" eb="13">
      <t>キュウフキン</t>
    </rPh>
    <phoneticPr fontId="4"/>
  </si>
  <si>
    <t>電力等価格高騰重点支援給付金担当</t>
    <phoneticPr fontId="5"/>
  </si>
  <si>
    <t>物価高騰対応重点支援給付金支給事業費計</t>
    <rPh sb="0" eb="2">
      <t>ブッカ</t>
    </rPh>
    <rPh sb="2" eb="4">
      <t>コウトウ</t>
    </rPh>
    <rPh sb="4" eb="6">
      <t>タイオウ</t>
    </rPh>
    <rPh sb="6" eb="8">
      <t>ジュウテン</t>
    </rPh>
    <rPh sb="8" eb="10">
      <t>シエン</t>
    </rPh>
    <rPh sb="10" eb="13">
      <t>キュウフキン</t>
    </rPh>
    <rPh sb="13" eb="15">
      <t>シキュウ</t>
    </rPh>
    <rPh sb="18" eb="19">
      <t>スイケイ</t>
    </rPh>
    <phoneticPr fontId="4"/>
  </si>
  <si>
    <t>2-2-7</t>
    <phoneticPr fontId="3"/>
  </si>
  <si>
    <t>地活協補助金申請アプリ等システムを活用した地域活動の活性化推進事業</t>
    <rPh sb="0" eb="1">
      <t>チ</t>
    </rPh>
    <rPh sb="1" eb="2">
      <t>カツ</t>
    </rPh>
    <rPh sb="2" eb="3">
      <t>キョウ</t>
    </rPh>
    <rPh sb="3" eb="6">
      <t>ホジョキン</t>
    </rPh>
    <rPh sb="6" eb="8">
      <t>シンセイ</t>
    </rPh>
    <rPh sb="11" eb="12">
      <t>ナド</t>
    </rPh>
    <rPh sb="17" eb="19">
      <t>カツヨウ</t>
    </rPh>
    <rPh sb="21" eb="23">
      <t>チイキ</t>
    </rPh>
    <rPh sb="23" eb="25">
      <t>カツドウ</t>
    </rPh>
    <rPh sb="26" eb="28">
      <t>カッセイ</t>
    </rPh>
    <rPh sb="28" eb="29">
      <t>カ</t>
    </rPh>
    <rPh sb="29" eb="31">
      <t>スイシン</t>
    </rPh>
    <rPh sb="31" eb="33">
      <t>ジギョウ</t>
    </rPh>
    <phoneticPr fontId="5"/>
  </si>
  <si>
    <t>https://www.city.osaka.lg.jp/shimin/cmsfiles/contents/0000619/619438/101.xlsx</t>
    <phoneticPr fontId="3"/>
  </si>
  <si>
    <t>https://www.city.osaka.lg.jp/shimin/cmsfiles/contents/0000619/619438/102.xlsx</t>
    <phoneticPr fontId="3"/>
  </si>
  <si>
    <t>https://www.city.osaka.lg.jp/shimin/cmsfiles/contents/0000619/619438/103.xlsx</t>
    <phoneticPr fontId="3"/>
  </si>
  <si>
    <t>https://www.city.osaka.lg.jp/shimin/cmsfiles/contents/0000619/619438/104.xlsx</t>
    <phoneticPr fontId="3"/>
  </si>
  <si>
    <t>https://www.city.osaka.lg.jp/shimin/cmsfiles/contents/0000619/619438/105.xlsx</t>
    <phoneticPr fontId="3"/>
  </si>
  <si>
    <t>https://www.city.osaka.lg.jp/shimin/cmsfiles/contents/0000619/619438/106.xlsx</t>
    <phoneticPr fontId="3"/>
  </si>
  <si>
    <t>https://www.city.osaka.lg.jp/shimin/cmsfiles/contents/0000619/619438/107.xlsx</t>
    <phoneticPr fontId="3"/>
  </si>
  <si>
    <t>市民局職員の人件費</t>
    <phoneticPr fontId="3"/>
  </si>
  <si>
    <t>一般事務費</t>
    <rPh sb="0" eb="5">
      <t>イッパンジムヒ</t>
    </rPh>
    <phoneticPr fontId="3"/>
  </si>
  <si>
    <t>もと男女共同参画センター北部館施設維持管理</t>
    <phoneticPr fontId="3"/>
  </si>
  <si>
    <t>もと市民交流センター等維持管理経費</t>
    <phoneticPr fontId="3"/>
  </si>
  <si>
    <t>もと市民交流センター等用地管理</t>
    <rPh sb="11" eb="13">
      <t>ヨウチ</t>
    </rPh>
    <phoneticPr fontId="3"/>
  </si>
  <si>
    <t>一般事務費</t>
    <rPh sb="0" eb="2">
      <t>イッパン</t>
    </rPh>
    <rPh sb="2" eb="5">
      <t>ジムヒ</t>
    </rPh>
    <phoneticPr fontId="3"/>
  </si>
  <si>
    <t>区役所附設会館指定管理者選定経費</t>
    <phoneticPr fontId="3"/>
  </si>
  <si>
    <t>区役所附設会館改修</t>
  </si>
  <si>
    <t>https://www.city.osaka.lg.jp/shimin/cmsfiles/contents/0000619/619438/108.xlsx</t>
    <phoneticPr fontId="3"/>
  </si>
  <si>
    <t>区役所附設会館等予約システム関係経費</t>
  </si>
  <si>
    <t>https://www.city.osaka.lg.jp/shimin/cmsfiles/contents/0000619/619438/109.xlsx</t>
    <phoneticPr fontId="3"/>
  </si>
  <si>
    <t>地域集会施設の整備</t>
  </si>
  <si>
    <t>https://www.city.osaka.lg.jp/shimin/cmsfiles/contents/0000619/619438/110.xlsx</t>
    <phoneticPr fontId="3"/>
  </si>
  <si>
    <t>市民協働職員研修</t>
  </si>
  <si>
    <t>https://www.city.osaka.lg.jp/shimin/cmsfiles/contents/0000619/619438/111.xlsx</t>
    <phoneticPr fontId="3"/>
  </si>
  <si>
    <t>https://www.city.osaka.lg.jp/shimin/cmsfiles/contents/0000619/619438/112.xlsx</t>
    <phoneticPr fontId="3"/>
  </si>
  <si>
    <t>市民活動推進事業調査・審議費</t>
    <phoneticPr fontId="3"/>
  </si>
  <si>
    <t>情報共有ツールを活用した地域コミュニティ活性化実証事業</t>
  </si>
  <si>
    <t>https://www.city.osaka.lg.jp/shimin/cmsfiles/contents/0000619/619438/113.xlsx</t>
    <phoneticPr fontId="3"/>
  </si>
  <si>
    <t>市民活動総合支援事業</t>
  </si>
  <si>
    <t>https://www.city.osaka.lg.jp/shimin/cmsfiles/contents/0000619/619438/114.xlsx</t>
    <phoneticPr fontId="3"/>
  </si>
  <si>
    <t>大阪市市民活動保険事業</t>
  </si>
  <si>
    <t>https://www.city.osaka.lg.jp/shimin/cmsfiles/contents/0000619/619438/115.xlsx</t>
    <phoneticPr fontId="3"/>
  </si>
  <si>
    <t>市民活動推進助成事業</t>
  </si>
  <si>
    <t>https://www.city.osaka.lg.jp/shimin/cmsfiles/contents/0000619/619438/116.xlsx</t>
    <phoneticPr fontId="3"/>
  </si>
  <si>
    <t>地域公共人材活用促進事業</t>
  </si>
  <si>
    <t>https://www.city.osaka.lg.jp/shimin/cmsfiles/contents/0000619/619438/117.xlsx</t>
    <phoneticPr fontId="3"/>
  </si>
  <si>
    <t>地活協補助金申請アプリ等システムを活用した地域活動の活性化推進事業</t>
  </si>
  <si>
    <t>https://www.city.osaka.lg.jp/shimin/cmsfiles/contents/0000619/619438/118.xlsx</t>
    <phoneticPr fontId="3"/>
  </si>
  <si>
    <t>ＮＰＯ法人認証・認定事務</t>
    <phoneticPr fontId="3"/>
  </si>
  <si>
    <t>https://www.city.osaka.lg.jp/shimin/cmsfiles/contents/0000619/619438/119.xlsx</t>
    <phoneticPr fontId="3"/>
  </si>
  <si>
    <t>防犯・暴力追放運動の支援</t>
  </si>
  <si>
    <t>https://www.city.osaka.lg.jp/shimin/cmsfiles/contents/0000619/619438/120.xlsx</t>
    <phoneticPr fontId="3"/>
  </si>
  <si>
    <t>自転車安全利用促進・交通安全運動事業</t>
    <phoneticPr fontId="3"/>
  </si>
  <si>
    <t>https://www.city.osaka.lg.jp/shimin/cmsfiles/contents/0000619/619438/121.xlsx</t>
    <phoneticPr fontId="3"/>
  </si>
  <si>
    <t>指定区における夜間の青色防犯パトロールの実施</t>
    <phoneticPr fontId="3"/>
  </si>
  <si>
    <t>https://www.city.osaka.lg.jp/shimin/cmsfiles/contents/0000619/619438/122.xlsx</t>
    <phoneticPr fontId="3"/>
  </si>
  <si>
    <t>犯罪被害を防止する安全なまちづくりの推進</t>
  </si>
  <si>
    <t>https://www.city.osaka.lg.jp/shimin/cmsfiles/contents/0000619/619438/123.xlsx</t>
    <phoneticPr fontId="3"/>
  </si>
  <si>
    <t>ミナミ活性化推進事業（ミナミ活性化協議会分担金）</t>
  </si>
  <si>
    <t>https://www.city.osaka.lg.jp/shimin/cmsfiles/contents/0000619/619438/124.xlsx</t>
    <phoneticPr fontId="3"/>
  </si>
  <si>
    <t>客引き行為等適正化指導員の配置等</t>
  </si>
  <si>
    <t>https://www.city.osaka.lg.jp/shimin/cmsfiles/contents/0000619/619438/125.xlsx</t>
    <phoneticPr fontId="3"/>
  </si>
  <si>
    <t>万博に向けた安全・安心に滞在できる都市の実現</t>
  </si>
  <si>
    <t>https://www.city.osaka.lg.jp/shimin/cmsfiles/contents/0000619/619438/126.xlsx</t>
    <phoneticPr fontId="3"/>
  </si>
  <si>
    <t>子どものための見守りカメラ事業</t>
    <phoneticPr fontId="3"/>
  </si>
  <si>
    <t>https://www.city.osaka.lg.jp/shimin/cmsfiles/contents/0000619/619438/127.xlsx</t>
    <phoneticPr fontId="3"/>
  </si>
  <si>
    <t>防犯カメラ再整備事業</t>
  </si>
  <si>
    <t>https://www.city.osaka.lg.jp/shimin/cmsfiles/contents/0000619/619438/128.xlsx</t>
    <phoneticPr fontId="3"/>
  </si>
  <si>
    <t>特殊詐欺対策機器普及促進事業</t>
  </si>
  <si>
    <t>https://www.city.osaka.lg.jp/shimin/cmsfiles/contents/0000619/619438/129.xlsx</t>
    <phoneticPr fontId="3"/>
  </si>
  <si>
    <t>一般事務費</t>
    <phoneticPr fontId="3"/>
  </si>
  <si>
    <t>https://www.city.osaka.lg.jp/shimin/cmsfiles/contents/0000619/619438/131.xlsx</t>
    <phoneticPr fontId="3"/>
  </si>
  <si>
    <t>消費者保護審議会の運営</t>
    <phoneticPr fontId="3"/>
  </si>
  <si>
    <t>https://www.city.osaka.lg.jp/shimin/cmsfiles/contents/0000619/619438/132.xlsx</t>
    <phoneticPr fontId="3"/>
  </si>
  <si>
    <t>消費者向け各種講座の実施</t>
    <phoneticPr fontId="3"/>
  </si>
  <si>
    <t>https://www.city.osaka.lg.jp/shimin/cmsfiles/contents/0000619/619438/133.xlsx</t>
    <phoneticPr fontId="3"/>
  </si>
  <si>
    <t>消費生活情報の提供及び啓発事業</t>
  </si>
  <si>
    <t>https://www.city.osaka.lg.jp/shimin/cmsfiles/contents/0000619/619438/134.xlsx</t>
    <phoneticPr fontId="3"/>
  </si>
  <si>
    <t>啓発展示スペースの運営</t>
    <phoneticPr fontId="3"/>
  </si>
  <si>
    <t>https://www.city.osaka.lg.jp/shimin/cmsfiles/contents/0000619/619438/135.xlsx</t>
    <phoneticPr fontId="3"/>
  </si>
  <si>
    <t>消費生活相談員による相談</t>
    <phoneticPr fontId="3"/>
  </si>
  <si>
    <t>https://www.city.osaka.lg.jp/shimin/cmsfiles/contents/0000619/619438/136.xlsx</t>
    <phoneticPr fontId="3"/>
  </si>
  <si>
    <t>事業者への指導啓発</t>
  </si>
  <si>
    <t>https://www.city.osaka.lg.jp/shimin/cmsfiles/contents/0000619/619438/137.xlsx</t>
    <phoneticPr fontId="3"/>
  </si>
  <si>
    <t>地方消費者行政活性化事業</t>
  </si>
  <si>
    <t>https://www.city.osaka.lg.jp/shimin/cmsfiles/contents/0000619/619438/138.xlsx</t>
    <phoneticPr fontId="3"/>
  </si>
  <si>
    <t>総合的な人権行政・施策の推進</t>
    <phoneticPr fontId="3"/>
  </si>
  <si>
    <t>https://www.city.osaka.lg.jp/shimin/cmsfiles/contents/0000619/619438/139.xlsx</t>
    <phoneticPr fontId="3"/>
  </si>
  <si>
    <t>犯罪被害者等支援事業</t>
  </si>
  <si>
    <t>https://www.city.osaka.lg.jp/shimin/cmsfiles/contents/0000619/619438/140.xlsx</t>
    <phoneticPr fontId="3"/>
  </si>
  <si>
    <t>多文化共生施策の推進</t>
  </si>
  <si>
    <t>https://www.city.osaka.lg.jp/shimin/cmsfiles/contents/0000619/619438/141.xlsx</t>
    <phoneticPr fontId="3"/>
  </si>
  <si>
    <t>多文化共生の地域づくりに向けたエリアプログラム支援事業</t>
  </si>
  <si>
    <t>https://www.city.osaka.lg.jp/shimin/cmsfiles/contents/0000619/619438/142.xlsx</t>
    <phoneticPr fontId="3"/>
  </si>
  <si>
    <t>人権擁護対策</t>
    <phoneticPr fontId="3"/>
  </si>
  <si>
    <t>https://www.city.osaka.lg.jp/shimin/cmsfiles/contents/0000619/619438/143.xlsx</t>
    <phoneticPr fontId="3"/>
  </si>
  <si>
    <t>ヘイトスピーチへの対処に関する条例の運用</t>
  </si>
  <si>
    <t>https://www.city.osaka.lg.jp/shimin/cmsfiles/contents/0000619/619438/144.xlsx</t>
    <phoneticPr fontId="3"/>
  </si>
  <si>
    <t>人権啓発・相談センター運営</t>
    <phoneticPr fontId="3"/>
  </si>
  <si>
    <t>https://www.city.osaka.lg.jp/shimin/cmsfiles/contents/0000619/619438/145.xlsx</t>
    <phoneticPr fontId="3"/>
  </si>
  <si>
    <t>人権啓発・相談センター相談事業</t>
    <phoneticPr fontId="3"/>
  </si>
  <si>
    <t>https://www.city.osaka.lg.jp/shimin/cmsfiles/contents/0000619/619438/146.xlsx</t>
    <phoneticPr fontId="3"/>
  </si>
  <si>
    <t>地域密着型市民啓発事業</t>
    <phoneticPr fontId="3"/>
  </si>
  <si>
    <t>https://www.city.osaka.lg.jp/shimin/cmsfiles/contents/0000619/619438/147.xlsx</t>
    <phoneticPr fontId="3"/>
  </si>
  <si>
    <t>市民啓発広報事業</t>
    <phoneticPr fontId="3"/>
  </si>
  <si>
    <t>https://www.city.osaka.lg.jp/shimin/cmsfiles/contents/0000619/619438/148.xlsx</t>
    <phoneticPr fontId="3"/>
  </si>
  <si>
    <t>参加・参画型事業</t>
  </si>
  <si>
    <t>https://www.city.osaka.lg.jp/shimin/cmsfiles/contents/0000619/619438/149.xlsx</t>
    <phoneticPr fontId="3"/>
  </si>
  <si>
    <t>企業啓発推進事業</t>
  </si>
  <si>
    <t>https://www.city.osaka.lg.jp/shimin/cmsfiles/contents/0000619/619438/150.xlsx</t>
    <phoneticPr fontId="3"/>
  </si>
  <si>
    <t>人権啓発・相談センター整備</t>
  </si>
  <si>
    <t>https://www.city.osaka.lg.jp/shimin/cmsfiles/contents/0000619/619438/151.xlsx</t>
    <phoneticPr fontId="3"/>
  </si>
  <si>
    <t>https://www.city.osaka.lg.jp/shimin/cmsfiles/contents/0000619/619438/152.xlsx</t>
    <phoneticPr fontId="3"/>
  </si>
  <si>
    <t>雇用施策懇話会</t>
    <phoneticPr fontId="3"/>
  </si>
  <si>
    <t>https://www.city.osaka.lg.jp/shimin/cmsfiles/contents/0000619/619438/153.xlsx</t>
    <phoneticPr fontId="3"/>
  </si>
  <si>
    <t>しごと情報ひろば総合就労サポート事業</t>
  </si>
  <si>
    <t>https://www.city.osaka.lg.jp/shimin/cmsfiles/contents/0000619/619438/154.xlsx</t>
    <phoneticPr fontId="3"/>
  </si>
  <si>
    <t>就職困難者等の就職に向けた支援が必要な人に対する就業支援事業補助金</t>
    <phoneticPr fontId="3"/>
  </si>
  <si>
    <t>https://www.city.osaka.lg.jp/shimin/cmsfiles/contents/0000619/619438/155.xlsx</t>
    <phoneticPr fontId="3"/>
  </si>
  <si>
    <t>女性の活躍推進事業</t>
  </si>
  <si>
    <t>インターネット上での誹謗中傷等による被害者支援事業</t>
    <phoneticPr fontId="3"/>
  </si>
  <si>
    <t>https://www.city.osaka.lg.jp/shimin/cmsfiles/contents/0000619/619438/156.xlsx</t>
    <phoneticPr fontId="3"/>
  </si>
  <si>
    <t>https://www.city.osaka.lg.jp/shimin/cmsfiles/contents/0000619/619438/157.xlsx</t>
    <phoneticPr fontId="3"/>
  </si>
  <si>
    <t>男女共同参画審議会</t>
    <phoneticPr fontId="3"/>
  </si>
  <si>
    <t>https://www.city.osaka.lg.jp/shimin/cmsfiles/contents/0000619/619438/158.xlsx</t>
    <phoneticPr fontId="3"/>
  </si>
  <si>
    <t>ドメスティック・バイオレンス対策事業</t>
    <phoneticPr fontId="3"/>
  </si>
  <si>
    <t>https://www.city.osaka.lg.jp/shimin/cmsfiles/contents/0000619/619438/159.xlsx</t>
    <phoneticPr fontId="3"/>
  </si>
  <si>
    <t>男女共同参画普及啓発</t>
    <phoneticPr fontId="3"/>
  </si>
  <si>
    <t>https://www.city.osaka.lg.jp/shimin/cmsfiles/contents/0000619/619438/160.xlsx</t>
    <phoneticPr fontId="3"/>
  </si>
  <si>
    <t>男女共同参画センター管理運営</t>
    <phoneticPr fontId="3"/>
  </si>
  <si>
    <t>https://www.city.osaka.lg.jp/shimin/cmsfiles/contents/0000619/619438/161.xlsx</t>
    <phoneticPr fontId="3"/>
  </si>
  <si>
    <t>男女共同参画関連所管施設各種改修工事</t>
    <phoneticPr fontId="3"/>
  </si>
  <si>
    <t>https://www.city.osaka.lg.jp/shimin/cmsfiles/contents/0000619/619438/162.xlsx</t>
    <phoneticPr fontId="3"/>
  </si>
  <si>
    <t>女性のつながりサポート事業</t>
  </si>
  <si>
    <t>https://www.city.osaka.lg.jp/shimin/cmsfiles/contents/0000619/619438/163.xlsx</t>
    <phoneticPr fontId="3"/>
  </si>
  <si>
    <t>困難な問題を抱える女性支援推進等事業</t>
    <phoneticPr fontId="3"/>
  </si>
  <si>
    <t>https://www.city.osaka.lg.jp/shimin/cmsfiles/contents/0000619/619438/164.xlsx</t>
    <phoneticPr fontId="3"/>
  </si>
  <si>
    <t>物価高騰対応重点支援給付金の支給</t>
    <phoneticPr fontId="3"/>
  </si>
  <si>
    <t>https://www.city.osaka.lg.jp/shimin/cmsfiles/contents/0000619/619438/165.xlsx</t>
    <phoneticPr fontId="3"/>
  </si>
  <si>
    <t>男女共同参画施策推進基金積立金</t>
    <phoneticPr fontId="3"/>
  </si>
  <si>
    <t>https://www.city.osaka.lg.jp/shimin/cmsfiles/contents/0000619/619438/166.xlsx</t>
    <phoneticPr fontId="3"/>
  </si>
  <si>
    <t>https://www.city.osaka.lg.jp/shimin/cmsfiles/contents/0000619/619438/167.xlsx</t>
    <phoneticPr fontId="3"/>
  </si>
  <si>
    <t>証明書コンビニ交付事務費</t>
  </si>
  <si>
    <t>https://www.city.osaka.lg.jp/shimin/cmsfiles/contents/0000619/619438/168.xlsx</t>
    <phoneticPr fontId="3"/>
  </si>
  <si>
    <t>住民情報担当事務費</t>
  </si>
  <si>
    <t>https://www.city.osaka.lg.jp/shimin/cmsfiles/contents/0000619/619438/169.xlsx</t>
    <phoneticPr fontId="3"/>
  </si>
  <si>
    <t>住民基本台帳及び戸籍システム等関係経費</t>
  </si>
  <si>
    <t>https://www.city.osaka.lg.jp/shimin/cmsfiles/contents/0000619/619438/170.xlsx</t>
    <phoneticPr fontId="3"/>
  </si>
  <si>
    <t>マイナンバーカード交付等関連経費</t>
    <phoneticPr fontId="3"/>
  </si>
  <si>
    <t>https://www.city.osaka.lg.jp/shimin/cmsfiles/contents/0000619/619438/171.xlsx</t>
    <phoneticPr fontId="3"/>
  </si>
  <si>
    <t>住居表示関係経費</t>
    <phoneticPr fontId="3"/>
  </si>
  <si>
    <t>https://www.city.osaka.lg.jp/shimin/cmsfiles/contents/0000619/619438/172.xlsx</t>
    <phoneticPr fontId="3"/>
  </si>
  <si>
    <t>区役所住民情報業務等民間委託支援経費</t>
  </si>
  <si>
    <t>https://www.city.osaka.lg.jp/shimin/cmsfiles/contents/0000619/619438/173.xlsx</t>
    <phoneticPr fontId="3"/>
  </si>
  <si>
    <t>郵送事務処理センター関係経費</t>
    <phoneticPr fontId="3"/>
  </si>
  <si>
    <t>https://www.city.osaka.lg.jp/shimin/cmsfiles/contents/0000619/619438/174.xlsx</t>
    <phoneticPr fontId="3"/>
  </si>
  <si>
    <t>大阪市サービスカウンター関係経費</t>
    <phoneticPr fontId="3"/>
  </si>
  <si>
    <t>https://www.city.osaka.lg.jp/shimin/cmsfiles/contents/0000619/619438/175.xlsx</t>
    <phoneticPr fontId="3"/>
  </si>
  <si>
    <t>住民票等発行手数料のキャッシュレス化・住民情報待合への行政キオスク端末導入による利便性向上事業</t>
    <phoneticPr fontId="3"/>
  </si>
  <si>
    <t>https://www.city.osaka.lg.jp/shimin/cmsfiles/contents/0000619/619438/176.xlsx</t>
    <phoneticPr fontId="3"/>
  </si>
  <si>
    <t>区役所来庁者等サービス格付け事業</t>
    <phoneticPr fontId="3"/>
  </si>
  <si>
    <t>https://www.city.osaka.lg.jp/shimin/cmsfiles/contents/0000619/619438/177.xlsx</t>
    <phoneticPr fontId="3"/>
  </si>
  <si>
    <t>自衛官募集事務費</t>
    <phoneticPr fontId="3"/>
  </si>
  <si>
    <t>https://www.city.osaka.lg.jp/shimin/cmsfiles/contents/0000619/619438/178.xlsx</t>
    <phoneticPr fontId="3"/>
  </si>
  <si>
    <t>専門相談経費</t>
    <phoneticPr fontId="3"/>
  </si>
  <si>
    <t>https://www.city.osaka.lg.jp/shimin/cmsfiles/contents/0000619/619438/179.xlsx</t>
    <phoneticPr fontId="3"/>
  </si>
  <si>
    <t>区役所庁舎各種改修</t>
    <phoneticPr fontId="3"/>
  </si>
  <si>
    <t>区政推進基金積立金</t>
    <phoneticPr fontId="3"/>
  </si>
  <si>
    <t>https://www.city.osaka.lg.jp/shimin/cmsfiles/contents/0000619/619438/180.xlsx</t>
    <phoneticPr fontId="3"/>
  </si>
  <si>
    <t>https://www.city.osaka.lg.jp/shimin/cmsfiles/contents/0000619/619438/181.xlsx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</si>
</sst>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00_ "/>
  </numFmts>
  <fonts count="19">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0.5"/>
      <color rgb="FFFF0000"/>
      <name val="ＭＳ Ｐゴシック"/>
      <family val="3"/>
      <charset val="128"/>
    </font>
    <font>
      <sz val="10"/>
      <color rgb="FFFF0000"/>
      <name val="ＭＳ Ｐゴシック"/>
      <family val="3"/>
      <charset val="128"/>
    </font>
    <font>
      <sz val="10"/>
      <color theme="1"/>
      <name val="ＭＳ Ｐゴシック"/>
      <family val="3"/>
      <charset val="128"/>
    </font>
    <font>
      <sz val="10.5"/>
      <color theme="1"/>
      <name val="ＭＳ Ｐゴシック"/>
      <family val="3"/>
      <charset val="128"/>
    </font>
    <font>
      <u/>
      <sz val="11"/>
      <color theme="10"/>
      <name val="ＭＳ Ｐゴシック"/>
      <family val="3"/>
      <charset val="128"/>
    </font>
    <font>
      <sz val="10.5"/>
      <color theme="0"/>
      <name val="ＭＳ Ｐゴシック"/>
      <family val="3"/>
      <charset val="128"/>
    </font>
    <font>
      <u/>
      <sz val="11"/>
      <color theme="0"/>
      <name val="ＭＳ Ｐゴシック"/>
      <family val="3"/>
      <charset val="128"/>
    </font>
  </fonts>
  <fills count="2">
    <fill>
      <patternFill patternType="none"/>
    </fill>
    <fill>
      <patternFill patternType="gray125"/>
    </fill>
  </fills>
  <borders count="40">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38" fontId="4" fillId="0" borderId="0" applyFont="0" applyFill="0" applyBorder="0" applyAlignment="0" applyProtection="0"/>
    <xf numFmtId="0" fontId="4" fillId="0" borderId="0"/>
    <xf numFmtId="0" fontId="1" fillId="0" borderId="0"/>
    <xf numFmtId="0" fontId="1" fillId="0" borderId="0"/>
    <xf numFmtId="0" fontId="16" fillId="0" borderId="0" applyNumberFormat="0" applyFill="0" applyBorder="0" applyAlignment="0" applyProtection="0"/>
  </cellStyleXfs>
  <cellXfs count="169">
    <xf numFmtId="0" fontId="0" fillId="0" borderId="0" xfId="0"/>
    <xf numFmtId="0" fontId="0" fillId="0" borderId="1" xfId="0" applyBorder="1" applyAlignment="1">
      <alignment vertical="center"/>
    </xf>
    <xf numFmtId="0" fontId="0" fillId="0" borderId="0" xfId="0" applyAlignment="1">
      <alignment vertic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xf numFmtId="0" fontId="4" fillId="0" borderId="0" xfId="0" applyFont="1" applyAlignment="1">
      <alignment vertical="center" textRotation="255"/>
    </xf>
    <xf numFmtId="0" fontId="0" fillId="0" borderId="2" xfId="0" applyBorder="1" applyAlignment="1">
      <alignment vertical="center"/>
    </xf>
    <xf numFmtId="0" fontId="0" fillId="0" borderId="7" xfId="0" applyBorder="1" applyAlignment="1">
      <alignment vertical="center"/>
    </xf>
    <xf numFmtId="0" fontId="7" fillId="0" borderId="0" xfId="3" applyNumberFormat="1" applyFont="1" applyFill="1" applyAlignment="1">
      <alignment vertical="center"/>
    </xf>
    <xf numFmtId="0" fontId="5" fillId="0" borderId="0" xfId="3" applyNumberFormat="1" applyFont="1" applyFill="1" applyAlignment="1">
      <alignment vertical="center"/>
    </xf>
    <xf numFmtId="0" fontId="5" fillId="0" borderId="0" xfId="3" applyFont="1" applyFill="1" applyAlignment="1">
      <alignment vertical="center"/>
    </xf>
    <xf numFmtId="0" fontId="8" fillId="0" borderId="0" xfId="3" applyNumberFormat="1" applyFont="1" applyFill="1" applyAlignment="1">
      <alignment horizontal="left" vertical="center"/>
    </xf>
    <xf numFmtId="0" fontId="6" fillId="0" borderId="8" xfId="3" applyNumberFormat="1" applyFont="1" applyFill="1" applyBorder="1" applyAlignment="1">
      <alignment horizontal="center" vertical="center"/>
    </xf>
    <xf numFmtId="0" fontId="6" fillId="0" borderId="9" xfId="3" applyNumberFormat="1" applyFont="1" applyFill="1" applyBorder="1" applyAlignment="1">
      <alignment horizontal="center" vertical="center"/>
    </xf>
    <xf numFmtId="0" fontId="6" fillId="0" borderId="11" xfId="3" applyNumberFormat="1" applyFont="1" applyFill="1" applyBorder="1" applyAlignment="1">
      <alignment horizontal="center" vertical="center"/>
    </xf>
    <xf numFmtId="0" fontId="6" fillId="0" borderId="7" xfId="3"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11" fillId="0" borderId="4" xfId="0" applyFont="1" applyBorder="1" applyAlignment="1">
      <alignment vertical="center"/>
    </xf>
    <xf numFmtId="0" fontId="0" fillId="0" borderId="25"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27"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32" xfId="0" applyFont="1" applyBorder="1" applyAlignment="1">
      <alignment horizontal="center" vertical="center"/>
    </xf>
    <xf numFmtId="180" fontId="0" fillId="0" borderId="3" xfId="0" applyNumberFormat="1" applyFont="1" applyBorder="1" applyAlignment="1">
      <alignment vertical="center" shrinkToFit="1"/>
    </xf>
    <xf numFmtId="0" fontId="0" fillId="0" borderId="3" xfId="0" applyFont="1" applyBorder="1" applyAlignment="1">
      <alignment horizontal="center" vertical="center" shrinkToFit="1"/>
    </xf>
    <xf numFmtId="180" fontId="0" fillId="0" borderId="32" xfId="0" applyNumberFormat="1" applyFont="1" applyBorder="1" applyAlignment="1">
      <alignment vertical="center" shrinkToFit="1"/>
    </xf>
    <xf numFmtId="0" fontId="0" fillId="0" borderId="36" xfId="0" applyFont="1" applyBorder="1" applyAlignment="1">
      <alignment horizontal="center" vertical="center"/>
    </xf>
    <xf numFmtId="180" fontId="0" fillId="0" borderId="37" xfId="0" applyNumberFormat="1" applyFont="1" applyBorder="1" applyAlignment="1">
      <alignment vertical="center" shrinkToFit="1"/>
    </xf>
    <xf numFmtId="0" fontId="0" fillId="0" borderId="38" xfId="0" applyFont="1" applyBorder="1" applyAlignment="1">
      <alignment horizontal="center" vertical="center"/>
    </xf>
    <xf numFmtId="0" fontId="0" fillId="0" borderId="20" xfId="0" applyFont="1" applyBorder="1" applyAlignment="1">
      <alignment vertical="center"/>
    </xf>
    <xf numFmtId="0" fontId="0" fillId="0" borderId="19" xfId="0" applyFont="1" applyBorder="1" applyAlignment="1">
      <alignment vertical="center"/>
    </xf>
    <xf numFmtId="0" fontId="0" fillId="0" borderId="21" xfId="0" applyBorder="1" applyAlignment="1">
      <alignment vertical="center"/>
    </xf>
    <xf numFmtId="0" fontId="0" fillId="0" borderId="34" xfId="0" applyFont="1" applyBorder="1" applyAlignment="1">
      <alignment vertical="center"/>
    </xf>
    <xf numFmtId="0" fontId="0" fillId="0" borderId="35" xfId="0"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8" xfId="0" applyBorder="1" applyAlignment="1">
      <alignment vertical="center"/>
    </xf>
    <xf numFmtId="177" fontId="5" fillId="0" borderId="13" xfId="3" applyNumberFormat="1" applyFont="1" applyFill="1" applyBorder="1" applyAlignment="1">
      <alignment vertical="center" shrinkToFit="1"/>
    </xf>
    <xf numFmtId="178" fontId="5" fillId="0" borderId="12" xfId="3" applyNumberFormat="1" applyFont="1" applyFill="1" applyBorder="1" applyAlignment="1">
      <alignment vertical="center" shrinkToFit="1"/>
    </xf>
    <xf numFmtId="177" fontId="5" fillId="0" borderId="14" xfId="3" applyNumberFormat="1" applyFont="1" applyFill="1" applyBorder="1" applyAlignment="1">
      <alignment vertical="center" shrinkToFit="1"/>
    </xf>
    <xf numFmtId="179" fontId="5" fillId="0" borderId="12" xfId="3" applyNumberFormat="1" applyFont="1" applyFill="1" applyBorder="1" applyAlignment="1">
      <alignment vertical="center" shrinkToFit="1"/>
    </xf>
    <xf numFmtId="179" fontId="5" fillId="0" borderId="13" xfId="3" applyNumberFormat="1" applyFont="1" applyFill="1" applyBorder="1" applyAlignment="1">
      <alignment vertical="center" shrinkToFit="1"/>
    </xf>
    <xf numFmtId="38" fontId="5" fillId="0" borderId="15" xfId="0" applyNumberFormat="1" applyFont="1" applyFill="1" applyBorder="1" applyAlignment="1"/>
    <xf numFmtId="178" fontId="5" fillId="0" borderId="16" xfId="3" applyNumberFormat="1" applyFont="1" applyFill="1" applyBorder="1" applyAlignment="1">
      <alignment vertical="center" shrinkToFit="1"/>
    </xf>
    <xf numFmtId="177" fontId="15" fillId="0" borderId="14" xfId="3" applyNumberFormat="1" applyFont="1" applyFill="1" applyBorder="1" applyAlignment="1">
      <alignment vertical="center" shrinkToFit="1"/>
    </xf>
    <xf numFmtId="177" fontId="15" fillId="0" borderId="13" xfId="3" applyNumberFormat="1" applyFont="1" applyFill="1" applyBorder="1" applyAlignment="1">
      <alignment vertical="center" shrinkToFit="1"/>
    </xf>
    <xf numFmtId="38" fontId="12" fillId="0" borderId="15" xfId="0" applyNumberFormat="1" applyFont="1" applyFill="1" applyBorder="1" applyAlignment="1"/>
    <xf numFmtId="179" fontId="15" fillId="0" borderId="12" xfId="3" applyNumberFormat="1" applyFont="1" applyFill="1" applyBorder="1" applyAlignment="1">
      <alignment vertical="center" shrinkToFit="1"/>
    </xf>
    <xf numFmtId="178" fontId="15" fillId="0" borderId="12" xfId="3" applyNumberFormat="1" applyFont="1" applyFill="1" applyBorder="1" applyAlignment="1">
      <alignment vertical="center" shrinkToFit="1"/>
    </xf>
    <xf numFmtId="178" fontId="12" fillId="0" borderId="16" xfId="3" applyNumberFormat="1" applyFont="1" applyFill="1" applyBorder="1" applyAlignment="1">
      <alignment vertical="center" shrinkToFit="1"/>
    </xf>
    <xf numFmtId="177" fontId="5" fillId="0" borderId="14" xfId="3" applyNumberFormat="1" applyFont="1" applyFill="1" applyBorder="1" applyAlignment="1">
      <alignment horizontal="right" vertical="center" shrinkToFit="1"/>
    </xf>
    <xf numFmtId="179" fontId="5" fillId="0" borderId="17" xfId="3" applyNumberFormat="1" applyFont="1" applyFill="1" applyBorder="1" applyAlignment="1">
      <alignment vertical="center" shrinkToFit="1"/>
    </xf>
    <xf numFmtId="38" fontId="5" fillId="0" borderId="15" xfId="1" applyFont="1" applyFill="1" applyBorder="1" applyAlignment="1"/>
    <xf numFmtId="178" fontId="5" fillId="0" borderId="17" xfId="3" applyNumberFormat="1" applyFont="1" applyFill="1" applyBorder="1" applyAlignment="1">
      <alignment vertical="center" shrinkToFit="1"/>
    </xf>
    <xf numFmtId="178" fontId="5" fillId="0" borderId="18" xfId="3" applyNumberFormat="1" applyFont="1" applyFill="1" applyBorder="1" applyAlignment="1">
      <alignment vertical="center" shrinkToFit="1"/>
    </xf>
    <xf numFmtId="0" fontId="4" fillId="0" borderId="0" xfId="0" applyFont="1"/>
    <xf numFmtId="0" fontId="5" fillId="0" borderId="0" xfId="3" applyFont="1" applyAlignment="1">
      <alignment vertical="center"/>
    </xf>
    <xf numFmtId="0" fontId="11" fillId="0" borderId="0" xfId="0" applyFont="1"/>
    <xf numFmtId="0" fontId="6" fillId="0" borderId="0" xfId="3" applyFont="1" applyAlignment="1">
      <alignment vertical="center"/>
    </xf>
    <xf numFmtId="0" fontId="5" fillId="0" borderId="0" xfId="3" applyNumberFormat="1" applyFont="1" applyFill="1" applyAlignment="1">
      <alignment horizontal="center" vertical="center"/>
    </xf>
    <xf numFmtId="0" fontId="10" fillId="0" borderId="0" xfId="0" applyFont="1" applyFill="1" applyAlignment="1">
      <alignment horizontal="right" vertical="center"/>
    </xf>
    <xf numFmtId="0" fontId="8" fillId="0" borderId="0" xfId="3" applyNumberFormat="1" applyFont="1" applyFill="1" applyAlignment="1">
      <alignment horizontal="right" vertical="center"/>
    </xf>
    <xf numFmtId="0" fontId="9" fillId="0" borderId="0" xfId="3" applyNumberFormat="1" applyFont="1" applyFill="1" applyBorder="1" applyAlignment="1">
      <alignment horizontal="right" vertical="center" wrapText="1"/>
    </xf>
    <xf numFmtId="0" fontId="9" fillId="0" borderId="0" xfId="3" applyNumberFormat="1" applyFont="1" applyFill="1" applyAlignment="1">
      <alignment horizontal="right" vertical="center"/>
    </xf>
    <xf numFmtId="0" fontId="6" fillId="0" borderId="10" xfId="3" applyNumberFormat="1" applyFont="1" applyFill="1" applyBorder="1" applyAlignment="1">
      <alignment horizontal="center" vertical="center"/>
    </xf>
    <xf numFmtId="0" fontId="6" fillId="0" borderId="12" xfId="3" applyNumberFormat="1" applyFont="1" applyFill="1" applyBorder="1" applyAlignment="1">
      <alignment horizontal="center" vertical="center"/>
    </xf>
    <xf numFmtId="0" fontId="6" fillId="0" borderId="0" xfId="3" applyNumberFormat="1" applyFont="1" applyFill="1" applyAlignment="1">
      <alignment horizontal="center" vertical="center" shrinkToFit="1"/>
    </xf>
    <xf numFmtId="0" fontId="6" fillId="0" borderId="0" xfId="3" applyNumberFormat="1" applyFont="1" applyFill="1" applyAlignment="1">
      <alignment horizontal="center" vertical="center"/>
    </xf>
    <xf numFmtId="0" fontId="5" fillId="0" borderId="0" xfId="3" applyFont="1" applyFill="1" applyAlignment="1">
      <alignment horizontal="right" vertical="center"/>
    </xf>
    <xf numFmtId="0" fontId="6" fillId="0" borderId="0" xfId="3" applyFont="1" applyFill="1" applyAlignment="1">
      <alignment horizontal="center" vertical="center"/>
    </xf>
    <xf numFmtId="177" fontId="5" fillId="0" borderId="15" xfId="3" applyNumberFormat="1" applyFont="1" applyFill="1" applyBorder="1" applyAlignment="1">
      <alignment vertical="center" shrinkToFit="1"/>
    </xf>
    <xf numFmtId="0" fontId="5" fillId="0" borderId="0" xfId="3" applyFont="1" applyFill="1" applyAlignment="1">
      <alignment horizontal="center" vertical="center"/>
    </xf>
    <xf numFmtId="0" fontId="5" fillId="0" borderId="0" xfId="3" applyFont="1" applyFill="1" applyAlignment="1">
      <alignment horizontal="left" vertical="center"/>
    </xf>
    <xf numFmtId="177" fontId="5" fillId="0" borderId="2" xfId="4" applyNumberFormat="1" applyFont="1" applyFill="1" applyBorder="1" applyAlignment="1" applyProtection="1">
      <alignment horizontal="right" vertical="center"/>
      <protection locked="0"/>
    </xf>
    <xf numFmtId="177" fontId="6" fillId="0" borderId="14" xfId="3" applyNumberFormat="1" applyFont="1" applyFill="1" applyBorder="1" applyAlignment="1">
      <alignment horizontal="center" vertical="center" wrapText="1"/>
    </xf>
    <xf numFmtId="177" fontId="6" fillId="0" borderId="12" xfId="3" applyNumberFormat="1" applyFont="1" applyFill="1" applyBorder="1" applyAlignment="1">
      <alignment horizontal="center" vertical="center" wrapText="1"/>
    </xf>
    <xf numFmtId="0" fontId="6" fillId="0" borderId="4" xfId="3" applyFont="1" applyFill="1" applyBorder="1" applyAlignment="1">
      <alignment horizontal="center" vertical="center"/>
    </xf>
    <xf numFmtId="0" fontId="6" fillId="0" borderId="6" xfId="3" applyFont="1" applyFill="1" applyBorder="1" applyAlignment="1">
      <alignment horizontal="center" vertical="center"/>
    </xf>
    <xf numFmtId="177" fontId="6" fillId="0" borderId="30" xfId="3" applyNumberFormat="1" applyFont="1" applyFill="1" applyBorder="1" applyAlignment="1">
      <alignment horizontal="center" vertical="center" wrapText="1"/>
    </xf>
    <xf numFmtId="177" fontId="6" fillId="0" borderId="11" xfId="3" applyNumberFormat="1" applyFont="1" applyFill="1" applyBorder="1" applyAlignment="1">
      <alignment horizontal="center" vertical="center" wrapText="1"/>
    </xf>
    <xf numFmtId="49" fontId="6" fillId="0" borderId="14" xfId="3" applyNumberFormat="1" applyFont="1" applyFill="1" applyBorder="1" applyAlignment="1">
      <alignment horizontal="center" vertical="center"/>
    </xf>
    <xf numFmtId="49" fontId="6" fillId="0" borderId="12" xfId="3" applyNumberFormat="1" applyFont="1" applyFill="1" applyBorder="1" applyAlignment="1">
      <alignment horizontal="center" vertical="center"/>
    </xf>
    <xf numFmtId="0" fontId="6" fillId="0" borderId="14" xfId="3" applyNumberFormat="1" applyFont="1" applyFill="1" applyBorder="1" applyAlignment="1">
      <alignment horizontal="left" vertical="center" wrapText="1"/>
    </xf>
    <xf numFmtId="0" fontId="6" fillId="0" borderId="12" xfId="3" applyNumberFormat="1" applyFont="1" applyFill="1" applyBorder="1" applyAlignment="1">
      <alignment horizontal="left" vertical="center" wrapText="1"/>
    </xf>
    <xf numFmtId="176" fontId="6" fillId="0" borderId="24" xfId="3" applyNumberFormat="1" applyFont="1" applyFill="1" applyBorder="1" applyAlignment="1">
      <alignment horizontal="center" vertical="center"/>
    </xf>
    <xf numFmtId="176" fontId="6" fillId="0" borderId="25" xfId="3" applyNumberFormat="1" applyFont="1" applyFill="1" applyBorder="1" applyAlignment="1">
      <alignment horizontal="center" vertical="center"/>
    </xf>
    <xf numFmtId="176" fontId="6" fillId="0" borderId="2" xfId="3" applyNumberFormat="1" applyFont="1" applyFill="1" applyBorder="1" applyAlignment="1">
      <alignment horizontal="center" vertical="center"/>
    </xf>
    <xf numFmtId="176" fontId="6" fillId="0" borderId="26" xfId="3" applyNumberFormat="1" applyFont="1" applyFill="1" applyBorder="1" applyAlignment="1">
      <alignment horizontal="center" vertical="center"/>
    </xf>
    <xf numFmtId="176" fontId="6" fillId="0" borderId="27" xfId="3" applyNumberFormat="1" applyFont="1" applyFill="1" applyBorder="1" applyAlignment="1">
      <alignment horizontal="center" vertical="center"/>
    </xf>
    <xf numFmtId="176" fontId="6" fillId="0" borderId="7" xfId="3" applyNumberFormat="1" applyFont="1" applyFill="1" applyBorder="1" applyAlignment="1">
      <alignment horizontal="center" vertical="center"/>
    </xf>
    <xf numFmtId="177" fontId="14" fillId="0" borderId="30" xfId="3" applyNumberFormat="1" applyFont="1" applyFill="1" applyBorder="1" applyAlignment="1">
      <alignment horizontal="center" vertical="center" wrapText="1"/>
    </xf>
    <xf numFmtId="177" fontId="14" fillId="0" borderId="11" xfId="3" applyNumberFormat="1" applyFont="1" applyFill="1" applyBorder="1" applyAlignment="1">
      <alignment horizontal="center" vertical="center" wrapText="1"/>
    </xf>
    <xf numFmtId="49" fontId="14" fillId="0" borderId="14" xfId="3" applyNumberFormat="1" applyFont="1" applyFill="1" applyBorder="1" applyAlignment="1">
      <alignment horizontal="center" vertical="center"/>
    </xf>
    <xf numFmtId="49" fontId="14" fillId="0" borderId="12" xfId="3" applyNumberFormat="1" applyFont="1" applyFill="1" applyBorder="1" applyAlignment="1">
      <alignment horizontal="center" vertical="center"/>
    </xf>
    <xf numFmtId="0" fontId="14" fillId="0" borderId="14" xfId="3" applyNumberFormat="1" applyFont="1" applyFill="1" applyBorder="1" applyAlignment="1">
      <alignment horizontal="left" vertical="center" wrapText="1"/>
    </xf>
    <xf numFmtId="0" fontId="14" fillId="0" borderId="12" xfId="3" applyNumberFormat="1" applyFont="1" applyFill="1" applyBorder="1" applyAlignment="1">
      <alignment horizontal="left" vertical="center" wrapText="1"/>
    </xf>
    <xf numFmtId="0" fontId="13" fillId="0" borderId="4" xfId="3" applyFont="1" applyFill="1" applyBorder="1" applyAlignment="1">
      <alignment horizontal="center" vertical="center"/>
    </xf>
    <xf numFmtId="0" fontId="13" fillId="0" borderId="6" xfId="3" applyFont="1" applyFill="1" applyBorder="1" applyAlignment="1">
      <alignment horizontal="center" vertical="center"/>
    </xf>
    <xf numFmtId="0" fontId="6" fillId="0" borderId="13" xfId="3" applyNumberFormat="1" applyFont="1" applyFill="1" applyBorder="1" applyAlignment="1">
      <alignment horizontal="left" vertical="center" wrapText="1"/>
    </xf>
    <xf numFmtId="0" fontId="6" fillId="0" borderId="10" xfId="3" applyNumberFormat="1" applyFont="1" applyFill="1" applyBorder="1" applyAlignment="1">
      <alignment horizontal="center" vertical="center"/>
    </xf>
    <xf numFmtId="0" fontId="6" fillId="0" borderId="12" xfId="3" applyNumberFormat="1" applyFont="1" applyFill="1" applyBorder="1" applyAlignment="1">
      <alignment horizontal="center" vertical="center"/>
    </xf>
    <xf numFmtId="0" fontId="6" fillId="0" borderId="10" xfId="3" applyNumberFormat="1" applyFont="1" applyFill="1" applyBorder="1" applyAlignment="1">
      <alignment horizontal="center" vertical="center" wrapText="1"/>
    </xf>
    <xf numFmtId="0" fontId="6" fillId="0" borderId="28" xfId="3" applyNumberFormat="1" applyFont="1" applyFill="1" applyBorder="1" applyAlignment="1">
      <alignment horizontal="center" vertical="center"/>
    </xf>
    <xf numFmtId="0" fontId="6" fillId="0" borderId="21" xfId="3" applyNumberFormat="1" applyFont="1" applyFill="1" applyBorder="1" applyAlignment="1">
      <alignment horizontal="center" vertical="center"/>
    </xf>
    <xf numFmtId="0" fontId="6" fillId="0" borderId="6" xfId="3" applyNumberFormat="1" applyFont="1" applyFill="1" applyBorder="1" applyAlignment="1">
      <alignment horizontal="center" vertical="center"/>
    </xf>
    <xf numFmtId="0" fontId="6" fillId="0" borderId="16" xfId="3" applyNumberFormat="1" applyFont="1" applyFill="1" applyBorder="1" applyAlignment="1">
      <alignment horizontal="center" vertical="center"/>
    </xf>
    <xf numFmtId="0" fontId="9" fillId="0" borderId="23" xfId="3" applyNumberFormat="1" applyFont="1" applyFill="1" applyBorder="1" applyAlignment="1">
      <alignment horizontal="right" vertical="center" wrapText="1"/>
    </xf>
    <xf numFmtId="0" fontId="6" fillId="0" borderId="24" xfId="3" applyNumberFormat="1" applyFont="1" applyFill="1" applyBorder="1" applyAlignment="1">
      <alignment horizontal="center" vertical="center"/>
    </xf>
    <xf numFmtId="0" fontId="6" fillId="0" borderId="25" xfId="3" applyNumberFormat="1" applyFont="1" applyFill="1" applyBorder="1" applyAlignment="1">
      <alignment horizontal="center" vertical="center"/>
    </xf>
    <xf numFmtId="0" fontId="6" fillId="0" borderId="2" xfId="3" applyNumberFormat="1" applyFont="1" applyFill="1" applyBorder="1" applyAlignment="1">
      <alignment horizontal="center" vertical="center"/>
    </xf>
    <xf numFmtId="0" fontId="6" fillId="0" borderId="22" xfId="3" applyNumberFormat="1" applyFont="1" applyFill="1" applyBorder="1" applyAlignment="1">
      <alignment horizontal="center" vertical="center"/>
    </xf>
    <xf numFmtId="0" fontId="6" fillId="0" borderId="23" xfId="3" applyNumberFormat="1" applyFont="1" applyFill="1" applyBorder="1" applyAlignment="1">
      <alignment horizontal="center" vertical="center"/>
    </xf>
    <xf numFmtId="0" fontId="6" fillId="0" borderId="31" xfId="3" applyNumberFormat="1" applyFont="1" applyFill="1" applyBorder="1" applyAlignment="1">
      <alignment horizontal="center" vertical="center"/>
    </xf>
    <xf numFmtId="0" fontId="6" fillId="0" borderId="29" xfId="3" applyFont="1" applyFill="1" applyBorder="1" applyAlignment="1">
      <alignment horizontal="center" vertical="center"/>
    </xf>
    <xf numFmtId="177" fontId="14" fillId="0" borderId="14" xfId="3" applyNumberFormat="1" applyFont="1" applyFill="1" applyBorder="1" applyAlignment="1">
      <alignment horizontal="center" vertical="center" wrapText="1"/>
    </xf>
    <xf numFmtId="177" fontId="14" fillId="0" borderId="12" xfId="3" applyNumberFormat="1" applyFont="1" applyFill="1" applyBorder="1" applyAlignment="1">
      <alignment horizontal="center" vertical="center" wrapText="1"/>
    </xf>
    <xf numFmtId="176" fontId="14" fillId="0" borderId="24" xfId="3" applyNumberFormat="1" applyFont="1" applyFill="1" applyBorder="1" applyAlignment="1">
      <alignment horizontal="center" vertical="center"/>
    </xf>
    <xf numFmtId="176" fontId="14" fillId="0" borderId="25" xfId="3" applyNumberFormat="1" applyFont="1" applyFill="1" applyBorder="1" applyAlignment="1">
      <alignment horizontal="center" vertical="center"/>
    </xf>
    <xf numFmtId="176" fontId="14" fillId="0" borderId="2" xfId="3" applyNumberFormat="1" applyFont="1" applyFill="1" applyBorder="1" applyAlignment="1">
      <alignment horizontal="center" vertical="center"/>
    </xf>
    <xf numFmtId="176" fontId="14" fillId="0" borderId="26" xfId="3" applyNumberFormat="1" applyFont="1" applyFill="1" applyBorder="1" applyAlignment="1">
      <alignment horizontal="center" vertical="center"/>
    </xf>
    <xf numFmtId="176" fontId="14" fillId="0" borderId="27" xfId="3" applyNumberFormat="1" applyFont="1" applyFill="1" applyBorder="1" applyAlignment="1">
      <alignment horizontal="center" vertical="center"/>
    </xf>
    <xf numFmtId="176" fontId="14" fillId="0" borderId="7" xfId="3" applyNumberFormat="1" applyFont="1" applyFill="1" applyBorder="1" applyAlignment="1">
      <alignment horizontal="center" vertical="center"/>
    </xf>
    <xf numFmtId="0" fontId="0" fillId="0" borderId="32"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2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25"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16" fillId="0" borderId="14" xfId="5" applyNumberFormat="1" applyFill="1" applyBorder="1" applyAlignment="1">
      <alignment horizontal="left" vertical="center" wrapText="1"/>
    </xf>
    <xf numFmtId="0" fontId="16" fillId="0" borderId="12" xfId="5" applyNumberFormat="1" applyFill="1" applyBorder="1" applyAlignment="1">
      <alignment horizontal="left" vertical="center" wrapText="1"/>
    </xf>
    <xf numFmtId="0" fontId="16" fillId="0" borderId="13" xfId="5" applyNumberFormat="1" applyFill="1" applyBorder="1" applyAlignment="1">
      <alignment horizontal="left" vertical="center" wrapText="1"/>
    </xf>
    <xf numFmtId="0" fontId="16" fillId="0" borderId="3" xfId="5" applyFill="1" applyBorder="1" applyAlignment="1">
      <alignment horizontal="left" vertical="center" wrapText="1"/>
    </xf>
    <xf numFmtId="177" fontId="6" fillId="0" borderId="8" xfId="3" applyNumberFormat="1" applyFont="1" applyFill="1" applyBorder="1" applyAlignment="1">
      <alignment horizontal="center" vertical="center" wrapText="1"/>
    </xf>
    <xf numFmtId="49" fontId="6" fillId="0" borderId="10" xfId="3" applyNumberFormat="1" applyFont="1" applyFill="1" applyBorder="1" applyAlignment="1">
      <alignment horizontal="center" vertical="center"/>
    </xf>
    <xf numFmtId="0" fontId="16" fillId="0" borderId="10" xfId="5" applyNumberFormat="1" applyFill="1" applyBorder="1" applyAlignment="1">
      <alignment horizontal="left" vertical="center" wrapText="1"/>
    </xf>
    <xf numFmtId="177" fontId="6" fillId="0" borderId="10" xfId="3" applyNumberFormat="1" applyFont="1" applyFill="1" applyBorder="1" applyAlignment="1">
      <alignment horizontal="center" vertical="center" wrapText="1"/>
    </xf>
    <xf numFmtId="177" fontId="5" fillId="0" borderId="10" xfId="3" applyNumberFormat="1" applyFont="1" applyFill="1" applyBorder="1" applyAlignment="1">
      <alignment vertical="center" shrinkToFit="1"/>
    </xf>
    <xf numFmtId="0" fontId="6" fillId="0" borderId="28" xfId="3" applyFont="1" applyFill="1" applyBorder="1" applyAlignment="1">
      <alignment horizontal="center" vertical="center"/>
    </xf>
    <xf numFmtId="38" fontId="5" fillId="0" borderId="21" xfId="0" applyNumberFormat="1" applyFont="1" applyFill="1" applyBorder="1" applyAlignment="1"/>
    <xf numFmtId="176" fontId="6" fillId="0" borderId="22" xfId="3" applyNumberFormat="1" applyFont="1" applyFill="1" applyBorder="1" applyAlignment="1">
      <alignment horizontal="center" vertical="center"/>
    </xf>
    <xf numFmtId="176" fontId="6" fillId="0" borderId="23" xfId="3" applyNumberFormat="1" applyFont="1" applyFill="1" applyBorder="1" applyAlignment="1">
      <alignment horizontal="center" vertical="center"/>
    </xf>
    <xf numFmtId="176" fontId="6" fillId="0" borderId="31" xfId="3" applyNumberFormat="1" applyFont="1" applyFill="1" applyBorder="1" applyAlignment="1">
      <alignment horizontal="center" vertical="center"/>
    </xf>
    <xf numFmtId="177" fontId="6" fillId="0" borderId="39" xfId="3" applyNumberFormat="1" applyFont="1" applyFill="1" applyBorder="1" applyAlignment="1">
      <alignment horizontal="center" vertical="center" wrapText="1"/>
    </xf>
    <xf numFmtId="49" fontId="6" fillId="0" borderId="17" xfId="3" applyNumberFormat="1" applyFont="1" applyFill="1" applyBorder="1" applyAlignment="1">
      <alignment horizontal="center" vertical="center"/>
    </xf>
    <xf numFmtId="0" fontId="16" fillId="0" borderId="17" xfId="5" applyNumberFormat="1" applyFill="1" applyBorder="1" applyAlignment="1">
      <alignment horizontal="left" vertical="center" wrapText="1"/>
    </xf>
    <xf numFmtId="177" fontId="6" fillId="0" borderId="17" xfId="3" applyNumberFormat="1" applyFont="1" applyFill="1" applyBorder="1" applyAlignment="1">
      <alignment horizontal="center" vertical="center" wrapText="1"/>
    </xf>
    <xf numFmtId="179" fontId="5" fillId="0" borderId="18" xfId="3" applyNumberFormat="1" applyFont="1" applyFill="1" applyBorder="1" applyAlignment="1">
      <alignment vertical="center" shrinkToFit="1"/>
    </xf>
    <xf numFmtId="0" fontId="17" fillId="0" borderId="0" xfId="3" applyFont="1" applyFill="1" applyAlignment="1">
      <alignment vertical="center"/>
    </xf>
    <xf numFmtId="0" fontId="17" fillId="0" borderId="0" xfId="3" applyNumberFormat="1" applyFont="1" applyFill="1" applyAlignment="1">
      <alignment vertical="center"/>
    </xf>
    <xf numFmtId="0" fontId="18" fillId="0" borderId="0" xfId="5" applyFont="1" applyFill="1" applyAlignment="1">
      <alignment vertical="center"/>
    </xf>
    <xf numFmtId="0" fontId="17" fillId="0" borderId="0" xfId="3" applyFont="1" applyAlignment="1">
      <alignment vertical="center"/>
    </xf>
  </cellXfs>
  <cellStyles count="6">
    <cellStyle name="ハイパーリンク" xfId="5" builtinId="8"/>
    <cellStyle name="桁区切り 2" xfId="1" xr:uid="{00000000-0005-0000-0000-000000000000}"/>
    <cellStyle name="標準" xfId="0" builtinId="0"/>
    <cellStyle name="標準 2" xfId="2" xr:uid="{00000000-0005-0000-0000-000002000000}"/>
    <cellStyle name="標準_③予算事業別調書(目次様式)" xfId="3" xr:uid="{00000000-0005-0000-0000-000003000000}"/>
    <cellStyle name="標準_参1.　款項目別･事項別財源表" xfId="4" xr:uid="{C9C417D0-BBEE-4C71-9AD3-609809D4A7C8}"/>
  </cellStyles>
  <dxfs count="2">
    <dxf>
      <font>
        <color theme="0"/>
      </font>
    </dxf>
    <dxf>
      <font>
        <color theme="0"/>
      </font>
    </dxf>
  </dxfs>
  <tableStyles count="0" defaultTableStyle="TableStyleMedium9" defaultPivotStyle="PivotStyleLight16"/>
  <colors>
    <mruColors>
      <color rgb="FFFFB3B3"/>
      <color rgb="FFFF9999"/>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361950</xdr:colOff>
      <xdr:row>17</xdr:row>
      <xdr:rowOff>66675</xdr:rowOff>
    </xdr:from>
    <xdr:to>
      <xdr:col>22</xdr:col>
      <xdr:colOff>66675</xdr:colOff>
      <xdr:row>18</xdr:row>
      <xdr:rowOff>95250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bwMode="auto">
        <a:xfrm>
          <a:off x="12992100" y="2819400"/>
          <a:ext cx="171450" cy="2000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osaka.lg.jp/shimin/cmsfiles/contents/0000619/619438/126.xlsx" TargetMode="External"/><Relationship Id="rId117" Type="http://schemas.openxmlformats.org/officeDocument/2006/relationships/hyperlink" Target="https://www.city.osaka.lg.jp/shimin/cmsfiles/contents/0000619/619438/138.xlsx" TargetMode="External"/><Relationship Id="rId21" Type="http://schemas.openxmlformats.org/officeDocument/2006/relationships/hyperlink" Target="https://www.city.osaka.lg.jp/shimin/cmsfiles/contents/0000619/619438/121.xlsx" TargetMode="External"/><Relationship Id="rId42" Type="http://schemas.openxmlformats.org/officeDocument/2006/relationships/hyperlink" Target="https://www.city.osaka.lg.jp/shimin/cmsfiles/contents/0000619/619438/143.xlsx" TargetMode="External"/><Relationship Id="rId47" Type="http://schemas.openxmlformats.org/officeDocument/2006/relationships/hyperlink" Target="https://www.city.osaka.lg.jp/shimin/cmsfiles/contents/0000619/619438/148.xlsx" TargetMode="External"/><Relationship Id="rId63" Type="http://schemas.openxmlformats.org/officeDocument/2006/relationships/hyperlink" Target="https://www.city.osaka.lg.jp/shimin/cmsfiles/contents/0000619/619438/164.xlsx" TargetMode="External"/><Relationship Id="rId68" Type="http://schemas.openxmlformats.org/officeDocument/2006/relationships/hyperlink" Target="https://www.city.osaka.lg.jp/shimin/cmsfiles/contents/0000619/619438/169.xlsx" TargetMode="External"/><Relationship Id="rId84" Type="http://schemas.openxmlformats.org/officeDocument/2006/relationships/hyperlink" Target="https://www.city.osaka.lg.jp/shimin/cmsfiles/contents/0000619/619438/104.xlsx" TargetMode="External"/><Relationship Id="rId89" Type="http://schemas.openxmlformats.org/officeDocument/2006/relationships/hyperlink" Target="https://www.city.osaka.lg.jp/shimin/cmsfiles/contents/0000619/619438/109.xlsx" TargetMode="External"/><Relationship Id="rId112" Type="http://schemas.openxmlformats.org/officeDocument/2006/relationships/hyperlink" Target="https://www.city.osaka.lg.jp/shimin/cmsfiles/contents/0000619/619438/133.xlsx" TargetMode="External"/><Relationship Id="rId133" Type="http://schemas.openxmlformats.org/officeDocument/2006/relationships/hyperlink" Target="https://www.city.osaka.lg.jp/shimin/cmsfiles/contents/0000619/619438/154.xlsx" TargetMode="External"/><Relationship Id="rId138" Type="http://schemas.openxmlformats.org/officeDocument/2006/relationships/hyperlink" Target="https://www.city.osaka.lg.jp/shimin/cmsfiles/contents/0000619/619438/159.xlsx" TargetMode="External"/><Relationship Id="rId154" Type="http://schemas.openxmlformats.org/officeDocument/2006/relationships/hyperlink" Target="https://www.city.osaka.lg.jp/shimin/cmsfiles/contents/0000619/619438/175.xlsx" TargetMode="External"/><Relationship Id="rId159" Type="http://schemas.openxmlformats.org/officeDocument/2006/relationships/hyperlink" Target="https://www.city.osaka.lg.jp/shimin/cmsfiles/contents/0000619/619438/180.xlsx" TargetMode="External"/><Relationship Id="rId16" Type="http://schemas.openxmlformats.org/officeDocument/2006/relationships/hyperlink" Target="https://www.city.osaka.lg.jp/shimin/cmsfiles/contents/0000619/619438/116.xlsx" TargetMode="External"/><Relationship Id="rId107" Type="http://schemas.openxmlformats.org/officeDocument/2006/relationships/hyperlink" Target="https://www.city.osaka.lg.jp/shimin/cmsfiles/contents/0000619/619438/127.xlsx" TargetMode="External"/><Relationship Id="rId11" Type="http://schemas.openxmlformats.org/officeDocument/2006/relationships/hyperlink" Target="https://www.city.osaka.lg.jp/shimin/cmsfiles/contents/0000619/619438/111.xlsx" TargetMode="External"/><Relationship Id="rId32" Type="http://schemas.openxmlformats.org/officeDocument/2006/relationships/hyperlink" Target="https://www.city.osaka.lg.jp/shimin/cmsfiles/contents/0000619/619438/133.xlsx" TargetMode="External"/><Relationship Id="rId37" Type="http://schemas.openxmlformats.org/officeDocument/2006/relationships/hyperlink" Target="https://www.city.osaka.lg.jp/shimin/cmsfiles/contents/0000619/619438/138.xlsx" TargetMode="External"/><Relationship Id="rId53" Type="http://schemas.openxmlformats.org/officeDocument/2006/relationships/hyperlink" Target="https://www.city.osaka.lg.jp/shimin/cmsfiles/contents/0000619/619438/154.xlsx" TargetMode="External"/><Relationship Id="rId58" Type="http://schemas.openxmlformats.org/officeDocument/2006/relationships/hyperlink" Target="https://www.city.osaka.lg.jp/shimin/cmsfiles/contents/0000619/619438/159.xlsx" TargetMode="External"/><Relationship Id="rId74" Type="http://schemas.openxmlformats.org/officeDocument/2006/relationships/hyperlink" Target="https://www.city.osaka.lg.jp/shimin/cmsfiles/contents/0000619/619438/175.xlsx" TargetMode="External"/><Relationship Id="rId79" Type="http://schemas.openxmlformats.org/officeDocument/2006/relationships/hyperlink" Target="https://www.city.osaka.lg.jp/shimin/cmsfiles/contents/0000619/619438/180.xlsx" TargetMode="External"/><Relationship Id="rId102" Type="http://schemas.openxmlformats.org/officeDocument/2006/relationships/hyperlink" Target="https://www.city.osaka.lg.jp/shimin/cmsfiles/contents/0000619/619438/122.xlsx" TargetMode="External"/><Relationship Id="rId123" Type="http://schemas.openxmlformats.org/officeDocument/2006/relationships/hyperlink" Target="https://www.city.osaka.lg.jp/shimin/cmsfiles/contents/0000619/619438/144.xlsx" TargetMode="External"/><Relationship Id="rId128" Type="http://schemas.openxmlformats.org/officeDocument/2006/relationships/hyperlink" Target="https://www.city.osaka.lg.jp/shimin/cmsfiles/contents/0000619/619438/149.xlsx" TargetMode="External"/><Relationship Id="rId144" Type="http://schemas.openxmlformats.org/officeDocument/2006/relationships/hyperlink" Target="https://www.city.osaka.lg.jp/shimin/cmsfiles/contents/0000619/619438/165.xlsx" TargetMode="External"/><Relationship Id="rId149" Type="http://schemas.openxmlformats.org/officeDocument/2006/relationships/hyperlink" Target="https://www.city.osaka.lg.jp/shimin/cmsfiles/contents/0000619/619438/170.xlsx" TargetMode="External"/><Relationship Id="rId5" Type="http://schemas.openxmlformats.org/officeDocument/2006/relationships/hyperlink" Target="https://www.city.osaka.lg.jp/shimin/cmsfiles/contents/0000619/619438/106.xlsx" TargetMode="External"/><Relationship Id="rId90" Type="http://schemas.openxmlformats.org/officeDocument/2006/relationships/hyperlink" Target="https://www.city.osaka.lg.jp/shimin/cmsfiles/contents/0000619/619438/110.xlsx" TargetMode="External"/><Relationship Id="rId95" Type="http://schemas.openxmlformats.org/officeDocument/2006/relationships/hyperlink" Target="https://www.city.osaka.lg.jp/shimin/cmsfiles/contents/0000619/619438/115.xlsx" TargetMode="External"/><Relationship Id="rId160" Type="http://schemas.openxmlformats.org/officeDocument/2006/relationships/hyperlink" Target="https://www.city.osaka.lg.jp/shimin/cmsfiles/contents/0000619/619438/181.xlsx" TargetMode="External"/><Relationship Id="rId22" Type="http://schemas.openxmlformats.org/officeDocument/2006/relationships/hyperlink" Target="https://www.city.osaka.lg.jp/shimin/cmsfiles/contents/0000619/619438/122.xlsx" TargetMode="External"/><Relationship Id="rId27" Type="http://schemas.openxmlformats.org/officeDocument/2006/relationships/hyperlink" Target="https://www.city.osaka.lg.jp/shimin/cmsfiles/contents/0000619/619438/127.xlsx" TargetMode="External"/><Relationship Id="rId43" Type="http://schemas.openxmlformats.org/officeDocument/2006/relationships/hyperlink" Target="https://www.city.osaka.lg.jp/shimin/cmsfiles/contents/0000619/619438/144.xlsx" TargetMode="External"/><Relationship Id="rId48" Type="http://schemas.openxmlformats.org/officeDocument/2006/relationships/hyperlink" Target="https://www.city.osaka.lg.jp/shimin/cmsfiles/contents/0000619/619438/149.xlsx" TargetMode="External"/><Relationship Id="rId64" Type="http://schemas.openxmlformats.org/officeDocument/2006/relationships/hyperlink" Target="https://www.city.osaka.lg.jp/shimin/cmsfiles/contents/0000619/619438/165.xlsx" TargetMode="External"/><Relationship Id="rId69" Type="http://schemas.openxmlformats.org/officeDocument/2006/relationships/hyperlink" Target="https://www.city.osaka.lg.jp/shimin/cmsfiles/contents/0000619/619438/170.xlsx" TargetMode="External"/><Relationship Id="rId113" Type="http://schemas.openxmlformats.org/officeDocument/2006/relationships/hyperlink" Target="https://www.city.osaka.lg.jp/shimin/cmsfiles/contents/0000619/619438/134.xlsx" TargetMode="External"/><Relationship Id="rId118" Type="http://schemas.openxmlformats.org/officeDocument/2006/relationships/hyperlink" Target="https://www.city.osaka.lg.jp/shimin/cmsfiles/contents/0000619/619438/139.xlsx" TargetMode="External"/><Relationship Id="rId134" Type="http://schemas.openxmlformats.org/officeDocument/2006/relationships/hyperlink" Target="https://www.city.osaka.lg.jp/shimin/cmsfiles/contents/0000619/619438/155.xlsx" TargetMode="External"/><Relationship Id="rId139" Type="http://schemas.openxmlformats.org/officeDocument/2006/relationships/hyperlink" Target="https://www.city.osaka.lg.jp/shimin/cmsfiles/contents/0000619/619438/160.xlsx" TargetMode="External"/><Relationship Id="rId80" Type="http://schemas.openxmlformats.org/officeDocument/2006/relationships/hyperlink" Target="https://www.city.osaka.lg.jp/shimin/cmsfiles/contents/0000619/619438/181.xlsx" TargetMode="External"/><Relationship Id="rId85" Type="http://schemas.openxmlformats.org/officeDocument/2006/relationships/hyperlink" Target="https://www.city.osaka.lg.jp/shimin/cmsfiles/contents/0000619/619438/105.xlsx" TargetMode="External"/><Relationship Id="rId150" Type="http://schemas.openxmlformats.org/officeDocument/2006/relationships/hyperlink" Target="https://www.city.osaka.lg.jp/shimin/cmsfiles/contents/0000619/619438/171.xlsx" TargetMode="External"/><Relationship Id="rId155" Type="http://schemas.openxmlformats.org/officeDocument/2006/relationships/hyperlink" Target="https://www.city.osaka.lg.jp/shimin/cmsfiles/contents/0000619/619438/176.xlsx" TargetMode="External"/><Relationship Id="rId12" Type="http://schemas.openxmlformats.org/officeDocument/2006/relationships/hyperlink" Target="https://www.city.osaka.lg.jp/shimin/cmsfiles/contents/0000619/619438/112.xlsx" TargetMode="External"/><Relationship Id="rId17" Type="http://schemas.openxmlformats.org/officeDocument/2006/relationships/hyperlink" Target="https://www.city.osaka.lg.jp/shimin/cmsfiles/contents/0000619/619438/117.xlsx" TargetMode="External"/><Relationship Id="rId33" Type="http://schemas.openxmlformats.org/officeDocument/2006/relationships/hyperlink" Target="https://www.city.osaka.lg.jp/shimin/cmsfiles/contents/0000619/619438/134.xlsx" TargetMode="External"/><Relationship Id="rId38" Type="http://schemas.openxmlformats.org/officeDocument/2006/relationships/hyperlink" Target="https://www.city.osaka.lg.jp/shimin/cmsfiles/contents/0000619/619438/139.xlsx" TargetMode="External"/><Relationship Id="rId59" Type="http://schemas.openxmlformats.org/officeDocument/2006/relationships/hyperlink" Target="https://www.city.osaka.lg.jp/shimin/cmsfiles/contents/0000619/619438/160.xlsx" TargetMode="External"/><Relationship Id="rId103" Type="http://schemas.openxmlformats.org/officeDocument/2006/relationships/hyperlink" Target="https://www.city.osaka.lg.jp/shimin/cmsfiles/contents/0000619/619438/123.xlsx" TargetMode="External"/><Relationship Id="rId108" Type="http://schemas.openxmlformats.org/officeDocument/2006/relationships/hyperlink" Target="https://www.city.osaka.lg.jp/shimin/cmsfiles/contents/0000619/619438/128.xlsx" TargetMode="External"/><Relationship Id="rId124" Type="http://schemas.openxmlformats.org/officeDocument/2006/relationships/hyperlink" Target="https://www.city.osaka.lg.jp/shimin/cmsfiles/contents/0000619/619438/145.xlsx" TargetMode="External"/><Relationship Id="rId129" Type="http://schemas.openxmlformats.org/officeDocument/2006/relationships/hyperlink" Target="https://www.city.osaka.lg.jp/shimin/cmsfiles/contents/0000619/619438/150.xlsx" TargetMode="External"/><Relationship Id="rId20" Type="http://schemas.openxmlformats.org/officeDocument/2006/relationships/hyperlink" Target="https://www.city.osaka.lg.jp/shimin/cmsfiles/contents/0000619/619438/120.xlsx" TargetMode="External"/><Relationship Id="rId41" Type="http://schemas.openxmlformats.org/officeDocument/2006/relationships/hyperlink" Target="https://www.city.osaka.lg.jp/shimin/cmsfiles/contents/0000619/619438/142.xlsx" TargetMode="External"/><Relationship Id="rId54" Type="http://schemas.openxmlformats.org/officeDocument/2006/relationships/hyperlink" Target="https://www.city.osaka.lg.jp/shimin/cmsfiles/contents/0000619/619438/155.xlsx" TargetMode="External"/><Relationship Id="rId62" Type="http://schemas.openxmlformats.org/officeDocument/2006/relationships/hyperlink" Target="https://www.city.osaka.lg.jp/shimin/cmsfiles/contents/0000619/619438/163.xlsx" TargetMode="External"/><Relationship Id="rId70" Type="http://schemas.openxmlformats.org/officeDocument/2006/relationships/hyperlink" Target="https://www.city.osaka.lg.jp/shimin/cmsfiles/contents/0000619/619438/171.xlsx" TargetMode="External"/><Relationship Id="rId75" Type="http://schemas.openxmlformats.org/officeDocument/2006/relationships/hyperlink" Target="https://www.city.osaka.lg.jp/shimin/cmsfiles/contents/0000619/619438/176.xlsx" TargetMode="External"/><Relationship Id="rId83" Type="http://schemas.openxmlformats.org/officeDocument/2006/relationships/hyperlink" Target="https://www.city.osaka.lg.jp/shimin/cmsfiles/contents/0000619/619438/103.xlsx" TargetMode="External"/><Relationship Id="rId88" Type="http://schemas.openxmlformats.org/officeDocument/2006/relationships/hyperlink" Target="https://www.city.osaka.lg.jp/shimin/cmsfiles/contents/0000619/619438/108.xlsx" TargetMode="External"/><Relationship Id="rId91" Type="http://schemas.openxmlformats.org/officeDocument/2006/relationships/hyperlink" Target="https://www.city.osaka.lg.jp/shimin/cmsfiles/contents/0000619/619438/111.xlsx" TargetMode="External"/><Relationship Id="rId96" Type="http://schemas.openxmlformats.org/officeDocument/2006/relationships/hyperlink" Target="https://www.city.osaka.lg.jp/shimin/cmsfiles/contents/0000619/619438/116.xlsx" TargetMode="External"/><Relationship Id="rId111" Type="http://schemas.openxmlformats.org/officeDocument/2006/relationships/hyperlink" Target="https://www.city.osaka.lg.jp/shimin/cmsfiles/contents/0000619/619438/132.xlsx" TargetMode="External"/><Relationship Id="rId132" Type="http://schemas.openxmlformats.org/officeDocument/2006/relationships/hyperlink" Target="https://www.city.osaka.lg.jp/shimin/cmsfiles/contents/0000619/619438/153.xlsx" TargetMode="External"/><Relationship Id="rId140" Type="http://schemas.openxmlformats.org/officeDocument/2006/relationships/hyperlink" Target="https://www.city.osaka.lg.jp/shimin/cmsfiles/contents/0000619/619438/161.xlsx" TargetMode="External"/><Relationship Id="rId145" Type="http://schemas.openxmlformats.org/officeDocument/2006/relationships/hyperlink" Target="https://www.city.osaka.lg.jp/shimin/cmsfiles/contents/0000619/619438/166.xlsx" TargetMode="External"/><Relationship Id="rId153" Type="http://schemas.openxmlformats.org/officeDocument/2006/relationships/hyperlink" Target="https://www.city.osaka.lg.jp/shimin/cmsfiles/contents/0000619/619438/174.xlsx" TargetMode="External"/><Relationship Id="rId161" Type="http://schemas.openxmlformats.org/officeDocument/2006/relationships/printerSettings" Target="../printerSettings/printerSettings1.bin"/><Relationship Id="rId1" Type="http://schemas.openxmlformats.org/officeDocument/2006/relationships/hyperlink" Target="https://www.city.osaka.lg.jp/shimin/cmsfiles/contents/0000619/619438/101.xlsx" TargetMode="External"/><Relationship Id="rId6" Type="http://schemas.openxmlformats.org/officeDocument/2006/relationships/hyperlink" Target="https://www.city.osaka.lg.jp/shimin/cmsfiles/contents/0000619/619438/107.xlsx" TargetMode="External"/><Relationship Id="rId15" Type="http://schemas.openxmlformats.org/officeDocument/2006/relationships/hyperlink" Target="https://www.city.osaka.lg.jp/shimin/cmsfiles/contents/0000619/619438/115.xlsx" TargetMode="External"/><Relationship Id="rId23" Type="http://schemas.openxmlformats.org/officeDocument/2006/relationships/hyperlink" Target="https://www.city.osaka.lg.jp/shimin/cmsfiles/contents/0000619/619438/123.xlsx" TargetMode="External"/><Relationship Id="rId28" Type="http://schemas.openxmlformats.org/officeDocument/2006/relationships/hyperlink" Target="https://www.city.osaka.lg.jp/shimin/cmsfiles/contents/0000619/619438/128.xlsx" TargetMode="External"/><Relationship Id="rId36" Type="http://schemas.openxmlformats.org/officeDocument/2006/relationships/hyperlink" Target="https://www.city.osaka.lg.jp/shimin/cmsfiles/contents/0000619/619438/137.xlsx" TargetMode="External"/><Relationship Id="rId49" Type="http://schemas.openxmlformats.org/officeDocument/2006/relationships/hyperlink" Target="https://www.city.osaka.lg.jp/shimin/cmsfiles/contents/0000619/619438/150.xlsx" TargetMode="External"/><Relationship Id="rId57" Type="http://schemas.openxmlformats.org/officeDocument/2006/relationships/hyperlink" Target="https://www.city.osaka.lg.jp/shimin/cmsfiles/contents/0000619/619438/158.xlsx" TargetMode="External"/><Relationship Id="rId106" Type="http://schemas.openxmlformats.org/officeDocument/2006/relationships/hyperlink" Target="https://www.city.osaka.lg.jp/shimin/cmsfiles/contents/0000619/619438/126.xlsx" TargetMode="External"/><Relationship Id="rId114" Type="http://schemas.openxmlformats.org/officeDocument/2006/relationships/hyperlink" Target="https://www.city.osaka.lg.jp/shimin/cmsfiles/contents/0000619/619438/135.xlsx" TargetMode="External"/><Relationship Id="rId119" Type="http://schemas.openxmlformats.org/officeDocument/2006/relationships/hyperlink" Target="https://www.city.osaka.lg.jp/shimin/cmsfiles/contents/0000619/619438/140.xlsx" TargetMode="External"/><Relationship Id="rId127" Type="http://schemas.openxmlformats.org/officeDocument/2006/relationships/hyperlink" Target="https://www.city.osaka.lg.jp/shimin/cmsfiles/contents/0000619/619438/148.xlsx" TargetMode="External"/><Relationship Id="rId10" Type="http://schemas.openxmlformats.org/officeDocument/2006/relationships/hyperlink" Target="https://www.city.osaka.lg.jp/shimin/cmsfiles/contents/0000619/619438/110.xlsx" TargetMode="External"/><Relationship Id="rId31" Type="http://schemas.openxmlformats.org/officeDocument/2006/relationships/hyperlink" Target="https://www.city.osaka.lg.jp/shimin/cmsfiles/contents/0000619/619438/132.xlsx" TargetMode="External"/><Relationship Id="rId44" Type="http://schemas.openxmlformats.org/officeDocument/2006/relationships/hyperlink" Target="https://www.city.osaka.lg.jp/shimin/cmsfiles/contents/0000619/619438/145.xlsx" TargetMode="External"/><Relationship Id="rId52" Type="http://schemas.openxmlformats.org/officeDocument/2006/relationships/hyperlink" Target="https://www.city.osaka.lg.jp/shimin/cmsfiles/contents/0000619/619438/153.xlsx" TargetMode="External"/><Relationship Id="rId60" Type="http://schemas.openxmlformats.org/officeDocument/2006/relationships/hyperlink" Target="https://www.city.osaka.lg.jp/shimin/cmsfiles/contents/0000619/619438/161.xlsx" TargetMode="External"/><Relationship Id="rId65" Type="http://schemas.openxmlformats.org/officeDocument/2006/relationships/hyperlink" Target="https://www.city.osaka.lg.jp/shimin/cmsfiles/contents/0000619/619438/166.xlsx" TargetMode="External"/><Relationship Id="rId73" Type="http://schemas.openxmlformats.org/officeDocument/2006/relationships/hyperlink" Target="https://www.city.osaka.lg.jp/shimin/cmsfiles/contents/0000619/619438/174.xlsx" TargetMode="External"/><Relationship Id="rId78" Type="http://schemas.openxmlformats.org/officeDocument/2006/relationships/hyperlink" Target="https://www.city.osaka.lg.jp/shimin/cmsfiles/contents/0000619/619438/179.xlsx" TargetMode="External"/><Relationship Id="rId81" Type="http://schemas.openxmlformats.org/officeDocument/2006/relationships/hyperlink" Target="https://www.city.osaka.lg.jp/shimin/cmsfiles/contents/0000619/619438/101.xlsx" TargetMode="External"/><Relationship Id="rId86" Type="http://schemas.openxmlformats.org/officeDocument/2006/relationships/hyperlink" Target="https://www.city.osaka.lg.jp/shimin/cmsfiles/contents/0000619/619438/106.xlsx" TargetMode="External"/><Relationship Id="rId94" Type="http://schemas.openxmlformats.org/officeDocument/2006/relationships/hyperlink" Target="https://www.city.osaka.lg.jp/shimin/cmsfiles/contents/0000619/619438/114.xlsx" TargetMode="External"/><Relationship Id="rId99" Type="http://schemas.openxmlformats.org/officeDocument/2006/relationships/hyperlink" Target="https://www.city.osaka.lg.jp/shimin/cmsfiles/contents/0000619/619438/119.xlsx" TargetMode="External"/><Relationship Id="rId101" Type="http://schemas.openxmlformats.org/officeDocument/2006/relationships/hyperlink" Target="https://www.city.osaka.lg.jp/shimin/cmsfiles/contents/0000619/619438/121.xlsx" TargetMode="External"/><Relationship Id="rId122" Type="http://schemas.openxmlformats.org/officeDocument/2006/relationships/hyperlink" Target="https://www.city.osaka.lg.jp/shimin/cmsfiles/contents/0000619/619438/143.xlsx" TargetMode="External"/><Relationship Id="rId130" Type="http://schemas.openxmlformats.org/officeDocument/2006/relationships/hyperlink" Target="https://www.city.osaka.lg.jp/shimin/cmsfiles/contents/0000619/619438/151.xlsx" TargetMode="External"/><Relationship Id="rId135" Type="http://schemas.openxmlformats.org/officeDocument/2006/relationships/hyperlink" Target="https://www.city.osaka.lg.jp/shimin/cmsfiles/contents/0000619/619438/156.xlsx" TargetMode="External"/><Relationship Id="rId143" Type="http://schemas.openxmlformats.org/officeDocument/2006/relationships/hyperlink" Target="https://www.city.osaka.lg.jp/shimin/cmsfiles/contents/0000619/619438/164.xlsx" TargetMode="External"/><Relationship Id="rId148" Type="http://schemas.openxmlformats.org/officeDocument/2006/relationships/hyperlink" Target="https://www.city.osaka.lg.jp/shimin/cmsfiles/contents/0000619/619438/169.xlsx" TargetMode="External"/><Relationship Id="rId151" Type="http://schemas.openxmlformats.org/officeDocument/2006/relationships/hyperlink" Target="https://www.city.osaka.lg.jp/shimin/cmsfiles/contents/0000619/619438/172.xlsx" TargetMode="External"/><Relationship Id="rId156" Type="http://schemas.openxmlformats.org/officeDocument/2006/relationships/hyperlink" Target="https://www.city.osaka.lg.jp/shimin/cmsfiles/contents/0000619/619438/177.xlsx" TargetMode="External"/><Relationship Id="rId4" Type="http://schemas.openxmlformats.org/officeDocument/2006/relationships/hyperlink" Target="https://www.city.osaka.lg.jp/shimin/cmsfiles/contents/0000619/619438/105.xlsx" TargetMode="External"/><Relationship Id="rId9" Type="http://schemas.openxmlformats.org/officeDocument/2006/relationships/hyperlink" Target="https://www.city.osaka.lg.jp/shimin/cmsfiles/contents/0000619/619438/109.xlsx" TargetMode="External"/><Relationship Id="rId13" Type="http://schemas.openxmlformats.org/officeDocument/2006/relationships/hyperlink" Target="https://www.city.osaka.lg.jp/shimin/cmsfiles/contents/0000619/619438/113.xlsx" TargetMode="External"/><Relationship Id="rId18" Type="http://schemas.openxmlformats.org/officeDocument/2006/relationships/hyperlink" Target="https://www.city.osaka.lg.jp/shimin/cmsfiles/contents/0000619/619438/118.xlsx" TargetMode="External"/><Relationship Id="rId39" Type="http://schemas.openxmlformats.org/officeDocument/2006/relationships/hyperlink" Target="https://www.city.osaka.lg.jp/shimin/cmsfiles/contents/0000619/619438/140.xlsx" TargetMode="External"/><Relationship Id="rId109" Type="http://schemas.openxmlformats.org/officeDocument/2006/relationships/hyperlink" Target="https://www.city.osaka.lg.jp/shimin/cmsfiles/contents/0000619/619438/129.xlsx" TargetMode="External"/><Relationship Id="rId34" Type="http://schemas.openxmlformats.org/officeDocument/2006/relationships/hyperlink" Target="https://www.city.osaka.lg.jp/shimin/cmsfiles/contents/0000619/619438/135.xlsx" TargetMode="External"/><Relationship Id="rId50" Type="http://schemas.openxmlformats.org/officeDocument/2006/relationships/hyperlink" Target="https://www.city.osaka.lg.jp/shimin/cmsfiles/contents/0000619/619438/151.xlsx" TargetMode="External"/><Relationship Id="rId55" Type="http://schemas.openxmlformats.org/officeDocument/2006/relationships/hyperlink" Target="https://www.city.osaka.lg.jp/shimin/cmsfiles/contents/0000619/619438/156.xlsx" TargetMode="External"/><Relationship Id="rId76" Type="http://schemas.openxmlformats.org/officeDocument/2006/relationships/hyperlink" Target="https://www.city.osaka.lg.jp/shimin/cmsfiles/contents/0000619/619438/177.xlsx" TargetMode="External"/><Relationship Id="rId97" Type="http://schemas.openxmlformats.org/officeDocument/2006/relationships/hyperlink" Target="https://www.city.osaka.lg.jp/shimin/cmsfiles/contents/0000619/619438/117.xlsx" TargetMode="External"/><Relationship Id="rId104" Type="http://schemas.openxmlformats.org/officeDocument/2006/relationships/hyperlink" Target="https://www.city.osaka.lg.jp/shimin/cmsfiles/contents/0000619/619438/124.xlsx" TargetMode="External"/><Relationship Id="rId120" Type="http://schemas.openxmlformats.org/officeDocument/2006/relationships/hyperlink" Target="https://www.city.osaka.lg.jp/shimin/cmsfiles/contents/0000619/619438/141.xlsx" TargetMode="External"/><Relationship Id="rId125" Type="http://schemas.openxmlformats.org/officeDocument/2006/relationships/hyperlink" Target="https://www.city.osaka.lg.jp/shimin/cmsfiles/contents/0000619/619438/146.xlsx" TargetMode="External"/><Relationship Id="rId141" Type="http://schemas.openxmlformats.org/officeDocument/2006/relationships/hyperlink" Target="https://www.city.osaka.lg.jp/shimin/cmsfiles/contents/0000619/619438/162.xlsx" TargetMode="External"/><Relationship Id="rId146" Type="http://schemas.openxmlformats.org/officeDocument/2006/relationships/hyperlink" Target="https://www.city.osaka.lg.jp/shimin/cmsfiles/contents/0000619/619438/167.xlsx" TargetMode="External"/><Relationship Id="rId7" Type="http://schemas.openxmlformats.org/officeDocument/2006/relationships/hyperlink" Target="https://www.city.osaka.lg.jp/shimin/cmsfiles/contents/0000619/619438/104.xlsx" TargetMode="External"/><Relationship Id="rId71" Type="http://schemas.openxmlformats.org/officeDocument/2006/relationships/hyperlink" Target="https://www.city.osaka.lg.jp/shimin/cmsfiles/contents/0000619/619438/172.xlsx" TargetMode="External"/><Relationship Id="rId92" Type="http://schemas.openxmlformats.org/officeDocument/2006/relationships/hyperlink" Target="https://www.city.osaka.lg.jp/shimin/cmsfiles/contents/0000619/619438/112.xlsx" TargetMode="External"/><Relationship Id="rId2" Type="http://schemas.openxmlformats.org/officeDocument/2006/relationships/hyperlink" Target="https://www.city.osaka.lg.jp/shimin/cmsfiles/contents/0000619/619438/102.xlsx" TargetMode="External"/><Relationship Id="rId29" Type="http://schemas.openxmlformats.org/officeDocument/2006/relationships/hyperlink" Target="https://www.city.osaka.lg.jp/shimin/cmsfiles/contents/0000619/619438/129.xlsx" TargetMode="External"/><Relationship Id="rId24" Type="http://schemas.openxmlformats.org/officeDocument/2006/relationships/hyperlink" Target="https://www.city.osaka.lg.jp/shimin/cmsfiles/contents/0000619/619438/124.xlsx" TargetMode="External"/><Relationship Id="rId40" Type="http://schemas.openxmlformats.org/officeDocument/2006/relationships/hyperlink" Target="https://www.city.osaka.lg.jp/shimin/cmsfiles/contents/0000619/619438/141.xlsx" TargetMode="External"/><Relationship Id="rId45" Type="http://schemas.openxmlformats.org/officeDocument/2006/relationships/hyperlink" Target="https://www.city.osaka.lg.jp/shimin/cmsfiles/contents/0000619/619438/146.xlsx" TargetMode="External"/><Relationship Id="rId66" Type="http://schemas.openxmlformats.org/officeDocument/2006/relationships/hyperlink" Target="https://www.city.osaka.lg.jp/shimin/cmsfiles/contents/0000619/619438/167.xlsx" TargetMode="External"/><Relationship Id="rId87" Type="http://schemas.openxmlformats.org/officeDocument/2006/relationships/hyperlink" Target="https://www.city.osaka.lg.jp/shimin/cmsfiles/contents/0000619/619438/107.xlsx" TargetMode="External"/><Relationship Id="rId110" Type="http://schemas.openxmlformats.org/officeDocument/2006/relationships/hyperlink" Target="https://www.city.osaka.lg.jp/shimin/cmsfiles/contents/0000619/619438/131.xlsx" TargetMode="External"/><Relationship Id="rId115" Type="http://schemas.openxmlformats.org/officeDocument/2006/relationships/hyperlink" Target="https://www.city.osaka.lg.jp/shimin/cmsfiles/contents/0000619/619438/136.xlsx" TargetMode="External"/><Relationship Id="rId131" Type="http://schemas.openxmlformats.org/officeDocument/2006/relationships/hyperlink" Target="https://www.city.osaka.lg.jp/shimin/cmsfiles/contents/0000619/619438/152.xlsx" TargetMode="External"/><Relationship Id="rId136" Type="http://schemas.openxmlformats.org/officeDocument/2006/relationships/hyperlink" Target="https://www.city.osaka.lg.jp/shimin/cmsfiles/contents/0000619/619438/157.xlsx" TargetMode="External"/><Relationship Id="rId157" Type="http://schemas.openxmlformats.org/officeDocument/2006/relationships/hyperlink" Target="https://www.city.osaka.lg.jp/shimin/cmsfiles/contents/0000619/619438/178.xlsx" TargetMode="External"/><Relationship Id="rId61" Type="http://schemas.openxmlformats.org/officeDocument/2006/relationships/hyperlink" Target="https://www.city.osaka.lg.jp/shimin/cmsfiles/contents/0000619/619438/162.xlsx" TargetMode="External"/><Relationship Id="rId82" Type="http://schemas.openxmlformats.org/officeDocument/2006/relationships/hyperlink" Target="https://www.city.osaka.lg.jp/shimin/cmsfiles/contents/0000619/619438/102.xlsx" TargetMode="External"/><Relationship Id="rId152" Type="http://schemas.openxmlformats.org/officeDocument/2006/relationships/hyperlink" Target="https://www.city.osaka.lg.jp/shimin/cmsfiles/contents/0000619/619438/173.xlsx" TargetMode="External"/><Relationship Id="rId19" Type="http://schemas.openxmlformats.org/officeDocument/2006/relationships/hyperlink" Target="https://www.city.osaka.lg.jp/shimin/cmsfiles/contents/0000619/619438/119.xlsx" TargetMode="External"/><Relationship Id="rId14" Type="http://schemas.openxmlformats.org/officeDocument/2006/relationships/hyperlink" Target="https://www.city.osaka.lg.jp/shimin/cmsfiles/contents/0000619/619438/114.xlsx" TargetMode="External"/><Relationship Id="rId30" Type="http://schemas.openxmlformats.org/officeDocument/2006/relationships/hyperlink" Target="https://www.city.osaka.lg.jp/shimin/cmsfiles/contents/0000619/619438/131.xlsx" TargetMode="External"/><Relationship Id="rId35" Type="http://schemas.openxmlformats.org/officeDocument/2006/relationships/hyperlink" Target="https://www.city.osaka.lg.jp/shimin/cmsfiles/contents/0000619/619438/136.xlsx" TargetMode="External"/><Relationship Id="rId56" Type="http://schemas.openxmlformats.org/officeDocument/2006/relationships/hyperlink" Target="https://www.city.osaka.lg.jp/shimin/cmsfiles/contents/0000619/619438/157.xlsx" TargetMode="External"/><Relationship Id="rId77" Type="http://schemas.openxmlformats.org/officeDocument/2006/relationships/hyperlink" Target="https://www.city.osaka.lg.jp/shimin/cmsfiles/contents/0000619/619438/178.xlsx" TargetMode="External"/><Relationship Id="rId100" Type="http://schemas.openxmlformats.org/officeDocument/2006/relationships/hyperlink" Target="https://www.city.osaka.lg.jp/shimin/cmsfiles/contents/0000619/619438/120.xlsx" TargetMode="External"/><Relationship Id="rId105" Type="http://schemas.openxmlformats.org/officeDocument/2006/relationships/hyperlink" Target="https://www.city.osaka.lg.jp/shimin/cmsfiles/contents/0000619/619438/125.xlsx" TargetMode="External"/><Relationship Id="rId126" Type="http://schemas.openxmlformats.org/officeDocument/2006/relationships/hyperlink" Target="https://www.city.osaka.lg.jp/shimin/cmsfiles/contents/0000619/619438/147.xlsx" TargetMode="External"/><Relationship Id="rId147" Type="http://schemas.openxmlformats.org/officeDocument/2006/relationships/hyperlink" Target="https://www.city.osaka.lg.jp/shimin/cmsfiles/contents/0000619/619438/168.xlsx" TargetMode="External"/><Relationship Id="rId8" Type="http://schemas.openxmlformats.org/officeDocument/2006/relationships/hyperlink" Target="https://www.city.osaka.lg.jp/shimin/cmsfiles/contents/0000619/619438/108.xlsx" TargetMode="External"/><Relationship Id="rId51" Type="http://schemas.openxmlformats.org/officeDocument/2006/relationships/hyperlink" Target="https://www.city.osaka.lg.jp/shimin/cmsfiles/contents/0000619/619438/152.xlsx" TargetMode="External"/><Relationship Id="rId72" Type="http://schemas.openxmlformats.org/officeDocument/2006/relationships/hyperlink" Target="https://www.city.osaka.lg.jp/shimin/cmsfiles/contents/0000619/619438/173.xlsx" TargetMode="External"/><Relationship Id="rId93" Type="http://schemas.openxmlformats.org/officeDocument/2006/relationships/hyperlink" Target="https://www.city.osaka.lg.jp/shimin/cmsfiles/contents/0000619/619438/113.xlsx" TargetMode="External"/><Relationship Id="rId98" Type="http://schemas.openxmlformats.org/officeDocument/2006/relationships/hyperlink" Target="https://www.city.osaka.lg.jp/shimin/cmsfiles/contents/0000619/619438/118.xlsx" TargetMode="External"/><Relationship Id="rId121" Type="http://schemas.openxmlformats.org/officeDocument/2006/relationships/hyperlink" Target="https://www.city.osaka.lg.jp/shimin/cmsfiles/contents/0000619/619438/142.xlsx" TargetMode="External"/><Relationship Id="rId142" Type="http://schemas.openxmlformats.org/officeDocument/2006/relationships/hyperlink" Target="https://www.city.osaka.lg.jp/shimin/cmsfiles/contents/0000619/619438/163.xlsx" TargetMode="External"/><Relationship Id="rId3" Type="http://schemas.openxmlformats.org/officeDocument/2006/relationships/hyperlink" Target="https://www.city.osaka.lg.jp/shimin/cmsfiles/contents/0000619/619438/103.xlsx" TargetMode="External"/><Relationship Id="rId25" Type="http://schemas.openxmlformats.org/officeDocument/2006/relationships/hyperlink" Target="https://www.city.osaka.lg.jp/shimin/cmsfiles/contents/0000619/619438/125.xlsx" TargetMode="External"/><Relationship Id="rId46" Type="http://schemas.openxmlformats.org/officeDocument/2006/relationships/hyperlink" Target="https://www.city.osaka.lg.jp/shimin/cmsfiles/contents/0000619/619438/147.xlsx" TargetMode="External"/><Relationship Id="rId67" Type="http://schemas.openxmlformats.org/officeDocument/2006/relationships/hyperlink" Target="https://www.city.osaka.lg.jp/shimin/cmsfiles/contents/0000619/619438/168.xlsx" TargetMode="External"/><Relationship Id="rId116" Type="http://schemas.openxmlformats.org/officeDocument/2006/relationships/hyperlink" Target="https://www.city.osaka.lg.jp/shimin/cmsfiles/contents/0000619/619438/137.xlsx" TargetMode="External"/><Relationship Id="rId137" Type="http://schemas.openxmlformats.org/officeDocument/2006/relationships/hyperlink" Target="https://www.city.osaka.lg.jp/shimin/cmsfiles/contents/0000619/619438/158.xlsx" TargetMode="External"/><Relationship Id="rId158" Type="http://schemas.openxmlformats.org/officeDocument/2006/relationships/hyperlink" Target="https://www.city.osaka.lg.jp/shimin/cmsfiles/contents/0000619/619438/179.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43"/>
  <sheetViews>
    <sheetView tabSelected="1" zoomScaleNormal="100" zoomScaleSheetLayoutView="100" workbookViewId="0">
      <selection activeCell="A14" sqref="A14:D15"/>
    </sheetView>
  </sheetViews>
  <sheetFormatPr defaultColWidth="8.625" defaultRowHeight="18" customHeight="1"/>
  <cols>
    <col min="1" max="1" width="3.75" style="10" customWidth="1"/>
    <col min="2" max="2" width="12.5" style="10" customWidth="1"/>
    <col min="3" max="3" width="23.75" style="10" customWidth="1"/>
    <col min="4" max="4" width="17.5" style="10" customWidth="1"/>
    <col min="5" max="5" width="12.5" style="10" customWidth="1"/>
    <col min="6" max="7" width="12.5" style="70" customWidth="1"/>
    <col min="8" max="8" width="6.25" style="11" customWidth="1"/>
    <col min="9" max="9" width="9.375" style="11" customWidth="1"/>
    <col min="10" max="10" width="3.25" style="165" bestFit="1" customWidth="1"/>
    <col min="11" max="11" width="7.375" style="166" bestFit="1" customWidth="1"/>
    <col min="12" max="13" width="8.625" style="165" customWidth="1"/>
    <col min="14" max="14" width="9" style="165" customWidth="1"/>
    <col min="15" max="15" width="8.625" style="165" customWidth="1"/>
    <col min="16" max="220" width="8.625" style="11" customWidth="1"/>
    <col min="221" max="16384" width="8.625" style="11"/>
  </cols>
  <sheetData>
    <row r="1" spans="1:13" ht="17.25" customHeight="1">
      <c r="G1" s="77"/>
    </row>
    <row r="2" spans="1:13" ht="17.25" customHeight="1">
      <c r="A2" s="9"/>
      <c r="B2" s="9"/>
      <c r="G2" s="78"/>
      <c r="I2" s="79"/>
    </row>
    <row r="3" spans="1:13" ht="17.25" customHeight="1">
      <c r="A3" s="9"/>
      <c r="B3" s="9"/>
      <c r="G3" s="80"/>
      <c r="I3" s="79"/>
    </row>
    <row r="4" spans="1:13" ht="17.25" customHeight="1">
      <c r="G4" s="78"/>
    </row>
    <row r="5" spans="1:13" ht="18" customHeight="1">
      <c r="A5" s="9" t="s">
        <v>66</v>
      </c>
      <c r="B5" s="9"/>
      <c r="G5" s="10"/>
      <c r="H5" s="71"/>
      <c r="I5" s="71"/>
    </row>
    <row r="6" spans="1:13" ht="15" customHeight="1">
      <c r="G6" s="10"/>
    </row>
    <row r="7" spans="1:13" ht="18" customHeight="1">
      <c r="A7" s="12" t="s">
        <v>155</v>
      </c>
      <c r="B7" s="12"/>
      <c r="D7" s="11"/>
      <c r="E7" s="11"/>
      <c r="F7" s="12"/>
      <c r="G7" s="12"/>
      <c r="I7" s="72" t="s">
        <v>156</v>
      </c>
    </row>
    <row r="8" spans="1:13" ht="10.5" customHeight="1">
      <c r="A8" s="11"/>
      <c r="B8" s="11"/>
      <c r="D8" s="11"/>
      <c r="E8" s="11"/>
      <c r="F8" s="12"/>
      <c r="G8" s="12"/>
    </row>
    <row r="9" spans="1:13" ht="27" customHeight="1" thickBot="1">
      <c r="A9" s="11"/>
      <c r="B9" s="11"/>
      <c r="E9" s="117" t="s">
        <v>26</v>
      </c>
      <c r="F9" s="117"/>
      <c r="G9" s="73"/>
      <c r="I9" s="74" t="s">
        <v>27</v>
      </c>
      <c r="M9" s="167"/>
    </row>
    <row r="10" spans="1:13" ht="15" customHeight="1">
      <c r="A10" s="13" t="s">
        <v>28</v>
      </c>
      <c r="B10" s="14" t="s">
        <v>51</v>
      </c>
      <c r="C10" s="110" t="s">
        <v>49</v>
      </c>
      <c r="D10" s="112" t="s">
        <v>52</v>
      </c>
      <c r="E10" s="14" t="s">
        <v>181</v>
      </c>
      <c r="F10" s="14" t="s">
        <v>196</v>
      </c>
      <c r="G10" s="75" t="s">
        <v>47</v>
      </c>
      <c r="H10" s="113" t="s">
        <v>50</v>
      </c>
      <c r="I10" s="114"/>
    </row>
    <row r="11" spans="1:13" ht="15" customHeight="1">
      <c r="A11" s="15" t="s">
        <v>29</v>
      </c>
      <c r="B11" s="16" t="s">
        <v>44</v>
      </c>
      <c r="C11" s="111"/>
      <c r="D11" s="111"/>
      <c r="E11" s="76" t="s">
        <v>63</v>
      </c>
      <c r="F11" s="76" t="s">
        <v>65</v>
      </c>
      <c r="G11" s="76" t="s">
        <v>48</v>
      </c>
      <c r="H11" s="115"/>
      <c r="I11" s="116"/>
    </row>
    <row r="12" spans="1:13" ht="15" customHeight="1">
      <c r="A12" s="89">
        <v>1</v>
      </c>
      <c r="B12" s="91" t="s">
        <v>76</v>
      </c>
      <c r="C12" s="146" t="s">
        <v>77</v>
      </c>
      <c r="D12" s="85" t="s">
        <v>78</v>
      </c>
      <c r="E12" s="48">
        <v>2077539</v>
      </c>
      <c r="F12" s="48">
        <v>2236365</v>
      </c>
      <c r="G12" s="48">
        <f t="shared" ref="G12:G69" si="0">+F12-E12</f>
        <v>158826</v>
      </c>
      <c r="H12" s="87" t="s">
        <v>104</v>
      </c>
      <c r="I12" s="53"/>
      <c r="J12" s="165" t="s">
        <v>72</v>
      </c>
      <c r="K12" s="166" t="str">
        <f>IF(H12="　　","　　",ASC(H12)&amp;J12)</f>
        <v>　　</v>
      </c>
      <c r="M12" s="165" t="s">
        <v>218</v>
      </c>
    </row>
    <row r="13" spans="1:13" ht="15" customHeight="1">
      <c r="A13" s="90"/>
      <c r="B13" s="92"/>
      <c r="C13" s="147"/>
      <c r="D13" s="86"/>
      <c r="E13" s="52">
        <v>2077539</v>
      </c>
      <c r="F13" s="52">
        <v>2236365</v>
      </c>
      <c r="G13" s="49">
        <f t="shared" si="0"/>
        <v>158826</v>
      </c>
      <c r="H13" s="88"/>
      <c r="I13" s="54"/>
      <c r="J13" s="165" t="s">
        <v>73</v>
      </c>
      <c r="K13" s="166" t="str">
        <f>IF(H12="　　","　　",ASC(H12)&amp;J13)</f>
        <v>　　</v>
      </c>
      <c r="M13" s="167" t="s">
        <v>211</v>
      </c>
    </row>
    <row r="14" spans="1:13" ht="15" customHeight="1">
      <c r="A14" s="95" t="s">
        <v>31</v>
      </c>
      <c r="B14" s="96"/>
      <c r="C14" s="96"/>
      <c r="D14" s="97"/>
      <c r="E14" s="50">
        <f>SUMIF(J12:J13,"出",E12:E13)</f>
        <v>2077539</v>
      </c>
      <c r="F14" s="50">
        <f>SUMIF(J12:J13,"出",F12:F13)</f>
        <v>2236365</v>
      </c>
      <c r="G14" s="48">
        <f t="shared" si="0"/>
        <v>158826</v>
      </c>
      <c r="H14" s="87" t="s">
        <v>30</v>
      </c>
      <c r="I14" s="53"/>
    </row>
    <row r="15" spans="1:13" ht="15" customHeight="1">
      <c r="A15" s="98"/>
      <c r="B15" s="99"/>
      <c r="C15" s="99"/>
      <c r="D15" s="100"/>
      <c r="E15" s="51">
        <f>SUMIF(J12:J13,"税",E12:E13)</f>
        <v>2077539</v>
      </c>
      <c r="F15" s="51">
        <f>SUMIF(J12:J13,"税",F12:F13)</f>
        <v>2236365</v>
      </c>
      <c r="G15" s="49">
        <f t="shared" si="0"/>
        <v>158826</v>
      </c>
      <c r="H15" s="88"/>
      <c r="I15" s="54"/>
    </row>
    <row r="16" spans="1:13" ht="15" customHeight="1">
      <c r="A16" s="89">
        <v>2</v>
      </c>
      <c r="B16" s="91" t="s">
        <v>79</v>
      </c>
      <c r="C16" s="146" t="s">
        <v>80</v>
      </c>
      <c r="D16" s="85" t="s">
        <v>84</v>
      </c>
      <c r="E16" s="61">
        <f>19240+2325+170+431</f>
        <v>22166</v>
      </c>
      <c r="F16" s="61">
        <f>291+2565+39997+170+425</f>
        <v>43448</v>
      </c>
      <c r="G16" s="48">
        <f t="shared" si="0"/>
        <v>21282</v>
      </c>
      <c r="H16" s="87" t="s">
        <v>30</v>
      </c>
      <c r="I16" s="53"/>
      <c r="J16" s="165" t="s">
        <v>72</v>
      </c>
      <c r="K16" s="166" t="str">
        <f>IF(H16="　　","　　",ASC(H16)&amp;J16)</f>
        <v>　　</v>
      </c>
      <c r="M16" s="165" t="s">
        <v>219</v>
      </c>
    </row>
    <row r="17" spans="1:13" ht="15" customHeight="1">
      <c r="A17" s="90"/>
      <c r="B17" s="92"/>
      <c r="C17" s="147"/>
      <c r="D17" s="86"/>
      <c r="E17" s="51">
        <f>19240+2325+170+431</f>
        <v>22166</v>
      </c>
      <c r="F17" s="51">
        <f>291+2565+39997+170+425</f>
        <v>43448</v>
      </c>
      <c r="G17" s="49">
        <f t="shared" si="0"/>
        <v>21282</v>
      </c>
      <c r="H17" s="88"/>
      <c r="I17" s="54"/>
      <c r="J17" s="165" t="s">
        <v>73</v>
      </c>
      <c r="K17" s="166" t="str">
        <f>IF(H16="　　","　　",ASC(H16)&amp;J17)</f>
        <v>　　</v>
      </c>
      <c r="M17" s="167" t="s">
        <v>212</v>
      </c>
    </row>
    <row r="18" spans="1:13" ht="15" customHeight="1">
      <c r="A18" s="89">
        <v>3</v>
      </c>
      <c r="B18" s="91" t="s">
        <v>79</v>
      </c>
      <c r="C18" s="146" t="s">
        <v>81</v>
      </c>
      <c r="D18" s="85" t="s">
        <v>85</v>
      </c>
      <c r="E18" s="50">
        <v>1895</v>
      </c>
      <c r="F18" s="50">
        <v>7748</v>
      </c>
      <c r="G18" s="48">
        <f t="shared" si="0"/>
        <v>5853</v>
      </c>
      <c r="H18" s="87" t="s">
        <v>30</v>
      </c>
      <c r="I18" s="53"/>
      <c r="J18" s="165" t="s">
        <v>72</v>
      </c>
      <c r="K18" s="166" t="str">
        <f t="shared" ref="K18" si="1">IF(H18="　　","　　",ASC(H18)&amp;J18)</f>
        <v>　　</v>
      </c>
      <c r="M18" s="165" t="s">
        <v>220</v>
      </c>
    </row>
    <row r="19" spans="1:13" ht="15" customHeight="1">
      <c r="A19" s="90"/>
      <c r="B19" s="92"/>
      <c r="C19" s="147"/>
      <c r="D19" s="86"/>
      <c r="E19" s="51">
        <v>1895</v>
      </c>
      <c r="F19" s="51">
        <v>4748</v>
      </c>
      <c r="G19" s="49">
        <f t="shared" si="0"/>
        <v>2853</v>
      </c>
      <c r="H19" s="88"/>
      <c r="I19" s="54"/>
      <c r="J19" s="165" t="s">
        <v>73</v>
      </c>
      <c r="K19" s="166" t="str">
        <f t="shared" ref="K19" si="2">IF(H18="　　","　　",ASC(H18)&amp;J19)</f>
        <v>　　</v>
      </c>
      <c r="M19" s="167" t="s">
        <v>213</v>
      </c>
    </row>
    <row r="20" spans="1:13" ht="15" customHeight="1">
      <c r="A20" s="89">
        <v>4</v>
      </c>
      <c r="B20" s="91" t="s">
        <v>79</v>
      </c>
      <c r="C20" s="146" t="s">
        <v>82</v>
      </c>
      <c r="D20" s="85" t="s">
        <v>85</v>
      </c>
      <c r="E20" s="50">
        <f>10093+27618</f>
        <v>37711</v>
      </c>
      <c r="F20" s="50">
        <v>2992</v>
      </c>
      <c r="G20" s="48">
        <f t="shared" si="0"/>
        <v>-34719</v>
      </c>
      <c r="H20" s="87" t="s">
        <v>30</v>
      </c>
      <c r="I20" s="53"/>
      <c r="J20" s="165" t="s">
        <v>72</v>
      </c>
      <c r="K20" s="166" t="str">
        <f t="shared" ref="K20" si="3">IF(H20="　　","　　",ASC(H20)&amp;J20)</f>
        <v>　　</v>
      </c>
      <c r="M20" s="165" t="s">
        <v>222</v>
      </c>
    </row>
    <row r="21" spans="1:13" ht="15" customHeight="1">
      <c r="A21" s="90"/>
      <c r="B21" s="92"/>
      <c r="C21" s="147"/>
      <c r="D21" s="86"/>
      <c r="E21" s="51">
        <f>10093+27618</f>
        <v>37711</v>
      </c>
      <c r="F21" s="51">
        <v>2992</v>
      </c>
      <c r="G21" s="49">
        <f t="shared" si="0"/>
        <v>-34719</v>
      </c>
      <c r="H21" s="88"/>
      <c r="I21" s="54"/>
      <c r="J21" s="165" t="s">
        <v>73</v>
      </c>
      <c r="K21" s="166" t="str">
        <f t="shared" ref="K21" si="4">IF(H20="　　","　　",ASC(H20)&amp;J21)</f>
        <v>　　</v>
      </c>
      <c r="M21" s="167" t="s">
        <v>214</v>
      </c>
    </row>
    <row r="22" spans="1:13" ht="15" customHeight="1">
      <c r="A22" s="89">
        <v>5</v>
      </c>
      <c r="B22" s="91" t="s">
        <v>79</v>
      </c>
      <c r="C22" s="148" t="s">
        <v>83</v>
      </c>
      <c r="D22" s="85" t="s">
        <v>85</v>
      </c>
      <c r="E22" s="48">
        <v>4398</v>
      </c>
      <c r="F22" s="48">
        <v>3752</v>
      </c>
      <c r="G22" s="48">
        <f t="shared" si="0"/>
        <v>-646</v>
      </c>
      <c r="H22" s="87" t="s">
        <v>30</v>
      </c>
      <c r="I22" s="53"/>
      <c r="J22" s="165" t="s">
        <v>72</v>
      </c>
      <c r="K22" s="166" t="str">
        <f t="shared" ref="K22" si="5">IF(H22="　　","　　",ASC(H22)&amp;J22)</f>
        <v>　　</v>
      </c>
      <c r="M22" s="165" t="s">
        <v>221</v>
      </c>
    </row>
    <row r="23" spans="1:13" ht="15" customHeight="1">
      <c r="A23" s="90"/>
      <c r="B23" s="92"/>
      <c r="C23" s="148"/>
      <c r="D23" s="86"/>
      <c r="E23" s="52">
        <v>4398</v>
      </c>
      <c r="F23" s="52">
        <v>3752</v>
      </c>
      <c r="G23" s="49">
        <f t="shared" si="0"/>
        <v>-646</v>
      </c>
      <c r="H23" s="88"/>
      <c r="I23" s="54"/>
      <c r="J23" s="165" t="s">
        <v>73</v>
      </c>
      <c r="K23" s="166" t="str">
        <f t="shared" ref="K23" si="6">IF(H22="　　","　　",ASC(H22)&amp;J23)</f>
        <v>　　</v>
      </c>
      <c r="M23" s="167" t="s">
        <v>215</v>
      </c>
    </row>
    <row r="24" spans="1:13" ht="15" customHeight="1">
      <c r="A24" s="95" t="s">
        <v>86</v>
      </c>
      <c r="B24" s="96"/>
      <c r="C24" s="96"/>
      <c r="D24" s="97"/>
      <c r="E24" s="50">
        <f>SUMIF(J16:J23,"出",E16:E23)</f>
        <v>66170</v>
      </c>
      <c r="F24" s="50">
        <f>SUMIF(J16:J23,"出",F16:F23)</f>
        <v>57940</v>
      </c>
      <c r="G24" s="48">
        <f t="shared" si="0"/>
        <v>-8230</v>
      </c>
      <c r="H24" s="87" t="s">
        <v>30</v>
      </c>
      <c r="I24" s="53"/>
    </row>
    <row r="25" spans="1:13" ht="15" customHeight="1">
      <c r="A25" s="98"/>
      <c r="B25" s="99"/>
      <c r="C25" s="99"/>
      <c r="D25" s="100"/>
      <c r="E25" s="51">
        <f>SUMIF(J16:J23,"税",E16:E23)</f>
        <v>66170</v>
      </c>
      <c r="F25" s="51">
        <f>SUMIF(J16:J23,"税",F16:F23)</f>
        <v>54940</v>
      </c>
      <c r="G25" s="49">
        <f t="shared" si="0"/>
        <v>-11230</v>
      </c>
      <c r="H25" s="88"/>
      <c r="I25" s="54"/>
    </row>
    <row r="26" spans="1:13" ht="15" customHeight="1">
      <c r="A26" s="89">
        <v>6</v>
      </c>
      <c r="B26" s="91" t="s">
        <v>87</v>
      </c>
      <c r="C26" s="146" t="s">
        <v>193</v>
      </c>
      <c r="D26" s="85" t="s">
        <v>171</v>
      </c>
      <c r="E26" s="50">
        <f>1135+319+1032</f>
        <v>2486</v>
      </c>
      <c r="F26" s="50">
        <f>1497+319+842</f>
        <v>2658</v>
      </c>
      <c r="G26" s="48">
        <f t="shared" si="0"/>
        <v>172</v>
      </c>
      <c r="H26" s="87" t="s">
        <v>30</v>
      </c>
      <c r="I26" s="53"/>
      <c r="J26" s="165" t="s">
        <v>72</v>
      </c>
      <c r="K26" s="166" t="str">
        <f t="shared" ref="K26:K68" si="7">IF(H26="　　","　　",ASC(H26)&amp;J26)</f>
        <v>　　</v>
      </c>
      <c r="M26" s="165" t="s">
        <v>223</v>
      </c>
    </row>
    <row r="27" spans="1:13" ht="15" customHeight="1">
      <c r="A27" s="90"/>
      <c r="B27" s="92"/>
      <c r="C27" s="147"/>
      <c r="D27" s="86"/>
      <c r="E27" s="51">
        <f>1135+319+942</f>
        <v>2396</v>
      </c>
      <c r="F27" s="51">
        <f>1497+319+842</f>
        <v>2658</v>
      </c>
      <c r="G27" s="49">
        <f t="shared" si="0"/>
        <v>262</v>
      </c>
      <c r="H27" s="88"/>
      <c r="I27" s="54"/>
      <c r="J27" s="165" t="s">
        <v>73</v>
      </c>
      <c r="K27" s="166" t="str">
        <f t="shared" ref="K27:K69" si="8">IF(H26="　　","　　",ASC(H26)&amp;J27)</f>
        <v>　　</v>
      </c>
      <c r="M27" s="167" t="s">
        <v>216</v>
      </c>
    </row>
    <row r="28" spans="1:13" ht="15" customHeight="1">
      <c r="A28" s="89">
        <v>7</v>
      </c>
      <c r="B28" s="91" t="s">
        <v>87</v>
      </c>
      <c r="C28" s="146" t="s">
        <v>224</v>
      </c>
      <c r="D28" s="85" t="s">
        <v>99</v>
      </c>
      <c r="E28" s="50">
        <v>350</v>
      </c>
      <c r="F28" s="50">
        <v>350</v>
      </c>
      <c r="G28" s="48">
        <f t="shared" si="0"/>
        <v>0</v>
      </c>
      <c r="H28" s="87" t="s">
        <v>30</v>
      </c>
      <c r="I28" s="53"/>
      <c r="J28" s="165" t="s">
        <v>72</v>
      </c>
      <c r="K28" s="166" t="str">
        <f t="shared" si="7"/>
        <v>　　</v>
      </c>
      <c r="M28" s="165" t="s">
        <v>224</v>
      </c>
    </row>
    <row r="29" spans="1:13" ht="15" customHeight="1">
      <c r="A29" s="90"/>
      <c r="B29" s="92"/>
      <c r="C29" s="147"/>
      <c r="D29" s="86"/>
      <c r="E29" s="51">
        <v>350</v>
      </c>
      <c r="F29" s="51">
        <v>350</v>
      </c>
      <c r="G29" s="49">
        <f t="shared" si="0"/>
        <v>0</v>
      </c>
      <c r="H29" s="88"/>
      <c r="I29" s="54"/>
      <c r="J29" s="165" t="s">
        <v>73</v>
      </c>
      <c r="K29" s="166" t="str">
        <f t="shared" si="8"/>
        <v>　　</v>
      </c>
      <c r="M29" s="167" t="s">
        <v>217</v>
      </c>
    </row>
    <row r="30" spans="1:13" ht="15" customHeight="1">
      <c r="A30" s="89">
        <v>8</v>
      </c>
      <c r="B30" s="91" t="s">
        <v>87</v>
      </c>
      <c r="C30" s="146" t="s">
        <v>88</v>
      </c>
      <c r="D30" s="85" t="s">
        <v>99</v>
      </c>
      <c r="E30" s="50">
        <v>1017633</v>
      </c>
      <c r="F30" s="50">
        <v>525957</v>
      </c>
      <c r="G30" s="48">
        <f t="shared" si="0"/>
        <v>-491676</v>
      </c>
      <c r="H30" s="87" t="s">
        <v>30</v>
      </c>
      <c r="I30" s="53"/>
      <c r="J30" s="165" t="s">
        <v>72</v>
      </c>
      <c r="K30" s="166" t="str">
        <f t="shared" si="7"/>
        <v>　　</v>
      </c>
      <c r="M30" s="165" t="s">
        <v>225</v>
      </c>
    </row>
    <row r="31" spans="1:13" ht="15" customHeight="1">
      <c r="A31" s="90"/>
      <c r="B31" s="92"/>
      <c r="C31" s="147"/>
      <c r="D31" s="86"/>
      <c r="E31" s="51">
        <v>982408</v>
      </c>
      <c r="F31" s="51">
        <v>316589</v>
      </c>
      <c r="G31" s="49">
        <f t="shared" si="0"/>
        <v>-665819</v>
      </c>
      <c r="H31" s="88"/>
      <c r="I31" s="54"/>
      <c r="J31" s="165" t="s">
        <v>73</v>
      </c>
      <c r="K31" s="166" t="str">
        <f t="shared" si="8"/>
        <v>　　</v>
      </c>
      <c r="M31" s="167" t="s">
        <v>226</v>
      </c>
    </row>
    <row r="32" spans="1:13" ht="15" customHeight="1">
      <c r="A32" s="89">
        <v>9</v>
      </c>
      <c r="B32" s="91" t="s">
        <v>87</v>
      </c>
      <c r="C32" s="146" t="s">
        <v>180</v>
      </c>
      <c r="D32" s="85" t="s">
        <v>99</v>
      </c>
      <c r="E32" s="50">
        <v>9860</v>
      </c>
      <c r="F32" s="50">
        <v>3269</v>
      </c>
      <c r="G32" s="48">
        <f t="shared" si="0"/>
        <v>-6591</v>
      </c>
      <c r="H32" s="87" t="s">
        <v>30</v>
      </c>
      <c r="I32" s="53"/>
      <c r="J32" s="165" t="s">
        <v>72</v>
      </c>
      <c r="K32" s="166" t="str">
        <f t="shared" si="7"/>
        <v>　　</v>
      </c>
      <c r="M32" s="165" t="s">
        <v>227</v>
      </c>
    </row>
    <row r="33" spans="1:13" ht="15" customHeight="1">
      <c r="A33" s="90"/>
      <c r="B33" s="92"/>
      <c r="C33" s="147"/>
      <c r="D33" s="86"/>
      <c r="E33" s="51">
        <v>9860</v>
      </c>
      <c r="F33" s="51">
        <v>3269</v>
      </c>
      <c r="G33" s="49">
        <f t="shared" si="0"/>
        <v>-6591</v>
      </c>
      <c r="H33" s="88"/>
      <c r="I33" s="54"/>
      <c r="J33" s="165" t="s">
        <v>73</v>
      </c>
      <c r="K33" s="166" t="str">
        <f t="shared" si="8"/>
        <v>　　</v>
      </c>
      <c r="M33" s="167" t="s">
        <v>228</v>
      </c>
    </row>
    <row r="34" spans="1:13" ht="15" customHeight="1">
      <c r="A34" s="89">
        <v>10</v>
      </c>
      <c r="B34" s="91" t="s">
        <v>87</v>
      </c>
      <c r="C34" s="146" t="s">
        <v>89</v>
      </c>
      <c r="D34" s="85" t="s">
        <v>172</v>
      </c>
      <c r="E34" s="50">
        <v>2026915</v>
      </c>
      <c r="F34" s="50">
        <v>1829714</v>
      </c>
      <c r="G34" s="48">
        <f t="shared" si="0"/>
        <v>-197201</v>
      </c>
      <c r="H34" s="87" t="s">
        <v>30</v>
      </c>
      <c r="I34" s="53"/>
      <c r="J34" s="165" t="s">
        <v>72</v>
      </c>
      <c r="K34" s="166" t="str">
        <f t="shared" si="7"/>
        <v>　　</v>
      </c>
      <c r="M34" s="165" t="s">
        <v>229</v>
      </c>
    </row>
    <row r="35" spans="1:13" ht="15" customHeight="1">
      <c r="A35" s="90"/>
      <c r="B35" s="92"/>
      <c r="C35" s="147"/>
      <c r="D35" s="86"/>
      <c r="E35" s="51">
        <v>2026915</v>
      </c>
      <c r="F35" s="51">
        <v>1829714</v>
      </c>
      <c r="G35" s="49">
        <f t="shared" si="0"/>
        <v>-197201</v>
      </c>
      <c r="H35" s="88"/>
      <c r="I35" s="54"/>
      <c r="J35" s="165" t="s">
        <v>73</v>
      </c>
      <c r="K35" s="166" t="str">
        <f t="shared" si="8"/>
        <v>　　</v>
      </c>
      <c r="M35" s="167" t="s">
        <v>230</v>
      </c>
    </row>
    <row r="36" spans="1:13" ht="15" customHeight="1">
      <c r="A36" s="89">
        <v>11</v>
      </c>
      <c r="B36" s="91" t="s">
        <v>87</v>
      </c>
      <c r="C36" s="148" t="s">
        <v>90</v>
      </c>
      <c r="D36" s="85" t="s">
        <v>173</v>
      </c>
      <c r="E36" s="48">
        <v>1072</v>
      </c>
      <c r="F36" s="48">
        <v>1067</v>
      </c>
      <c r="G36" s="48">
        <f t="shared" si="0"/>
        <v>-5</v>
      </c>
      <c r="H36" s="87" t="s">
        <v>32</v>
      </c>
      <c r="I36" s="53">
        <v>1067</v>
      </c>
      <c r="J36" s="165" t="s">
        <v>72</v>
      </c>
      <c r="K36" s="166" t="str">
        <f t="shared" si="7"/>
        <v>区CM出</v>
      </c>
      <c r="M36" s="165" t="s">
        <v>231</v>
      </c>
    </row>
    <row r="37" spans="1:13" ht="15" customHeight="1">
      <c r="A37" s="90"/>
      <c r="B37" s="92"/>
      <c r="C37" s="148"/>
      <c r="D37" s="86"/>
      <c r="E37" s="52">
        <v>1072</v>
      </c>
      <c r="F37" s="52">
        <v>1067</v>
      </c>
      <c r="G37" s="49">
        <f t="shared" si="0"/>
        <v>-5</v>
      </c>
      <c r="H37" s="88"/>
      <c r="I37" s="54">
        <v>1067</v>
      </c>
      <c r="J37" s="165" t="s">
        <v>73</v>
      </c>
      <c r="K37" s="166" t="str">
        <f t="shared" si="8"/>
        <v>区CM税</v>
      </c>
      <c r="M37" s="167" t="s">
        <v>232</v>
      </c>
    </row>
    <row r="38" spans="1:13" ht="15" customHeight="1">
      <c r="A38" s="89">
        <v>12</v>
      </c>
      <c r="B38" s="91" t="s">
        <v>87</v>
      </c>
      <c r="C38" s="146" t="s">
        <v>175</v>
      </c>
      <c r="D38" s="85" t="s">
        <v>172</v>
      </c>
      <c r="E38" s="50">
        <v>613</v>
      </c>
      <c r="F38" s="50">
        <v>473</v>
      </c>
      <c r="G38" s="48">
        <f t="shared" si="0"/>
        <v>-140</v>
      </c>
      <c r="H38" s="87" t="s">
        <v>30</v>
      </c>
      <c r="I38" s="53"/>
      <c r="J38" s="165" t="s">
        <v>72</v>
      </c>
      <c r="K38" s="166" t="str">
        <f t="shared" si="7"/>
        <v>　　</v>
      </c>
      <c r="M38" s="165" t="s">
        <v>234</v>
      </c>
    </row>
    <row r="39" spans="1:13" ht="15" customHeight="1">
      <c r="A39" s="90"/>
      <c r="B39" s="92"/>
      <c r="C39" s="147"/>
      <c r="D39" s="86"/>
      <c r="E39" s="51">
        <v>613</v>
      </c>
      <c r="F39" s="51">
        <v>473</v>
      </c>
      <c r="G39" s="49">
        <f t="shared" si="0"/>
        <v>-140</v>
      </c>
      <c r="H39" s="88"/>
      <c r="I39" s="54"/>
      <c r="J39" s="165" t="s">
        <v>73</v>
      </c>
      <c r="K39" s="166" t="str">
        <f t="shared" si="8"/>
        <v>　　</v>
      </c>
      <c r="M39" s="167" t="s">
        <v>233</v>
      </c>
    </row>
    <row r="40" spans="1:13" ht="22.5" customHeight="1">
      <c r="A40" s="89">
        <v>13</v>
      </c>
      <c r="B40" s="91" t="s">
        <v>87</v>
      </c>
      <c r="C40" s="146" t="s">
        <v>199</v>
      </c>
      <c r="D40" s="85" t="s">
        <v>172</v>
      </c>
      <c r="E40" s="50">
        <v>0</v>
      </c>
      <c r="F40" s="50">
        <v>22413</v>
      </c>
      <c r="G40" s="48">
        <f t="shared" ref="G40:G41" si="9">+F40-E40</f>
        <v>22413</v>
      </c>
      <c r="H40" s="87" t="s">
        <v>30</v>
      </c>
      <c r="I40" s="53"/>
      <c r="J40" s="165" t="s">
        <v>72</v>
      </c>
      <c r="K40" s="166" t="str">
        <f t="shared" ref="K40" si="10">IF(H40="　　","　　",ASC(H40)&amp;J40)</f>
        <v>　　</v>
      </c>
      <c r="M40" s="165" t="s">
        <v>235</v>
      </c>
    </row>
    <row r="41" spans="1:13" ht="22.5" customHeight="1">
      <c r="A41" s="90"/>
      <c r="B41" s="92"/>
      <c r="C41" s="147"/>
      <c r="D41" s="86"/>
      <c r="E41" s="51">
        <v>0</v>
      </c>
      <c r="F41" s="51">
        <v>22413</v>
      </c>
      <c r="G41" s="49">
        <f t="shared" si="9"/>
        <v>22413</v>
      </c>
      <c r="H41" s="88"/>
      <c r="I41" s="54"/>
      <c r="J41" s="165" t="s">
        <v>73</v>
      </c>
      <c r="K41" s="166" t="str">
        <f t="shared" ref="K41" si="11">IF(H40="　　","　　",ASC(H40)&amp;J41)</f>
        <v>　　</v>
      </c>
      <c r="M41" s="167" t="s">
        <v>236</v>
      </c>
    </row>
    <row r="42" spans="1:13" ht="15" customHeight="1">
      <c r="A42" s="89">
        <v>14</v>
      </c>
      <c r="B42" s="91" t="s">
        <v>87</v>
      </c>
      <c r="C42" s="146" t="s">
        <v>91</v>
      </c>
      <c r="D42" s="85" t="s">
        <v>174</v>
      </c>
      <c r="E42" s="50">
        <v>25354</v>
      </c>
      <c r="F42" s="50">
        <v>24589</v>
      </c>
      <c r="G42" s="48">
        <f t="shared" si="0"/>
        <v>-765</v>
      </c>
      <c r="H42" s="87" t="s">
        <v>30</v>
      </c>
      <c r="I42" s="53"/>
      <c r="J42" s="165" t="s">
        <v>72</v>
      </c>
      <c r="K42" s="166" t="str">
        <f t="shared" si="7"/>
        <v>　　</v>
      </c>
      <c r="M42" s="165" t="s">
        <v>237</v>
      </c>
    </row>
    <row r="43" spans="1:13" ht="15" customHeight="1">
      <c r="A43" s="90"/>
      <c r="B43" s="92"/>
      <c r="C43" s="147"/>
      <c r="D43" s="86"/>
      <c r="E43" s="51">
        <v>23354</v>
      </c>
      <c r="F43" s="51">
        <v>22589</v>
      </c>
      <c r="G43" s="49">
        <f t="shared" si="0"/>
        <v>-765</v>
      </c>
      <c r="H43" s="88"/>
      <c r="I43" s="54"/>
      <c r="J43" s="165" t="s">
        <v>73</v>
      </c>
      <c r="K43" s="166" t="str">
        <f t="shared" si="8"/>
        <v>　　</v>
      </c>
      <c r="M43" s="167" t="s">
        <v>238</v>
      </c>
    </row>
    <row r="44" spans="1:13" ht="15" customHeight="1">
      <c r="A44" s="89">
        <v>15</v>
      </c>
      <c r="B44" s="91" t="s">
        <v>87</v>
      </c>
      <c r="C44" s="146" t="s">
        <v>176</v>
      </c>
      <c r="D44" s="85" t="s">
        <v>174</v>
      </c>
      <c r="E44" s="50">
        <v>7173</v>
      </c>
      <c r="F44" s="50">
        <v>7028</v>
      </c>
      <c r="G44" s="48">
        <f t="shared" si="0"/>
        <v>-145</v>
      </c>
      <c r="H44" s="87" t="s">
        <v>30</v>
      </c>
      <c r="I44" s="53"/>
      <c r="J44" s="165" t="s">
        <v>72</v>
      </c>
      <c r="K44" s="166" t="str">
        <f t="shared" si="7"/>
        <v>　　</v>
      </c>
      <c r="M44" s="165" t="s">
        <v>239</v>
      </c>
    </row>
    <row r="45" spans="1:13" ht="15" customHeight="1">
      <c r="A45" s="90"/>
      <c r="B45" s="92"/>
      <c r="C45" s="147"/>
      <c r="D45" s="86"/>
      <c r="E45" s="51">
        <v>7173</v>
      </c>
      <c r="F45" s="51">
        <v>7028</v>
      </c>
      <c r="G45" s="49">
        <f t="shared" si="0"/>
        <v>-145</v>
      </c>
      <c r="H45" s="88"/>
      <c r="I45" s="54"/>
      <c r="J45" s="165" t="s">
        <v>73</v>
      </c>
      <c r="K45" s="166" t="str">
        <f t="shared" si="8"/>
        <v>　　</v>
      </c>
      <c r="M45" s="167" t="s">
        <v>240</v>
      </c>
    </row>
    <row r="46" spans="1:13" ht="15" customHeight="1">
      <c r="A46" s="89">
        <v>16</v>
      </c>
      <c r="B46" s="91" t="s">
        <v>87</v>
      </c>
      <c r="C46" s="146" t="s">
        <v>92</v>
      </c>
      <c r="D46" s="85" t="s">
        <v>174</v>
      </c>
      <c r="E46" s="50">
        <v>8167</v>
      </c>
      <c r="F46" s="50">
        <v>8154</v>
      </c>
      <c r="G46" s="48">
        <f t="shared" si="0"/>
        <v>-13</v>
      </c>
      <c r="H46" s="87" t="s">
        <v>30</v>
      </c>
      <c r="I46" s="53"/>
      <c r="J46" s="165" t="s">
        <v>72</v>
      </c>
      <c r="K46" s="166" t="str">
        <f t="shared" si="7"/>
        <v>　　</v>
      </c>
      <c r="M46" s="165" t="s">
        <v>241</v>
      </c>
    </row>
    <row r="47" spans="1:13" ht="15" customHeight="1">
      <c r="A47" s="90"/>
      <c r="B47" s="92"/>
      <c r="C47" s="147"/>
      <c r="D47" s="86"/>
      <c r="E47" s="51">
        <v>667</v>
      </c>
      <c r="F47" s="51">
        <v>754</v>
      </c>
      <c r="G47" s="49">
        <f t="shared" si="0"/>
        <v>87</v>
      </c>
      <c r="H47" s="88"/>
      <c r="I47" s="54"/>
      <c r="J47" s="165" t="s">
        <v>73</v>
      </c>
      <c r="K47" s="166" t="str">
        <f t="shared" si="8"/>
        <v>　　</v>
      </c>
      <c r="M47" s="167" t="s">
        <v>242</v>
      </c>
    </row>
    <row r="48" spans="1:13" ht="15" customHeight="1">
      <c r="A48" s="89">
        <v>17</v>
      </c>
      <c r="B48" s="91" t="s">
        <v>87</v>
      </c>
      <c r="C48" s="146" t="s">
        <v>93</v>
      </c>
      <c r="D48" s="85" t="s">
        <v>174</v>
      </c>
      <c r="E48" s="50">
        <v>10908</v>
      </c>
      <c r="F48" s="50">
        <v>11595</v>
      </c>
      <c r="G48" s="48">
        <f t="shared" si="0"/>
        <v>687</v>
      </c>
      <c r="H48" s="87" t="s">
        <v>30</v>
      </c>
      <c r="I48" s="53"/>
      <c r="J48" s="165" t="s">
        <v>72</v>
      </c>
      <c r="K48" s="166" t="str">
        <f t="shared" si="7"/>
        <v>　　</v>
      </c>
      <c r="M48" s="165" t="s">
        <v>243</v>
      </c>
    </row>
    <row r="49" spans="1:13" ht="15" customHeight="1">
      <c r="A49" s="90"/>
      <c r="B49" s="92"/>
      <c r="C49" s="147"/>
      <c r="D49" s="86"/>
      <c r="E49" s="51">
        <v>10908</v>
      </c>
      <c r="F49" s="51">
        <v>11595</v>
      </c>
      <c r="G49" s="49">
        <f t="shared" si="0"/>
        <v>687</v>
      </c>
      <c r="H49" s="88"/>
      <c r="I49" s="54"/>
      <c r="J49" s="165" t="s">
        <v>73</v>
      </c>
      <c r="K49" s="166" t="str">
        <f t="shared" si="8"/>
        <v>　　</v>
      </c>
      <c r="M49" s="167" t="s">
        <v>244</v>
      </c>
    </row>
    <row r="50" spans="1:13" ht="22.5" customHeight="1">
      <c r="A50" s="89">
        <v>18</v>
      </c>
      <c r="B50" s="91" t="s">
        <v>87</v>
      </c>
      <c r="C50" s="146" t="s">
        <v>210</v>
      </c>
      <c r="D50" s="85" t="s">
        <v>174</v>
      </c>
      <c r="E50" s="50">
        <v>0</v>
      </c>
      <c r="F50" s="50">
        <v>15599</v>
      </c>
      <c r="G50" s="48">
        <f t="shared" ref="G50:G51" si="12">+F50-E50</f>
        <v>15599</v>
      </c>
      <c r="H50" s="87" t="s">
        <v>30</v>
      </c>
      <c r="I50" s="53"/>
      <c r="J50" s="165" t="s">
        <v>72</v>
      </c>
      <c r="K50" s="166" t="str">
        <f t="shared" ref="K50" si="13">IF(H50="　　","　　",ASC(H50)&amp;J50)</f>
        <v>　　</v>
      </c>
      <c r="M50" s="165" t="s">
        <v>245</v>
      </c>
    </row>
    <row r="51" spans="1:13" ht="22.5" customHeight="1">
      <c r="A51" s="90"/>
      <c r="B51" s="92"/>
      <c r="C51" s="147"/>
      <c r="D51" s="86"/>
      <c r="E51" s="51">
        <v>0</v>
      </c>
      <c r="F51" s="51">
        <v>15599</v>
      </c>
      <c r="G51" s="49">
        <f t="shared" si="12"/>
        <v>15599</v>
      </c>
      <c r="H51" s="88"/>
      <c r="I51" s="54"/>
      <c r="J51" s="165" t="s">
        <v>73</v>
      </c>
      <c r="K51" s="166" t="str">
        <f t="shared" ref="K51" si="14">IF(H50="　　","　　",ASC(H50)&amp;J51)</f>
        <v>　　</v>
      </c>
      <c r="M51" s="167" t="s">
        <v>246</v>
      </c>
    </row>
    <row r="52" spans="1:13" ht="15" customHeight="1">
      <c r="A52" s="89">
        <v>19</v>
      </c>
      <c r="B52" s="91" t="s">
        <v>87</v>
      </c>
      <c r="C52" s="146" t="s">
        <v>162</v>
      </c>
      <c r="D52" s="85" t="s">
        <v>100</v>
      </c>
      <c r="E52" s="50">
        <v>17686</v>
      </c>
      <c r="F52" s="50">
        <v>20444</v>
      </c>
      <c r="G52" s="48">
        <f t="shared" si="0"/>
        <v>2758</v>
      </c>
      <c r="H52" s="87" t="s">
        <v>30</v>
      </c>
      <c r="I52" s="53"/>
      <c r="J52" s="165" t="s">
        <v>72</v>
      </c>
      <c r="K52" s="166" t="str">
        <f t="shared" si="7"/>
        <v>　　</v>
      </c>
      <c r="M52" s="165" t="s">
        <v>247</v>
      </c>
    </row>
    <row r="53" spans="1:13" ht="15" customHeight="1">
      <c r="A53" s="90"/>
      <c r="B53" s="92"/>
      <c r="C53" s="147"/>
      <c r="D53" s="86"/>
      <c r="E53" s="51">
        <v>17686</v>
      </c>
      <c r="F53" s="51">
        <v>20444</v>
      </c>
      <c r="G53" s="49">
        <f t="shared" si="0"/>
        <v>2758</v>
      </c>
      <c r="H53" s="88"/>
      <c r="I53" s="54"/>
      <c r="J53" s="165" t="s">
        <v>73</v>
      </c>
      <c r="K53" s="166" t="str">
        <f t="shared" si="8"/>
        <v>　　</v>
      </c>
      <c r="M53" s="167" t="s">
        <v>248</v>
      </c>
    </row>
    <row r="54" spans="1:13" ht="15" customHeight="1">
      <c r="A54" s="89">
        <v>20</v>
      </c>
      <c r="B54" s="91" t="s">
        <v>87</v>
      </c>
      <c r="C54" s="146" t="s">
        <v>94</v>
      </c>
      <c r="D54" s="85" t="s">
        <v>101</v>
      </c>
      <c r="E54" s="50">
        <v>2050</v>
      </c>
      <c r="F54" s="50">
        <v>2050</v>
      </c>
      <c r="G54" s="48">
        <f t="shared" si="0"/>
        <v>0</v>
      </c>
      <c r="H54" s="87" t="s">
        <v>30</v>
      </c>
      <c r="I54" s="53"/>
      <c r="J54" s="165" t="s">
        <v>72</v>
      </c>
      <c r="K54" s="166" t="str">
        <f t="shared" si="7"/>
        <v>　　</v>
      </c>
      <c r="M54" s="165" t="s">
        <v>249</v>
      </c>
    </row>
    <row r="55" spans="1:13" ht="15" customHeight="1">
      <c r="A55" s="90"/>
      <c r="B55" s="92"/>
      <c r="C55" s="147"/>
      <c r="D55" s="86"/>
      <c r="E55" s="51">
        <v>2050</v>
      </c>
      <c r="F55" s="51">
        <v>2050</v>
      </c>
      <c r="G55" s="49">
        <f t="shared" si="0"/>
        <v>0</v>
      </c>
      <c r="H55" s="88"/>
      <c r="I55" s="54"/>
      <c r="J55" s="165" t="s">
        <v>73</v>
      </c>
      <c r="K55" s="166" t="str">
        <f t="shared" si="8"/>
        <v>　　</v>
      </c>
      <c r="M55" s="167" t="s">
        <v>250</v>
      </c>
    </row>
    <row r="56" spans="1:13" ht="15" customHeight="1">
      <c r="A56" s="89">
        <v>21</v>
      </c>
      <c r="B56" s="91" t="s">
        <v>87</v>
      </c>
      <c r="C56" s="146" t="s">
        <v>251</v>
      </c>
      <c r="D56" s="85" t="s">
        <v>102</v>
      </c>
      <c r="E56" s="50">
        <v>1540</v>
      </c>
      <c r="F56" s="50">
        <v>2126</v>
      </c>
      <c r="G56" s="48">
        <f t="shared" si="0"/>
        <v>586</v>
      </c>
      <c r="H56" s="87" t="s">
        <v>30</v>
      </c>
      <c r="I56" s="53"/>
      <c r="J56" s="165" t="s">
        <v>72</v>
      </c>
      <c r="K56" s="166" t="str">
        <f t="shared" si="7"/>
        <v>　　</v>
      </c>
      <c r="M56" s="165" t="s">
        <v>251</v>
      </c>
    </row>
    <row r="57" spans="1:13" ht="15" customHeight="1">
      <c r="A57" s="90"/>
      <c r="B57" s="92"/>
      <c r="C57" s="147"/>
      <c r="D57" s="86"/>
      <c r="E57" s="51">
        <v>1540</v>
      </c>
      <c r="F57" s="51">
        <v>2126</v>
      </c>
      <c r="G57" s="49">
        <f t="shared" si="0"/>
        <v>586</v>
      </c>
      <c r="H57" s="88"/>
      <c r="I57" s="54"/>
      <c r="J57" s="165" t="s">
        <v>73</v>
      </c>
      <c r="K57" s="166" t="str">
        <f t="shared" si="8"/>
        <v>　　</v>
      </c>
      <c r="M57" s="167" t="s">
        <v>252</v>
      </c>
    </row>
    <row r="58" spans="1:13" ht="15" customHeight="1">
      <c r="A58" s="89">
        <v>22</v>
      </c>
      <c r="B58" s="91" t="s">
        <v>87</v>
      </c>
      <c r="C58" s="146" t="s">
        <v>95</v>
      </c>
      <c r="D58" s="85" t="s">
        <v>101</v>
      </c>
      <c r="E58" s="50">
        <v>19387</v>
      </c>
      <c r="F58" s="50">
        <v>19387</v>
      </c>
      <c r="G58" s="48">
        <f t="shared" si="0"/>
        <v>0</v>
      </c>
      <c r="H58" s="87" t="s">
        <v>32</v>
      </c>
      <c r="I58" s="53">
        <v>19387</v>
      </c>
      <c r="J58" s="165" t="s">
        <v>72</v>
      </c>
      <c r="K58" s="166" t="str">
        <f t="shared" si="7"/>
        <v>区CM出</v>
      </c>
      <c r="M58" s="165" t="s">
        <v>253</v>
      </c>
    </row>
    <row r="59" spans="1:13" ht="15" customHeight="1">
      <c r="A59" s="90"/>
      <c r="B59" s="92"/>
      <c r="C59" s="147"/>
      <c r="D59" s="86"/>
      <c r="E59" s="51">
        <v>19387</v>
      </c>
      <c r="F59" s="51">
        <v>19387</v>
      </c>
      <c r="G59" s="49">
        <f t="shared" si="0"/>
        <v>0</v>
      </c>
      <c r="H59" s="88"/>
      <c r="I59" s="54">
        <v>19387</v>
      </c>
      <c r="J59" s="165" t="s">
        <v>73</v>
      </c>
      <c r="K59" s="166" t="str">
        <f t="shared" si="8"/>
        <v>区CM税</v>
      </c>
      <c r="M59" s="167" t="s">
        <v>254</v>
      </c>
    </row>
    <row r="60" spans="1:13" ht="15" customHeight="1">
      <c r="A60" s="89">
        <v>23</v>
      </c>
      <c r="B60" s="91" t="s">
        <v>87</v>
      </c>
      <c r="C60" s="146" t="s">
        <v>194</v>
      </c>
      <c r="D60" s="85" t="s">
        <v>101</v>
      </c>
      <c r="E60" s="50">
        <f>592+316</f>
        <v>908</v>
      </c>
      <c r="F60" s="50">
        <v>802</v>
      </c>
      <c r="G60" s="48">
        <f t="shared" si="0"/>
        <v>-106</v>
      </c>
      <c r="H60" s="87" t="s">
        <v>30</v>
      </c>
      <c r="I60" s="53"/>
      <c r="J60" s="165" t="s">
        <v>72</v>
      </c>
      <c r="K60" s="166" t="str">
        <f t="shared" si="7"/>
        <v>　　</v>
      </c>
      <c r="M60" s="165" t="s">
        <v>255</v>
      </c>
    </row>
    <row r="61" spans="1:13" ht="15" customHeight="1">
      <c r="A61" s="90"/>
      <c r="B61" s="92"/>
      <c r="C61" s="147"/>
      <c r="D61" s="86"/>
      <c r="E61" s="51">
        <f>592+316</f>
        <v>908</v>
      </c>
      <c r="F61" s="51">
        <v>802</v>
      </c>
      <c r="G61" s="49">
        <f t="shared" si="0"/>
        <v>-106</v>
      </c>
      <c r="H61" s="88"/>
      <c r="I61" s="54"/>
      <c r="J61" s="165" t="s">
        <v>73</v>
      </c>
      <c r="K61" s="166" t="str">
        <f t="shared" si="8"/>
        <v>　　</v>
      </c>
      <c r="M61" s="167" t="s">
        <v>256</v>
      </c>
    </row>
    <row r="62" spans="1:13" ht="15" customHeight="1">
      <c r="A62" s="89">
        <v>24</v>
      </c>
      <c r="B62" s="91" t="s">
        <v>87</v>
      </c>
      <c r="C62" s="146" t="s">
        <v>96</v>
      </c>
      <c r="D62" s="85" t="s">
        <v>101</v>
      </c>
      <c r="E62" s="50">
        <v>100</v>
      </c>
      <c r="F62" s="50">
        <v>100</v>
      </c>
      <c r="G62" s="50">
        <f t="shared" si="0"/>
        <v>0</v>
      </c>
      <c r="H62" s="87" t="s">
        <v>32</v>
      </c>
      <c r="I62" s="53">
        <v>100</v>
      </c>
      <c r="J62" s="165" t="s">
        <v>72</v>
      </c>
      <c r="K62" s="166" t="str">
        <f t="shared" si="7"/>
        <v>区CM出</v>
      </c>
      <c r="M62" s="165" t="s">
        <v>257</v>
      </c>
    </row>
    <row r="63" spans="1:13" ht="15" customHeight="1">
      <c r="A63" s="90"/>
      <c r="B63" s="92"/>
      <c r="C63" s="147"/>
      <c r="D63" s="86"/>
      <c r="E63" s="51">
        <v>100</v>
      </c>
      <c r="F63" s="51">
        <v>100</v>
      </c>
      <c r="G63" s="49">
        <f t="shared" si="0"/>
        <v>0</v>
      </c>
      <c r="H63" s="88"/>
      <c r="I63" s="54">
        <v>100</v>
      </c>
      <c r="J63" s="165" t="s">
        <v>73</v>
      </c>
      <c r="K63" s="166" t="str">
        <f t="shared" si="8"/>
        <v>区CM税</v>
      </c>
      <c r="M63" s="167" t="s">
        <v>258</v>
      </c>
    </row>
    <row r="64" spans="1:13" ht="15" customHeight="1">
      <c r="A64" s="89">
        <v>25</v>
      </c>
      <c r="B64" s="91" t="s">
        <v>87</v>
      </c>
      <c r="C64" s="146" t="s">
        <v>97</v>
      </c>
      <c r="D64" s="85" t="s">
        <v>101</v>
      </c>
      <c r="E64" s="50">
        <v>115283</v>
      </c>
      <c r="F64" s="50">
        <v>131882</v>
      </c>
      <c r="G64" s="48">
        <f t="shared" si="0"/>
        <v>16599</v>
      </c>
      <c r="H64" s="87" t="s">
        <v>30</v>
      </c>
      <c r="I64" s="53"/>
      <c r="J64" s="165" t="s">
        <v>72</v>
      </c>
      <c r="K64" s="166" t="str">
        <f t="shared" si="7"/>
        <v>　　</v>
      </c>
      <c r="M64" s="165" t="s">
        <v>259</v>
      </c>
    </row>
    <row r="65" spans="1:13" ht="15" customHeight="1">
      <c r="A65" s="90"/>
      <c r="B65" s="92"/>
      <c r="C65" s="147"/>
      <c r="D65" s="86"/>
      <c r="E65" s="51">
        <v>115283</v>
      </c>
      <c r="F65" s="51">
        <v>131882</v>
      </c>
      <c r="G65" s="49">
        <f t="shared" si="0"/>
        <v>16599</v>
      </c>
      <c r="H65" s="88"/>
      <c r="I65" s="54"/>
      <c r="J65" s="165" t="s">
        <v>73</v>
      </c>
      <c r="K65" s="166" t="str">
        <f t="shared" si="8"/>
        <v>　　</v>
      </c>
      <c r="M65" s="167" t="s">
        <v>260</v>
      </c>
    </row>
    <row r="66" spans="1:13" ht="15" customHeight="1">
      <c r="A66" s="89">
        <v>26</v>
      </c>
      <c r="B66" s="91" t="s">
        <v>87</v>
      </c>
      <c r="C66" s="146" t="s">
        <v>198</v>
      </c>
      <c r="D66" s="85" t="s">
        <v>101</v>
      </c>
      <c r="E66" s="50">
        <v>0</v>
      </c>
      <c r="F66" s="50">
        <v>78863</v>
      </c>
      <c r="G66" s="48">
        <f t="shared" ref="G66:G67" si="15">+F66-E66</f>
        <v>78863</v>
      </c>
      <c r="H66" s="87" t="s">
        <v>30</v>
      </c>
      <c r="I66" s="53"/>
      <c r="J66" s="165" t="s">
        <v>72</v>
      </c>
      <c r="K66" s="166" t="str">
        <f t="shared" ref="K66" si="16">IF(H66="　　","　　",ASC(H66)&amp;J66)</f>
        <v>　　</v>
      </c>
      <c r="M66" s="165" t="s">
        <v>261</v>
      </c>
    </row>
    <row r="67" spans="1:13" ht="15" customHeight="1">
      <c r="A67" s="90"/>
      <c r="B67" s="92"/>
      <c r="C67" s="147"/>
      <c r="D67" s="86"/>
      <c r="E67" s="51">
        <v>0</v>
      </c>
      <c r="F67" s="51">
        <v>78863</v>
      </c>
      <c r="G67" s="49">
        <f t="shared" si="15"/>
        <v>78863</v>
      </c>
      <c r="H67" s="88"/>
      <c r="I67" s="54"/>
      <c r="J67" s="165" t="s">
        <v>73</v>
      </c>
      <c r="K67" s="166" t="str">
        <f t="shared" ref="K67" si="17">IF(H66="　　","　　",ASC(H66)&amp;J67)</f>
        <v>　　</v>
      </c>
      <c r="M67" s="167" t="s">
        <v>262</v>
      </c>
    </row>
    <row r="68" spans="1:13" ht="15" customHeight="1">
      <c r="A68" s="89">
        <v>27</v>
      </c>
      <c r="B68" s="91" t="s">
        <v>87</v>
      </c>
      <c r="C68" s="146" t="s">
        <v>263</v>
      </c>
      <c r="D68" s="85" t="s">
        <v>101</v>
      </c>
      <c r="E68" s="50">
        <v>30814</v>
      </c>
      <c r="F68" s="50">
        <v>31044</v>
      </c>
      <c r="G68" s="48">
        <f t="shared" si="0"/>
        <v>230</v>
      </c>
      <c r="H68" s="87" t="s">
        <v>30</v>
      </c>
      <c r="I68" s="53"/>
      <c r="J68" s="165" t="s">
        <v>72</v>
      </c>
      <c r="K68" s="166" t="str">
        <f t="shared" si="7"/>
        <v>　　</v>
      </c>
      <c r="M68" s="165" t="s">
        <v>98</v>
      </c>
    </row>
    <row r="69" spans="1:13" ht="15" customHeight="1" thickBot="1">
      <c r="A69" s="160"/>
      <c r="B69" s="161"/>
      <c r="C69" s="162"/>
      <c r="D69" s="163"/>
      <c r="E69" s="62">
        <v>30814</v>
      </c>
      <c r="F69" s="62">
        <v>31044</v>
      </c>
      <c r="G69" s="64">
        <f t="shared" si="0"/>
        <v>230</v>
      </c>
      <c r="H69" s="124"/>
      <c r="I69" s="65"/>
      <c r="J69" s="165" t="s">
        <v>73</v>
      </c>
      <c r="K69" s="166" t="str">
        <f t="shared" si="8"/>
        <v>　　</v>
      </c>
      <c r="M69" s="167" t="s">
        <v>264</v>
      </c>
    </row>
    <row r="70" spans="1:13" ht="15" customHeight="1">
      <c r="A70" s="150">
        <v>28</v>
      </c>
      <c r="B70" s="151" t="s">
        <v>87</v>
      </c>
      <c r="C70" s="152" t="s">
        <v>203</v>
      </c>
      <c r="D70" s="153" t="s">
        <v>101</v>
      </c>
      <c r="E70" s="154">
        <v>0</v>
      </c>
      <c r="F70" s="154">
        <v>89681</v>
      </c>
      <c r="G70" s="154">
        <f t="shared" ref="G70:G71" si="18">+F70-E70</f>
        <v>89681</v>
      </c>
      <c r="H70" s="155" t="s">
        <v>30</v>
      </c>
      <c r="I70" s="156"/>
      <c r="J70" s="165" t="s">
        <v>72</v>
      </c>
      <c r="K70" s="166" t="str">
        <f t="shared" ref="K70" si="19">IF(H70="　　","　　",ASC(H70)&amp;J70)</f>
        <v>　　</v>
      </c>
      <c r="M70" s="165" t="s">
        <v>265</v>
      </c>
    </row>
    <row r="71" spans="1:13" ht="15" customHeight="1">
      <c r="A71" s="90"/>
      <c r="B71" s="92"/>
      <c r="C71" s="147"/>
      <c r="D71" s="86"/>
      <c r="E71" s="51">
        <v>0</v>
      </c>
      <c r="F71" s="51">
        <v>89681</v>
      </c>
      <c r="G71" s="49">
        <f t="shared" si="18"/>
        <v>89681</v>
      </c>
      <c r="H71" s="88"/>
      <c r="I71" s="54"/>
      <c r="J71" s="165" t="s">
        <v>73</v>
      </c>
      <c r="K71" s="166" t="str">
        <f t="shared" ref="K71" si="20">IF(H70="　　","　　",ASC(H70)&amp;J71)</f>
        <v>　　</v>
      </c>
      <c r="M71" s="167" t="s">
        <v>266</v>
      </c>
    </row>
    <row r="72" spans="1:13" ht="15" customHeight="1">
      <c r="A72" s="89">
        <v>29</v>
      </c>
      <c r="B72" s="91" t="s">
        <v>87</v>
      </c>
      <c r="C72" s="146" t="s">
        <v>185</v>
      </c>
      <c r="D72" s="85" t="s">
        <v>101</v>
      </c>
      <c r="E72" s="50">
        <v>3306</v>
      </c>
      <c r="F72" s="50">
        <v>27803</v>
      </c>
      <c r="G72" s="48">
        <f t="shared" ref="G72:G73" si="21">+F72-E72</f>
        <v>24497</v>
      </c>
      <c r="H72" s="87" t="s">
        <v>30</v>
      </c>
      <c r="I72" s="53"/>
      <c r="J72" s="165" t="s">
        <v>72</v>
      </c>
      <c r="K72" s="166" t="str">
        <f t="shared" ref="K72" si="22">IF(H72="　　","　　",ASC(H72)&amp;J72)</f>
        <v>　　</v>
      </c>
      <c r="M72" s="165" t="s">
        <v>267</v>
      </c>
    </row>
    <row r="73" spans="1:13" ht="15" customHeight="1">
      <c r="A73" s="90"/>
      <c r="B73" s="92"/>
      <c r="C73" s="147"/>
      <c r="D73" s="86"/>
      <c r="E73" s="51">
        <v>1931</v>
      </c>
      <c r="F73" s="51">
        <v>27803</v>
      </c>
      <c r="G73" s="49">
        <f t="shared" si="21"/>
        <v>25872</v>
      </c>
      <c r="H73" s="88"/>
      <c r="I73" s="54"/>
      <c r="J73" s="165" t="s">
        <v>73</v>
      </c>
      <c r="K73" s="166" t="str">
        <f t="shared" ref="K73" si="23">IF(H72="　　","　　",ASC(H72)&amp;J73)</f>
        <v>　　</v>
      </c>
      <c r="M73" s="167" t="s">
        <v>268</v>
      </c>
    </row>
    <row r="74" spans="1:13" ht="15" customHeight="1">
      <c r="A74" s="89">
        <v>30</v>
      </c>
      <c r="B74" s="91" t="s">
        <v>87</v>
      </c>
      <c r="C74" s="93" t="s">
        <v>186</v>
      </c>
      <c r="D74" s="85" t="s">
        <v>101</v>
      </c>
      <c r="E74" s="50">
        <v>573</v>
      </c>
      <c r="F74" s="50">
        <v>0</v>
      </c>
      <c r="G74" s="48">
        <f t="shared" ref="G74:G75" si="24">+F74-E74</f>
        <v>-573</v>
      </c>
      <c r="H74" s="87" t="s">
        <v>30</v>
      </c>
      <c r="I74" s="53"/>
      <c r="J74" s="165" t="s">
        <v>72</v>
      </c>
      <c r="K74" s="166" t="str">
        <f t="shared" ref="K74" si="25">IF(H74="　　","　　",ASC(H74)&amp;J74)</f>
        <v>　　</v>
      </c>
    </row>
    <row r="75" spans="1:13" ht="15" customHeight="1">
      <c r="A75" s="90"/>
      <c r="B75" s="92"/>
      <c r="C75" s="94"/>
      <c r="D75" s="86"/>
      <c r="E75" s="51">
        <v>573</v>
      </c>
      <c r="F75" s="51">
        <v>0</v>
      </c>
      <c r="G75" s="49">
        <f t="shared" si="24"/>
        <v>-573</v>
      </c>
      <c r="H75" s="88"/>
      <c r="I75" s="54"/>
      <c r="J75" s="165" t="s">
        <v>73</v>
      </c>
      <c r="K75" s="166" t="str">
        <f t="shared" ref="K75" si="26">IF(H74="　　","　　",ASC(H74)&amp;J75)</f>
        <v>　　</v>
      </c>
      <c r="M75" s="167"/>
    </row>
    <row r="76" spans="1:13" ht="15" customHeight="1">
      <c r="A76" s="95" t="s">
        <v>103</v>
      </c>
      <c r="B76" s="96"/>
      <c r="C76" s="96"/>
      <c r="D76" s="97"/>
      <c r="E76" s="50">
        <f>SUMIF(J26:J75,"出",E26:E75)</f>
        <v>3302178</v>
      </c>
      <c r="F76" s="50">
        <f>SUMIF(J26:J75,"出",F26:F75)</f>
        <v>2857048</v>
      </c>
      <c r="G76" s="48">
        <f>+F76-E76</f>
        <v>-445130</v>
      </c>
      <c r="H76" s="87" t="s">
        <v>30</v>
      </c>
      <c r="I76" s="53"/>
    </row>
    <row r="77" spans="1:13" ht="15" customHeight="1">
      <c r="A77" s="98"/>
      <c r="B77" s="99"/>
      <c r="C77" s="99"/>
      <c r="D77" s="100"/>
      <c r="E77" s="51">
        <f>SUMIF(J26:J75,"税",E26:E75)</f>
        <v>3255988</v>
      </c>
      <c r="F77" s="51">
        <f>SUMIF(J26:J75,"税",F26:F75)</f>
        <v>2638280</v>
      </c>
      <c r="G77" s="49">
        <f>+F77-E77</f>
        <v>-617708</v>
      </c>
      <c r="H77" s="88"/>
      <c r="I77" s="54"/>
    </row>
    <row r="78" spans="1:13" ht="15" customHeight="1">
      <c r="A78" s="89">
        <v>31</v>
      </c>
      <c r="B78" s="91" t="s">
        <v>105</v>
      </c>
      <c r="C78" s="146" t="s">
        <v>269</v>
      </c>
      <c r="D78" s="85" t="s">
        <v>106</v>
      </c>
      <c r="E78" s="50">
        <v>107539</v>
      </c>
      <c r="F78" s="50">
        <v>90265</v>
      </c>
      <c r="G78" s="48">
        <f t="shared" ref="G78:G139" si="27">+F78-E78</f>
        <v>-17274</v>
      </c>
      <c r="H78" s="87" t="s">
        <v>30</v>
      </c>
      <c r="I78" s="53"/>
      <c r="J78" s="165" t="s">
        <v>72</v>
      </c>
      <c r="K78" s="166" t="str">
        <f t="shared" ref="K78" si="28">IF(H78="　　","　　",ASC(H78)&amp;J78)</f>
        <v>　　</v>
      </c>
      <c r="M78" s="165" t="s">
        <v>80</v>
      </c>
    </row>
    <row r="79" spans="1:13" ht="15" customHeight="1">
      <c r="A79" s="90"/>
      <c r="B79" s="92"/>
      <c r="C79" s="147"/>
      <c r="D79" s="86"/>
      <c r="E79" s="51">
        <v>86945</v>
      </c>
      <c r="F79" s="51">
        <v>69671</v>
      </c>
      <c r="G79" s="49">
        <f t="shared" si="27"/>
        <v>-17274</v>
      </c>
      <c r="H79" s="88"/>
      <c r="I79" s="54"/>
      <c r="J79" s="165" t="s">
        <v>73</v>
      </c>
      <c r="K79" s="166" t="str">
        <f t="shared" ref="K79" si="29">IF(H78="　　","　　",ASC(H78)&amp;J79)</f>
        <v>　　</v>
      </c>
      <c r="M79" s="167" t="s">
        <v>270</v>
      </c>
    </row>
    <row r="80" spans="1:13" ht="15" customHeight="1">
      <c r="A80" s="89">
        <v>32</v>
      </c>
      <c r="B80" s="91" t="s">
        <v>105</v>
      </c>
      <c r="C80" s="148" t="s">
        <v>271</v>
      </c>
      <c r="D80" s="85" t="s">
        <v>106</v>
      </c>
      <c r="E80" s="50">
        <v>1020</v>
      </c>
      <c r="F80" s="50">
        <v>1073</v>
      </c>
      <c r="G80" s="48">
        <f t="shared" si="27"/>
        <v>53</v>
      </c>
      <c r="H80" s="87" t="s">
        <v>30</v>
      </c>
      <c r="I80" s="53"/>
      <c r="J80" s="165" t="s">
        <v>72</v>
      </c>
      <c r="K80" s="166" t="str">
        <f t="shared" ref="K80" si="30">IF(H80="　　","　　",ASC(H80)&amp;J80)</f>
        <v>　　</v>
      </c>
      <c r="M80" s="165" t="s">
        <v>107</v>
      </c>
    </row>
    <row r="81" spans="1:13" ht="15" customHeight="1">
      <c r="A81" s="90"/>
      <c r="B81" s="92"/>
      <c r="C81" s="148"/>
      <c r="D81" s="86"/>
      <c r="E81" s="51">
        <v>1020</v>
      </c>
      <c r="F81" s="51">
        <v>1073</v>
      </c>
      <c r="G81" s="49">
        <f t="shared" si="27"/>
        <v>53</v>
      </c>
      <c r="H81" s="88"/>
      <c r="I81" s="54"/>
      <c r="J81" s="165" t="s">
        <v>73</v>
      </c>
      <c r="K81" s="166" t="str">
        <f t="shared" ref="K81" si="31">IF(H80="　　","　　",ASC(H80)&amp;J81)</f>
        <v>　　</v>
      </c>
      <c r="M81" s="167" t="s">
        <v>272</v>
      </c>
    </row>
    <row r="82" spans="1:13" ht="15" customHeight="1">
      <c r="A82" s="89">
        <v>33</v>
      </c>
      <c r="B82" s="91" t="s">
        <v>105</v>
      </c>
      <c r="C82" s="146" t="s">
        <v>273</v>
      </c>
      <c r="D82" s="85" t="s">
        <v>106</v>
      </c>
      <c r="E82" s="50">
        <v>556</v>
      </c>
      <c r="F82" s="50">
        <v>593</v>
      </c>
      <c r="G82" s="48">
        <f t="shared" si="27"/>
        <v>37</v>
      </c>
      <c r="H82" s="87" t="s">
        <v>32</v>
      </c>
      <c r="I82" s="53">
        <v>322</v>
      </c>
      <c r="J82" s="165" t="s">
        <v>72</v>
      </c>
      <c r="K82" s="166" t="str">
        <f>IF(H82="　　","　　",ASC(H82)&amp;J82)</f>
        <v>区CM出</v>
      </c>
      <c r="M82" s="165" t="s">
        <v>108</v>
      </c>
    </row>
    <row r="83" spans="1:13" ht="15" customHeight="1">
      <c r="A83" s="90"/>
      <c r="B83" s="92"/>
      <c r="C83" s="147"/>
      <c r="D83" s="86"/>
      <c r="E83" s="51">
        <v>556</v>
      </c>
      <c r="F83" s="51">
        <v>593</v>
      </c>
      <c r="G83" s="49">
        <f t="shared" si="27"/>
        <v>37</v>
      </c>
      <c r="H83" s="88"/>
      <c r="I83" s="54">
        <v>322</v>
      </c>
      <c r="J83" s="165" t="s">
        <v>73</v>
      </c>
      <c r="K83" s="166" t="str">
        <f>IF(H82="　　","　　",ASC(H82)&amp;J83)</f>
        <v>区CM税</v>
      </c>
      <c r="M83" s="167" t="s">
        <v>274</v>
      </c>
    </row>
    <row r="84" spans="1:13" ht="15" customHeight="1">
      <c r="A84" s="89">
        <v>34</v>
      </c>
      <c r="B84" s="91" t="s">
        <v>105</v>
      </c>
      <c r="C84" s="146" t="s">
        <v>109</v>
      </c>
      <c r="D84" s="85" t="s">
        <v>106</v>
      </c>
      <c r="E84" s="50">
        <v>791</v>
      </c>
      <c r="F84" s="50">
        <v>1732</v>
      </c>
      <c r="G84" s="48">
        <f t="shared" si="27"/>
        <v>941</v>
      </c>
      <c r="H84" s="87" t="s">
        <v>30</v>
      </c>
      <c r="I84" s="53"/>
      <c r="J84" s="165" t="s">
        <v>72</v>
      </c>
      <c r="K84" s="166" t="str">
        <f t="shared" ref="K84" si="32">IF(H84="　　","　　",ASC(H84)&amp;J84)</f>
        <v>　　</v>
      </c>
      <c r="M84" s="165" t="s">
        <v>275</v>
      </c>
    </row>
    <row r="85" spans="1:13" ht="15" customHeight="1">
      <c r="A85" s="90"/>
      <c r="B85" s="92"/>
      <c r="C85" s="147"/>
      <c r="D85" s="86"/>
      <c r="E85" s="51">
        <v>606</v>
      </c>
      <c r="F85" s="51">
        <v>961</v>
      </c>
      <c r="G85" s="49">
        <f t="shared" si="27"/>
        <v>355</v>
      </c>
      <c r="H85" s="88"/>
      <c r="I85" s="54"/>
      <c r="J85" s="165" t="s">
        <v>73</v>
      </c>
      <c r="K85" s="166" t="str">
        <f t="shared" ref="K85" si="33">IF(H84="　　","　　",ASC(H84)&amp;J85)</f>
        <v>　　</v>
      </c>
      <c r="M85" s="167" t="s">
        <v>276</v>
      </c>
    </row>
    <row r="86" spans="1:13" ht="15" customHeight="1">
      <c r="A86" s="89">
        <v>35</v>
      </c>
      <c r="B86" s="91" t="s">
        <v>105</v>
      </c>
      <c r="C86" s="146" t="s">
        <v>277</v>
      </c>
      <c r="D86" s="85" t="s">
        <v>106</v>
      </c>
      <c r="E86" s="50">
        <v>179</v>
      </c>
      <c r="F86" s="50">
        <v>191</v>
      </c>
      <c r="G86" s="48">
        <f t="shared" si="27"/>
        <v>12</v>
      </c>
      <c r="H86" s="87" t="s">
        <v>30</v>
      </c>
      <c r="I86" s="53"/>
      <c r="J86" s="165" t="s">
        <v>72</v>
      </c>
      <c r="K86" s="166" t="str">
        <f t="shared" ref="K86" si="34">IF(H86="　　","　　",ASC(H86)&amp;J86)</f>
        <v>　　</v>
      </c>
      <c r="M86" s="165" t="s">
        <v>110</v>
      </c>
    </row>
    <row r="87" spans="1:13" ht="15" customHeight="1">
      <c r="A87" s="90"/>
      <c r="B87" s="92"/>
      <c r="C87" s="147"/>
      <c r="D87" s="86"/>
      <c r="E87" s="51">
        <v>179</v>
      </c>
      <c r="F87" s="51">
        <v>191</v>
      </c>
      <c r="G87" s="49">
        <f t="shared" si="27"/>
        <v>12</v>
      </c>
      <c r="H87" s="88"/>
      <c r="I87" s="54"/>
      <c r="J87" s="165" t="s">
        <v>73</v>
      </c>
      <c r="K87" s="166" t="str">
        <f t="shared" ref="K87" si="35">IF(H86="　　","　　",ASC(H86)&amp;J87)</f>
        <v>　　</v>
      </c>
      <c r="M87" s="167" t="s">
        <v>278</v>
      </c>
    </row>
    <row r="88" spans="1:13" ht="15" customHeight="1">
      <c r="A88" s="89">
        <v>36</v>
      </c>
      <c r="B88" s="91" t="s">
        <v>105</v>
      </c>
      <c r="C88" s="146" t="s">
        <v>279</v>
      </c>
      <c r="D88" s="85" t="s">
        <v>106</v>
      </c>
      <c r="E88" s="50">
        <v>80482</v>
      </c>
      <c r="F88" s="50">
        <v>91425</v>
      </c>
      <c r="G88" s="48">
        <f t="shared" si="27"/>
        <v>10943</v>
      </c>
      <c r="H88" s="87" t="s">
        <v>30</v>
      </c>
      <c r="I88" s="53"/>
      <c r="J88" s="165" t="s">
        <v>72</v>
      </c>
      <c r="K88" s="166" t="str">
        <f t="shared" ref="K88" si="36">IF(H88="　　","　　",ASC(H88)&amp;J88)</f>
        <v>　　</v>
      </c>
      <c r="M88" s="165" t="s">
        <v>111</v>
      </c>
    </row>
    <row r="89" spans="1:13" ht="15" customHeight="1">
      <c r="A89" s="90"/>
      <c r="B89" s="92"/>
      <c r="C89" s="147"/>
      <c r="D89" s="86"/>
      <c r="E89" s="51">
        <v>80302</v>
      </c>
      <c r="F89" s="51">
        <v>91242</v>
      </c>
      <c r="G89" s="49">
        <f t="shared" si="27"/>
        <v>10940</v>
      </c>
      <c r="H89" s="88"/>
      <c r="I89" s="54"/>
      <c r="J89" s="165" t="s">
        <v>73</v>
      </c>
      <c r="K89" s="166" t="str">
        <f t="shared" ref="K89" si="37">IF(H88="　　","　　",ASC(H88)&amp;J89)</f>
        <v>　　</v>
      </c>
      <c r="M89" s="167" t="s">
        <v>280</v>
      </c>
    </row>
    <row r="90" spans="1:13" ht="15" customHeight="1">
      <c r="A90" s="89">
        <v>37</v>
      </c>
      <c r="B90" s="91" t="s">
        <v>105</v>
      </c>
      <c r="C90" s="146" t="s">
        <v>112</v>
      </c>
      <c r="D90" s="85" t="s">
        <v>106</v>
      </c>
      <c r="E90" s="50">
        <v>598</v>
      </c>
      <c r="F90" s="50">
        <v>627</v>
      </c>
      <c r="G90" s="48">
        <f t="shared" si="27"/>
        <v>29</v>
      </c>
      <c r="H90" s="87" t="s">
        <v>30</v>
      </c>
      <c r="I90" s="53"/>
      <c r="J90" s="165" t="s">
        <v>72</v>
      </c>
      <c r="K90" s="166" t="str">
        <f t="shared" ref="K90" si="38">IF(H90="　　","　　",ASC(H90)&amp;J90)</f>
        <v>　　</v>
      </c>
      <c r="M90" s="165" t="s">
        <v>281</v>
      </c>
    </row>
    <row r="91" spans="1:13" ht="15" customHeight="1">
      <c r="A91" s="90"/>
      <c r="B91" s="92"/>
      <c r="C91" s="147"/>
      <c r="D91" s="86"/>
      <c r="E91" s="51">
        <v>0</v>
      </c>
      <c r="F91" s="51">
        <v>19</v>
      </c>
      <c r="G91" s="49">
        <f t="shared" si="27"/>
        <v>19</v>
      </c>
      <c r="H91" s="88"/>
      <c r="I91" s="54"/>
      <c r="J91" s="165" t="s">
        <v>73</v>
      </c>
      <c r="K91" s="166" t="str">
        <f t="shared" ref="K91" si="39">IF(H90="　　","　　",ASC(H90)&amp;J91)</f>
        <v>　　</v>
      </c>
      <c r="M91" s="167" t="s">
        <v>282</v>
      </c>
    </row>
    <row r="92" spans="1:13" ht="15" customHeight="1">
      <c r="A92" s="89">
        <v>38</v>
      </c>
      <c r="B92" s="91" t="s">
        <v>105</v>
      </c>
      <c r="C92" s="146" t="s">
        <v>113</v>
      </c>
      <c r="D92" s="85" t="s">
        <v>106</v>
      </c>
      <c r="E92" s="50">
        <v>4497</v>
      </c>
      <c r="F92" s="50">
        <v>3820</v>
      </c>
      <c r="G92" s="48">
        <f t="shared" si="27"/>
        <v>-677</v>
      </c>
      <c r="H92" s="87" t="s">
        <v>30</v>
      </c>
      <c r="I92" s="53"/>
      <c r="J92" s="165" t="s">
        <v>72</v>
      </c>
      <c r="K92" s="166" t="str">
        <f t="shared" ref="K92" si="40">IF(H92="　　","　　",ASC(H92)&amp;J92)</f>
        <v>　　</v>
      </c>
      <c r="M92" s="165" t="s">
        <v>283</v>
      </c>
    </row>
    <row r="93" spans="1:13" ht="15" customHeight="1">
      <c r="A93" s="90"/>
      <c r="B93" s="92"/>
      <c r="C93" s="147"/>
      <c r="D93" s="86"/>
      <c r="E93" s="51">
        <v>3004</v>
      </c>
      <c r="F93" s="51">
        <v>3520</v>
      </c>
      <c r="G93" s="49">
        <f t="shared" si="27"/>
        <v>516</v>
      </c>
      <c r="H93" s="88"/>
      <c r="I93" s="54"/>
      <c r="J93" s="165" t="s">
        <v>73</v>
      </c>
      <c r="K93" s="166" t="str">
        <f t="shared" ref="K93" si="41">IF(H92="　　","　　",ASC(H92)&amp;J93)</f>
        <v>　　</v>
      </c>
      <c r="M93" s="167" t="s">
        <v>284</v>
      </c>
    </row>
    <row r="94" spans="1:13" ht="15" customHeight="1">
      <c r="A94" s="95" t="s">
        <v>114</v>
      </c>
      <c r="B94" s="96"/>
      <c r="C94" s="96"/>
      <c r="D94" s="97"/>
      <c r="E94" s="50">
        <f>SUMIF(J78:J93,"出",E78:E93)</f>
        <v>195662</v>
      </c>
      <c r="F94" s="50">
        <f>SUMIF(J78:J93,"出",F78:F93)</f>
        <v>189726</v>
      </c>
      <c r="G94" s="48">
        <f t="shared" si="27"/>
        <v>-5936</v>
      </c>
      <c r="H94" s="87" t="s">
        <v>30</v>
      </c>
      <c r="I94" s="53"/>
    </row>
    <row r="95" spans="1:13" ht="15" customHeight="1">
      <c r="A95" s="98"/>
      <c r="B95" s="99"/>
      <c r="C95" s="99"/>
      <c r="D95" s="100"/>
      <c r="E95" s="51">
        <f>SUMIF(J78:J93,"税",E78:E93)</f>
        <v>172612</v>
      </c>
      <c r="F95" s="51">
        <f>SUMIF(J78:J93,"税",F78:F93)</f>
        <v>167270</v>
      </c>
      <c r="G95" s="49">
        <f t="shared" si="27"/>
        <v>-5342</v>
      </c>
      <c r="H95" s="88"/>
      <c r="I95" s="54"/>
    </row>
    <row r="96" spans="1:13" ht="15" customHeight="1">
      <c r="A96" s="89">
        <v>39</v>
      </c>
      <c r="B96" s="91" t="s">
        <v>115</v>
      </c>
      <c r="C96" s="146" t="s">
        <v>285</v>
      </c>
      <c r="D96" s="85" t="s">
        <v>117</v>
      </c>
      <c r="E96" s="48">
        <v>1163</v>
      </c>
      <c r="F96" s="48">
        <v>1161</v>
      </c>
      <c r="G96" s="48">
        <f t="shared" si="27"/>
        <v>-2</v>
      </c>
      <c r="H96" s="87" t="s">
        <v>30</v>
      </c>
      <c r="I96" s="53"/>
      <c r="J96" s="165" t="s">
        <v>72</v>
      </c>
      <c r="K96" s="166" t="str">
        <f t="shared" ref="K96" si="42">IF(H96="　　","　　",ASC(H96)&amp;J96)</f>
        <v>　　</v>
      </c>
      <c r="M96" s="165" t="s">
        <v>116</v>
      </c>
    </row>
    <row r="97" spans="1:13" ht="15" customHeight="1">
      <c r="A97" s="90"/>
      <c r="B97" s="92"/>
      <c r="C97" s="147"/>
      <c r="D97" s="86"/>
      <c r="E97" s="52">
        <v>1163</v>
      </c>
      <c r="F97" s="52">
        <v>1161</v>
      </c>
      <c r="G97" s="49">
        <f t="shared" si="27"/>
        <v>-2</v>
      </c>
      <c r="H97" s="88"/>
      <c r="I97" s="54"/>
      <c r="J97" s="165" t="s">
        <v>73</v>
      </c>
      <c r="K97" s="166" t="str">
        <f t="shared" ref="K97" si="43">IF(H96="　　","　　",ASC(H96)&amp;J97)</f>
        <v>　　</v>
      </c>
      <c r="M97" s="167" t="s">
        <v>286</v>
      </c>
    </row>
    <row r="98" spans="1:13" ht="15" customHeight="1">
      <c r="A98" s="89">
        <v>40</v>
      </c>
      <c r="B98" s="91" t="s">
        <v>115</v>
      </c>
      <c r="C98" s="146" t="s">
        <v>204</v>
      </c>
      <c r="D98" s="85" t="s">
        <v>118</v>
      </c>
      <c r="E98" s="50">
        <f>21288+422</f>
        <v>21710</v>
      </c>
      <c r="F98" s="50">
        <v>19838</v>
      </c>
      <c r="G98" s="48">
        <f t="shared" si="27"/>
        <v>-1872</v>
      </c>
      <c r="H98" s="87" t="s">
        <v>30</v>
      </c>
      <c r="I98" s="53"/>
      <c r="J98" s="165" t="s">
        <v>72</v>
      </c>
      <c r="K98" s="166" t="str">
        <f t="shared" ref="K98" si="44">IF(H98="　　","　　",ASC(H98)&amp;J98)</f>
        <v>　　</v>
      </c>
      <c r="M98" s="165" t="s">
        <v>287</v>
      </c>
    </row>
    <row r="99" spans="1:13" ht="15" customHeight="1">
      <c r="A99" s="90"/>
      <c r="B99" s="92"/>
      <c r="C99" s="147"/>
      <c r="D99" s="86"/>
      <c r="E99" s="51">
        <f>21288+422</f>
        <v>21710</v>
      </c>
      <c r="F99" s="51">
        <v>19838</v>
      </c>
      <c r="G99" s="49">
        <f t="shared" si="27"/>
        <v>-1872</v>
      </c>
      <c r="H99" s="88"/>
      <c r="I99" s="54"/>
      <c r="J99" s="165" t="s">
        <v>73</v>
      </c>
      <c r="K99" s="166" t="str">
        <f t="shared" ref="K99" si="45">IF(H98="　　","　　",ASC(H98)&amp;J99)</f>
        <v>　　</v>
      </c>
      <c r="M99" s="167" t="s">
        <v>288</v>
      </c>
    </row>
    <row r="100" spans="1:13" ht="15" customHeight="1">
      <c r="A100" s="89">
        <v>41</v>
      </c>
      <c r="B100" s="91" t="s">
        <v>115</v>
      </c>
      <c r="C100" s="146" t="s">
        <v>119</v>
      </c>
      <c r="D100" s="85" t="s">
        <v>118</v>
      </c>
      <c r="E100" s="50">
        <v>749</v>
      </c>
      <c r="F100" s="50">
        <v>5158</v>
      </c>
      <c r="G100" s="48">
        <f t="shared" si="27"/>
        <v>4409</v>
      </c>
      <c r="H100" s="87" t="s">
        <v>30</v>
      </c>
      <c r="I100" s="53"/>
      <c r="J100" s="165" t="s">
        <v>72</v>
      </c>
      <c r="K100" s="166" t="str">
        <f t="shared" ref="K100" si="46">IF(H100="　　","　　",ASC(H100)&amp;J100)</f>
        <v>　　</v>
      </c>
      <c r="M100" s="165" t="s">
        <v>289</v>
      </c>
    </row>
    <row r="101" spans="1:13" ht="15" customHeight="1">
      <c r="A101" s="90"/>
      <c r="B101" s="92"/>
      <c r="C101" s="147"/>
      <c r="D101" s="86"/>
      <c r="E101" s="51">
        <v>749</v>
      </c>
      <c r="F101" s="51">
        <v>5158</v>
      </c>
      <c r="G101" s="49">
        <f t="shared" si="27"/>
        <v>4409</v>
      </c>
      <c r="H101" s="88"/>
      <c r="I101" s="54"/>
      <c r="J101" s="165" t="s">
        <v>73</v>
      </c>
      <c r="K101" s="166" t="str">
        <f t="shared" ref="K101" si="47">IF(H100="　　","　　",ASC(H100)&amp;J101)</f>
        <v>　　</v>
      </c>
      <c r="M101" s="167" t="s">
        <v>290</v>
      </c>
    </row>
    <row r="102" spans="1:13" ht="22.5" customHeight="1">
      <c r="A102" s="89">
        <v>42</v>
      </c>
      <c r="B102" s="91" t="s">
        <v>115</v>
      </c>
      <c r="C102" s="146" t="s">
        <v>182</v>
      </c>
      <c r="D102" s="85" t="s">
        <v>166</v>
      </c>
      <c r="E102" s="50">
        <v>0</v>
      </c>
      <c r="F102" s="50">
        <v>19724</v>
      </c>
      <c r="G102" s="48">
        <f>+F102-E102</f>
        <v>19724</v>
      </c>
      <c r="H102" s="87" t="s">
        <v>167</v>
      </c>
      <c r="I102" s="53"/>
      <c r="J102" s="165" t="s">
        <v>72</v>
      </c>
      <c r="K102" s="166" t="str">
        <f t="shared" ref="K102" si="48">IF(H102="　　","　　",ASC(H102)&amp;J102)</f>
        <v>　　</v>
      </c>
      <c r="M102" s="165" t="s">
        <v>291</v>
      </c>
    </row>
    <row r="103" spans="1:13" ht="22.5" customHeight="1">
      <c r="A103" s="90"/>
      <c r="B103" s="92"/>
      <c r="C103" s="147"/>
      <c r="D103" s="86"/>
      <c r="E103" s="51">
        <v>0</v>
      </c>
      <c r="F103" s="51">
        <v>15724</v>
      </c>
      <c r="G103" s="49">
        <f t="shared" ref="G103" si="49">+F103-E103</f>
        <v>15724</v>
      </c>
      <c r="H103" s="88"/>
      <c r="I103" s="54"/>
      <c r="J103" s="165" t="s">
        <v>73</v>
      </c>
      <c r="M103" s="167" t="s">
        <v>292</v>
      </c>
    </row>
    <row r="104" spans="1:13" ht="15" customHeight="1">
      <c r="A104" s="89">
        <v>43</v>
      </c>
      <c r="B104" s="91" t="s">
        <v>115</v>
      </c>
      <c r="C104" s="146" t="s">
        <v>293</v>
      </c>
      <c r="D104" s="85" t="s">
        <v>118</v>
      </c>
      <c r="E104" s="50">
        <v>1049</v>
      </c>
      <c r="F104" s="50">
        <v>1048</v>
      </c>
      <c r="G104" s="48">
        <f t="shared" si="27"/>
        <v>-1</v>
      </c>
      <c r="H104" s="87" t="s">
        <v>30</v>
      </c>
      <c r="I104" s="53"/>
      <c r="J104" s="165" t="s">
        <v>72</v>
      </c>
      <c r="K104" s="166" t="str">
        <f t="shared" ref="K104" si="50">IF(H104="　　","　　",ASC(H104)&amp;J104)</f>
        <v>　　</v>
      </c>
      <c r="M104" s="165" t="s">
        <v>120</v>
      </c>
    </row>
    <row r="105" spans="1:13" ht="15" customHeight="1">
      <c r="A105" s="90"/>
      <c r="B105" s="92"/>
      <c r="C105" s="147"/>
      <c r="D105" s="86"/>
      <c r="E105" s="51">
        <v>1049</v>
      </c>
      <c r="F105" s="51">
        <v>1048</v>
      </c>
      <c r="G105" s="49">
        <f t="shared" si="27"/>
        <v>-1</v>
      </c>
      <c r="H105" s="88"/>
      <c r="I105" s="54"/>
      <c r="J105" s="165" t="s">
        <v>73</v>
      </c>
      <c r="K105" s="166" t="str">
        <f t="shared" ref="K105" si="51">IF(H104="　　","　　",ASC(H104)&amp;J105)</f>
        <v>　　</v>
      </c>
      <c r="M105" s="167" t="s">
        <v>294</v>
      </c>
    </row>
    <row r="106" spans="1:13" ht="15" customHeight="1">
      <c r="A106" s="89">
        <v>44</v>
      </c>
      <c r="B106" s="91" t="s">
        <v>115</v>
      </c>
      <c r="C106" s="146" t="s">
        <v>121</v>
      </c>
      <c r="D106" s="85" t="s">
        <v>118</v>
      </c>
      <c r="E106" s="50">
        <v>7802</v>
      </c>
      <c r="F106" s="50">
        <v>8967</v>
      </c>
      <c r="G106" s="48">
        <f t="shared" si="27"/>
        <v>1165</v>
      </c>
      <c r="H106" s="87" t="s">
        <v>30</v>
      </c>
      <c r="I106" s="53"/>
      <c r="J106" s="165" t="s">
        <v>72</v>
      </c>
      <c r="K106" s="166" t="str">
        <f t="shared" ref="K106" si="52">IF(H106="　　","　　",ASC(H106)&amp;J106)</f>
        <v>　　</v>
      </c>
      <c r="M106" s="165" t="s">
        <v>295</v>
      </c>
    </row>
    <row r="107" spans="1:13" ht="15" customHeight="1">
      <c r="A107" s="90"/>
      <c r="B107" s="92"/>
      <c r="C107" s="147"/>
      <c r="D107" s="86"/>
      <c r="E107" s="51">
        <v>7802</v>
      </c>
      <c r="F107" s="51">
        <v>8967</v>
      </c>
      <c r="G107" s="49">
        <f t="shared" si="27"/>
        <v>1165</v>
      </c>
      <c r="H107" s="88"/>
      <c r="I107" s="54"/>
      <c r="J107" s="165" t="s">
        <v>73</v>
      </c>
      <c r="K107" s="166" t="str">
        <f t="shared" ref="K107" si="53">IF(H106="　　","　　",ASC(H106)&amp;J107)</f>
        <v>　　</v>
      </c>
      <c r="M107" s="167" t="s">
        <v>296</v>
      </c>
    </row>
    <row r="108" spans="1:13" ht="15" customHeight="1">
      <c r="A108" s="89">
        <v>45</v>
      </c>
      <c r="B108" s="91" t="s">
        <v>115</v>
      </c>
      <c r="C108" s="146" t="s">
        <v>122</v>
      </c>
      <c r="D108" s="85" t="s">
        <v>123</v>
      </c>
      <c r="E108" s="50">
        <v>5996</v>
      </c>
      <c r="F108" s="50">
        <v>5506</v>
      </c>
      <c r="G108" s="48">
        <f t="shared" si="27"/>
        <v>-490</v>
      </c>
      <c r="H108" s="87" t="s">
        <v>30</v>
      </c>
      <c r="I108" s="53"/>
      <c r="J108" s="165" t="s">
        <v>72</v>
      </c>
      <c r="K108" s="166" t="str">
        <f t="shared" ref="K108" si="54">IF(H108="　　","　　",ASC(H108)&amp;J108)</f>
        <v>　　</v>
      </c>
      <c r="M108" s="165" t="s">
        <v>297</v>
      </c>
    </row>
    <row r="109" spans="1:13" ht="15" customHeight="1">
      <c r="A109" s="90"/>
      <c r="B109" s="92"/>
      <c r="C109" s="147"/>
      <c r="D109" s="86"/>
      <c r="E109" s="51">
        <v>0</v>
      </c>
      <c r="F109" s="51">
        <v>0</v>
      </c>
      <c r="G109" s="49">
        <f t="shared" si="27"/>
        <v>0</v>
      </c>
      <c r="H109" s="88"/>
      <c r="I109" s="54"/>
      <c r="J109" s="165" t="s">
        <v>73</v>
      </c>
      <c r="K109" s="166" t="str">
        <f t="shared" ref="K109" si="55">IF(H108="　　","　　",ASC(H108)&amp;J109)</f>
        <v>　　</v>
      </c>
      <c r="M109" s="167" t="s">
        <v>298</v>
      </c>
    </row>
    <row r="110" spans="1:13" ht="15" customHeight="1">
      <c r="A110" s="89">
        <v>46</v>
      </c>
      <c r="B110" s="91" t="s">
        <v>115</v>
      </c>
      <c r="C110" s="146" t="s">
        <v>124</v>
      </c>
      <c r="D110" s="85" t="s">
        <v>125</v>
      </c>
      <c r="E110" s="50">
        <v>32904</v>
      </c>
      <c r="F110" s="50">
        <v>33714</v>
      </c>
      <c r="G110" s="48">
        <f t="shared" si="27"/>
        <v>810</v>
      </c>
      <c r="H110" s="87" t="s">
        <v>30</v>
      </c>
      <c r="I110" s="53"/>
      <c r="J110" s="165" t="s">
        <v>72</v>
      </c>
      <c r="K110" s="166" t="str">
        <f t="shared" ref="K110" si="56">IF(H110="　　","　　",ASC(H110)&amp;J110)</f>
        <v>　　</v>
      </c>
      <c r="M110" s="165" t="s">
        <v>299</v>
      </c>
    </row>
    <row r="111" spans="1:13" ht="15" customHeight="1">
      <c r="A111" s="90"/>
      <c r="B111" s="92"/>
      <c r="C111" s="147"/>
      <c r="D111" s="86"/>
      <c r="E111" s="51">
        <v>24241</v>
      </c>
      <c r="F111" s="51">
        <v>26577</v>
      </c>
      <c r="G111" s="49">
        <f t="shared" si="27"/>
        <v>2336</v>
      </c>
      <c r="H111" s="88"/>
      <c r="I111" s="54"/>
      <c r="J111" s="165" t="s">
        <v>73</v>
      </c>
      <c r="K111" s="166" t="str">
        <f t="shared" ref="K111" si="57">IF(H110="　　","　　",ASC(H110)&amp;J111)</f>
        <v>　　</v>
      </c>
      <c r="M111" s="167" t="s">
        <v>300</v>
      </c>
    </row>
    <row r="112" spans="1:13" ht="15" customHeight="1">
      <c r="A112" s="89">
        <v>47</v>
      </c>
      <c r="B112" s="91" t="s">
        <v>115</v>
      </c>
      <c r="C112" s="146" t="s">
        <v>126</v>
      </c>
      <c r="D112" s="85" t="s">
        <v>123</v>
      </c>
      <c r="E112" s="50">
        <v>7314</v>
      </c>
      <c r="F112" s="50">
        <v>7313</v>
      </c>
      <c r="G112" s="48">
        <f t="shared" si="27"/>
        <v>-1</v>
      </c>
      <c r="H112" s="87" t="s">
        <v>32</v>
      </c>
      <c r="I112" s="53">
        <v>7313</v>
      </c>
      <c r="J112" s="165" t="s">
        <v>72</v>
      </c>
      <c r="K112" s="166" t="str">
        <f t="shared" ref="K112" si="58">IF(H112="　　","　　",ASC(H112)&amp;J112)</f>
        <v>区CM出</v>
      </c>
      <c r="M112" s="165" t="s">
        <v>301</v>
      </c>
    </row>
    <row r="113" spans="1:13" ht="15" customHeight="1">
      <c r="A113" s="90"/>
      <c r="B113" s="92"/>
      <c r="C113" s="147"/>
      <c r="D113" s="86"/>
      <c r="E113" s="51">
        <v>7314</v>
      </c>
      <c r="F113" s="51">
        <v>7313</v>
      </c>
      <c r="G113" s="49">
        <f t="shared" si="27"/>
        <v>-1</v>
      </c>
      <c r="H113" s="88"/>
      <c r="I113" s="54">
        <v>7313</v>
      </c>
      <c r="J113" s="165" t="s">
        <v>73</v>
      </c>
      <c r="K113" s="166" t="str">
        <f t="shared" ref="K113" si="59">IF(H112="　　","　　",ASC(H112)&amp;J113)</f>
        <v>区CM税</v>
      </c>
      <c r="M113" s="167" t="s">
        <v>302</v>
      </c>
    </row>
    <row r="114" spans="1:13" ht="15" customHeight="1">
      <c r="A114" s="89">
        <v>48</v>
      </c>
      <c r="B114" s="91" t="s">
        <v>115</v>
      </c>
      <c r="C114" s="148" t="s">
        <v>127</v>
      </c>
      <c r="D114" s="85" t="s">
        <v>123</v>
      </c>
      <c r="E114" s="50">
        <f>1163+4678+1556</f>
        <v>7397</v>
      </c>
      <c r="F114" s="50">
        <f>1108+4678+1610</f>
        <v>7396</v>
      </c>
      <c r="G114" s="48">
        <f t="shared" si="27"/>
        <v>-1</v>
      </c>
      <c r="H114" s="87" t="s">
        <v>32</v>
      </c>
      <c r="I114" s="53">
        <v>7396</v>
      </c>
      <c r="J114" s="165" t="s">
        <v>72</v>
      </c>
      <c r="K114" s="166" t="str">
        <f t="shared" ref="K114" si="60">IF(H114="　　","　　",ASC(H114)&amp;J114)</f>
        <v>区CM出</v>
      </c>
      <c r="M114" s="165" t="s">
        <v>303</v>
      </c>
    </row>
    <row r="115" spans="1:13" ht="15" customHeight="1">
      <c r="A115" s="90"/>
      <c r="B115" s="92"/>
      <c r="C115" s="148"/>
      <c r="D115" s="86"/>
      <c r="E115" s="51">
        <f>863+7+54</f>
        <v>924</v>
      </c>
      <c r="F115" s="51">
        <f>808+5+108</f>
        <v>921</v>
      </c>
      <c r="G115" s="49">
        <f t="shared" si="27"/>
        <v>-3</v>
      </c>
      <c r="H115" s="88"/>
      <c r="I115" s="54">
        <v>921</v>
      </c>
      <c r="J115" s="165" t="s">
        <v>73</v>
      </c>
      <c r="K115" s="166" t="str">
        <f t="shared" ref="K115" si="61">IF(H114="　　","　　",ASC(H114)&amp;J115)</f>
        <v>区CM税</v>
      </c>
      <c r="M115" s="167" t="s">
        <v>304</v>
      </c>
    </row>
    <row r="116" spans="1:13" ht="15" customHeight="1">
      <c r="A116" s="89">
        <v>49</v>
      </c>
      <c r="B116" s="91" t="s">
        <v>115</v>
      </c>
      <c r="C116" s="146" t="s">
        <v>128</v>
      </c>
      <c r="D116" s="85" t="s">
        <v>123</v>
      </c>
      <c r="E116" s="50">
        <f>2662+1048+2169+36</f>
        <v>5915</v>
      </c>
      <c r="F116" s="50">
        <f>2550+1051+1791+36</f>
        <v>5428</v>
      </c>
      <c r="G116" s="48">
        <f t="shared" si="27"/>
        <v>-487</v>
      </c>
      <c r="H116" s="87" t="s">
        <v>32</v>
      </c>
      <c r="I116" s="53">
        <v>2586</v>
      </c>
      <c r="J116" s="165" t="s">
        <v>72</v>
      </c>
      <c r="K116" s="166" t="str">
        <f t="shared" ref="K116" si="62">IF(H116="　　","　　",ASC(H116)&amp;J116)</f>
        <v>区CM出</v>
      </c>
      <c r="M116" s="165" t="s">
        <v>305</v>
      </c>
    </row>
    <row r="117" spans="1:13" ht="15" customHeight="1">
      <c r="A117" s="90"/>
      <c r="B117" s="92"/>
      <c r="C117" s="147"/>
      <c r="D117" s="86"/>
      <c r="E117" s="51">
        <f>79+0+120+36</f>
        <v>235</v>
      </c>
      <c r="F117" s="51">
        <f>36+7+36</f>
        <v>79</v>
      </c>
      <c r="G117" s="49">
        <f t="shared" si="27"/>
        <v>-156</v>
      </c>
      <c r="H117" s="88"/>
      <c r="I117" s="54">
        <v>72</v>
      </c>
      <c r="J117" s="165" t="s">
        <v>73</v>
      </c>
      <c r="K117" s="166" t="str">
        <f t="shared" ref="K117" si="63">IF(H116="　　","　　",ASC(H116)&amp;J117)</f>
        <v>区CM税</v>
      </c>
      <c r="M117" s="167" t="s">
        <v>306</v>
      </c>
    </row>
    <row r="118" spans="1:13" ht="15" customHeight="1">
      <c r="A118" s="89">
        <v>50</v>
      </c>
      <c r="B118" s="91" t="s">
        <v>115</v>
      </c>
      <c r="C118" s="146" t="s">
        <v>129</v>
      </c>
      <c r="D118" s="85" t="s">
        <v>123</v>
      </c>
      <c r="E118" s="50">
        <v>10517</v>
      </c>
      <c r="F118" s="50">
        <v>10517</v>
      </c>
      <c r="G118" s="48">
        <f t="shared" si="27"/>
        <v>0</v>
      </c>
      <c r="H118" s="87" t="s">
        <v>32</v>
      </c>
      <c r="I118" s="53">
        <v>10517</v>
      </c>
      <c r="J118" s="165" t="s">
        <v>72</v>
      </c>
      <c r="K118" s="166" t="str">
        <f t="shared" ref="K118" si="64">IF(H118="　　","　　",ASC(H118)&amp;J118)</f>
        <v>区CM出</v>
      </c>
      <c r="M118" s="165" t="s">
        <v>307</v>
      </c>
    </row>
    <row r="119" spans="1:13" ht="15" customHeight="1">
      <c r="A119" s="90"/>
      <c r="B119" s="92"/>
      <c r="C119" s="147"/>
      <c r="D119" s="86"/>
      <c r="E119" s="51">
        <v>10517</v>
      </c>
      <c r="F119" s="51">
        <v>10517</v>
      </c>
      <c r="G119" s="49">
        <f t="shared" si="27"/>
        <v>0</v>
      </c>
      <c r="H119" s="88"/>
      <c r="I119" s="54">
        <v>10517</v>
      </c>
      <c r="J119" s="165" t="s">
        <v>73</v>
      </c>
      <c r="K119" s="166" t="str">
        <f t="shared" ref="K119" si="65">IF(H118="　　","　　",ASC(H118)&amp;J119)</f>
        <v>区CM税</v>
      </c>
      <c r="M119" s="167" t="s">
        <v>308</v>
      </c>
    </row>
    <row r="120" spans="1:13" ht="15" customHeight="1">
      <c r="A120" s="89">
        <v>51</v>
      </c>
      <c r="B120" s="91" t="s">
        <v>115</v>
      </c>
      <c r="C120" s="146" t="s">
        <v>130</v>
      </c>
      <c r="D120" s="85" t="s">
        <v>123</v>
      </c>
      <c r="E120" s="50">
        <v>100</v>
      </c>
      <c r="F120" s="50">
        <v>5161</v>
      </c>
      <c r="G120" s="50">
        <f t="shared" si="27"/>
        <v>5061</v>
      </c>
      <c r="H120" s="87" t="s">
        <v>30</v>
      </c>
      <c r="I120" s="53"/>
      <c r="J120" s="165" t="s">
        <v>72</v>
      </c>
      <c r="K120" s="166" t="str">
        <f t="shared" ref="K120" si="66">IF(H120="　　","　　",ASC(H120)&amp;J120)</f>
        <v>　　</v>
      </c>
      <c r="M120" s="165" t="s">
        <v>309</v>
      </c>
    </row>
    <row r="121" spans="1:13" ht="15" customHeight="1">
      <c r="A121" s="90"/>
      <c r="B121" s="92"/>
      <c r="C121" s="147"/>
      <c r="D121" s="86"/>
      <c r="E121" s="51">
        <v>100</v>
      </c>
      <c r="F121" s="51">
        <v>5161</v>
      </c>
      <c r="G121" s="49">
        <f t="shared" si="27"/>
        <v>5061</v>
      </c>
      <c r="H121" s="88"/>
      <c r="I121" s="54"/>
      <c r="J121" s="165" t="s">
        <v>73</v>
      </c>
      <c r="K121" s="166" t="str">
        <f t="shared" ref="K121" si="67">IF(H120="　　","　　",ASC(H120)&amp;J121)</f>
        <v>　　</v>
      </c>
      <c r="M121" s="167" t="s">
        <v>310</v>
      </c>
    </row>
    <row r="122" spans="1:13" ht="22.5" customHeight="1">
      <c r="A122" s="89">
        <v>52</v>
      </c>
      <c r="B122" s="91" t="s">
        <v>115</v>
      </c>
      <c r="C122" s="146" t="s">
        <v>184</v>
      </c>
      <c r="D122" s="85" t="s">
        <v>123</v>
      </c>
      <c r="E122" s="50">
        <v>209</v>
      </c>
      <c r="F122" s="50">
        <v>216</v>
      </c>
      <c r="G122" s="48">
        <f t="shared" ref="G122:G123" si="68">+F122-E122</f>
        <v>7</v>
      </c>
      <c r="H122" s="87" t="s">
        <v>30</v>
      </c>
      <c r="I122" s="53"/>
      <c r="J122" s="165" t="s">
        <v>72</v>
      </c>
      <c r="K122" s="166" t="str">
        <f t="shared" ref="K122" si="69">IF(H122="　　","　　",ASC(H122)&amp;J122)</f>
        <v>　　</v>
      </c>
      <c r="M122" s="165" t="s">
        <v>319</v>
      </c>
    </row>
    <row r="123" spans="1:13" ht="22.5" customHeight="1">
      <c r="A123" s="90"/>
      <c r="B123" s="92"/>
      <c r="C123" s="147"/>
      <c r="D123" s="86"/>
      <c r="E123" s="51">
        <v>209</v>
      </c>
      <c r="F123" s="51">
        <v>216</v>
      </c>
      <c r="G123" s="49">
        <f t="shared" si="68"/>
        <v>7</v>
      </c>
      <c r="H123" s="88"/>
      <c r="I123" s="54"/>
      <c r="J123" s="165" t="s">
        <v>73</v>
      </c>
      <c r="K123" s="166" t="str">
        <f t="shared" ref="K123" si="70">IF(H122="　　","　　",ASC(H122)&amp;J123)</f>
        <v>　　</v>
      </c>
      <c r="M123" s="167" t="s">
        <v>311</v>
      </c>
    </row>
    <row r="124" spans="1:13" ht="15" customHeight="1">
      <c r="A124" s="89">
        <v>53</v>
      </c>
      <c r="B124" s="91" t="s">
        <v>115</v>
      </c>
      <c r="C124" s="146" t="s">
        <v>312</v>
      </c>
      <c r="D124" s="85" t="s">
        <v>157</v>
      </c>
      <c r="E124" s="61">
        <v>90</v>
      </c>
      <c r="F124" s="61">
        <v>90</v>
      </c>
      <c r="G124" s="48">
        <f t="shared" si="27"/>
        <v>0</v>
      </c>
      <c r="H124" s="87" t="s">
        <v>30</v>
      </c>
      <c r="I124" s="53"/>
      <c r="J124" s="165" t="s">
        <v>72</v>
      </c>
      <c r="K124" s="166" t="str">
        <f t="shared" ref="K124" si="71">IF(H124="　　","　　",ASC(H124)&amp;J124)</f>
        <v>　　</v>
      </c>
      <c r="M124" s="165" t="s">
        <v>131</v>
      </c>
    </row>
    <row r="125" spans="1:13" ht="15" customHeight="1">
      <c r="A125" s="90"/>
      <c r="B125" s="92"/>
      <c r="C125" s="147"/>
      <c r="D125" s="86"/>
      <c r="E125" s="51">
        <v>90</v>
      </c>
      <c r="F125" s="51">
        <v>90</v>
      </c>
      <c r="G125" s="49">
        <f t="shared" si="27"/>
        <v>0</v>
      </c>
      <c r="H125" s="88"/>
      <c r="I125" s="54"/>
      <c r="J125" s="165" t="s">
        <v>73</v>
      </c>
      <c r="K125" s="166" t="str">
        <f t="shared" ref="K125" si="72">IF(H124="　　","　　",ASC(H124)&amp;J125)</f>
        <v>　　</v>
      </c>
      <c r="M125" s="167" t="s">
        <v>313</v>
      </c>
    </row>
    <row r="126" spans="1:13" ht="15" customHeight="1">
      <c r="A126" s="89">
        <v>54</v>
      </c>
      <c r="B126" s="91" t="s">
        <v>115</v>
      </c>
      <c r="C126" s="146" t="s">
        <v>132</v>
      </c>
      <c r="D126" s="85" t="s">
        <v>157</v>
      </c>
      <c r="E126" s="50">
        <v>102410</v>
      </c>
      <c r="F126" s="50">
        <v>102046</v>
      </c>
      <c r="G126" s="48">
        <f t="shared" si="27"/>
        <v>-364</v>
      </c>
      <c r="H126" s="87" t="s">
        <v>32</v>
      </c>
      <c r="I126" s="81">
        <v>23487</v>
      </c>
      <c r="J126" s="165" t="s">
        <v>72</v>
      </c>
      <c r="K126" s="166" t="str">
        <f t="shared" ref="K126" si="73">IF(H126="　　","　　",ASC(H126)&amp;J126)</f>
        <v>区CM出</v>
      </c>
      <c r="M126" s="165" t="s">
        <v>314</v>
      </c>
    </row>
    <row r="127" spans="1:13" ht="15" customHeight="1" thickBot="1">
      <c r="A127" s="160"/>
      <c r="B127" s="161"/>
      <c r="C127" s="162"/>
      <c r="D127" s="163"/>
      <c r="E127" s="62">
        <v>77301</v>
      </c>
      <c r="F127" s="62">
        <v>76931</v>
      </c>
      <c r="G127" s="64">
        <f t="shared" si="27"/>
        <v>-370</v>
      </c>
      <c r="H127" s="124"/>
      <c r="I127" s="164">
        <v>13990</v>
      </c>
      <c r="J127" s="165" t="s">
        <v>73</v>
      </c>
      <c r="K127" s="166" t="str">
        <f t="shared" ref="K127" si="74">IF(H126="　　","　　",ASC(H126)&amp;J127)</f>
        <v>区CM税</v>
      </c>
      <c r="M127" s="167" t="s">
        <v>315</v>
      </c>
    </row>
    <row r="128" spans="1:13" ht="22.5" customHeight="1">
      <c r="A128" s="150">
        <v>55</v>
      </c>
      <c r="B128" s="151" t="s">
        <v>115</v>
      </c>
      <c r="C128" s="152" t="s">
        <v>316</v>
      </c>
      <c r="D128" s="153" t="s">
        <v>157</v>
      </c>
      <c r="E128" s="154">
        <v>1954</v>
      </c>
      <c r="F128" s="154">
        <v>1954</v>
      </c>
      <c r="G128" s="154">
        <f t="shared" si="27"/>
        <v>0</v>
      </c>
      <c r="H128" s="155" t="s">
        <v>30</v>
      </c>
      <c r="I128" s="156"/>
      <c r="J128" s="165" t="s">
        <v>72</v>
      </c>
      <c r="K128" s="166" t="str">
        <f t="shared" ref="K128" si="75">IF(H128="　　","　　",ASC(H128)&amp;J128)</f>
        <v>　　</v>
      </c>
      <c r="M128" s="165" t="s">
        <v>133</v>
      </c>
    </row>
    <row r="129" spans="1:13" ht="22.5" customHeight="1">
      <c r="A129" s="90"/>
      <c r="B129" s="92"/>
      <c r="C129" s="147"/>
      <c r="D129" s="86"/>
      <c r="E129" s="51">
        <v>1954</v>
      </c>
      <c r="F129" s="51">
        <v>1954</v>
      </c>
      <c r="G129" s="49">
        <f t="shared" si="27"/>
        <v>0</v>
      </c>
      <c r="H129" s="88"/>
      <c r="I129" s="54"/>
      <c r="J129" s="165" t="s">
        <v>73</v>
      </c>
      <c r="K129" s="166" t="str">
        <f t="shared" ref="K129" si="76">IF(H128="　　","　　",ASC(H128)&amp;J129)</f>
        <v>　　</v>
      </c>
      <c r="M129" s="167" t="s">
        <v>317</v>
      </c>
    </row>
    <row r="130" spans="1:13" ht="15" customHeight="1">
      <c r="A130" s="89">
        <v>56</v>
      </c>
      <c r="B130" s="91" t="s">
        <v>115</v>
      </c>
      <c r="C130" s="146" t="s">
        <v>161</v>
      </c>
      <c r="D130" s="85" t="s">
        <v>159</v>
      </c>
      <c r="E130" s="50">
        <v>23818</v>
      </c>
      <c r="F130" s="50">
        <v>28050</v>
      </c>
      <c r="G130" s="48">
        <f t="shared" si="27"/>
        <v>4232</v>
      </c>
      <c r="H130" s="87" t="s">
        <v>30</v>
      </c>
      <c r="I130" s="53"/>
      <c r="J130" s="165" t="s">
        <v>72</v>
      </c>
      <c r="K130" s="166" t="str">
        <f t="shared" ref="K130" si="77">IF(H130="　　","　　",ASC(H130)&amp;J130)</f>
        <v>　　</v>
      </c>
      <c r="M130" s="165" t="s">
        <v>318</v>
      </c>
    </row>
    <row r="131" spans="1:13" ht="15" customHeight="1">
      <c r="A131" s="90"/>
      <c r="B131" s="92"/>
      <c r="C131" s="147"/>
      <c r="D131" s="86"/>
      <c r="E131" s="51">
        <v>23818</v>
      </c>
      <c r="F131" s="51">
        <v>28050</v>
      </c>
      <c r="G131" s="49">
        <f t="shared" si="27"/>
        <v>4232</v>
      </c>
      <c r="H131" s="88"/>
      <c r="I131" s="54"/>
      <c r="J131" s="165" t="s">
        <v>73</v>
      </c>
      <c r="K131" s="166" t="str">
        <f t="shared" ref="K131" si="78">IF(H130="　　","　　",ASC(H130)&amp;J131)</f>
        <v>　　</v>
      </c>
      <c r="M131" s="167" t="s">
        <v>320</v>
      </c>
    </row>
    <row r="132" spans="1:13" ht="15" customHeight="1">
      <c r="A132" s="89">
        <v>57</v>
      </c>
      <c r="B132" s="91" t="s">
        <v>115</v>
      </c>
      <c r="C132" s="146" t="s">
        <v>134</v>
      </c>
      <c r="D132" s="85" t="s">
        <v>158</v>
      </c>
      <c r="E132" s="50">
        <f>689+902</f>
        <v>1591</v>
      </c>
      <c r="F132" s="50">
        <v>1746</v>
      </c>
      <c r="G132" s="48">
        <f t="shared" si="27"/>
        <v>155</v>
      </c>
      <c r="H132" s="87" t="s">
        <v>30</v>
      </c>
      <c r="I132" s="53"/>
      <c r="J132" s="165" t="s">
        <v>72</v>
      </c>
      <c r="K132" s="166" t="str">
        <f t="shared" ref="K132" si="79">IF(H132="　　","　　",ASC(H132)&amp;J132)</f>
        <v>　　</v>
      </c>
      <c r="M132" s="165" t="s">
        <v>269</v>
      </c>
    </row>
    <row r="133" spans="1:13" ht="15" customHeight="1">
      <c r="A133" s="90"/>
      <c r="B133" s="92"/>
      <c r="C133" s="147"/>
      <c r="D133" s="86"/>
      <c r="E133" s="51">
        <f>689+902</f>
        <v>1591</v>
      </c>
      <c r="F133" s="51">
        <v>1746</v>
      </c>
      <c r="G133" s="49">
        <f t="shared" si="27"/>
        <v>155</v>
      </c>
      <c r="H133" s="88"/>
      <c r="I133" s="54"/>
      <c r="J133" s="165" t="s">
        <v>73</v>
      </c>
      <c r="K133" s="166" t="str">
        <f t="shared" ref="K133" si="80">IF(H132="　　","　　",ASC(H132)&amp;J133)</f>
        <v>　　</v>
      </c>
      <c r="M133" s="167" t="s">
        <v>321</v>
      </c>
    </row>
    <row r="134" spans="1:13" ht="15" customHeight="1">
      <c r="A134" s="89">
        <v>58</v>
      </c>
      <c r="B134" s="91" t="s">
        <v>115</v>
      </c>
      <c r="C134" s="146" t="s">
        <v>322</v>
      </c>
      <c r="D134" s="85" t="s">
        <v>135</v>
      </c>
      <c r="E134" s="50">
        <v>982</v>
      </c>
      <c r="F134" s="50">
        <v>877</v>
      </c>
      <c r="G134" s="48">
        <f t="shared" si="27"/>
        <v>-105</v>
      </c>
      <c r="H134" s="87" t="s">
        <v>30</v>
      </c>
      <c r="I134" s="53"/>
      <c r="J134" s="165" t="s">
        <v>72</v>
      </c>
      <c r="K134" s="166" t="str">
        <f t="shared" ref="K134" si="81">IF(H134="　　","　　",ASC(H134)&amp;J134)</f>
        <v>　　</v>
      </c>
      <c r="M134" s="165" t="s">
        <v>322</v>
      </c>
    </row>
    <row r="135" spans="1:13" ht="15" customHeight="1">
      <c r="A135" s="90"/>
      <c r="B135" s="92"/>
      <c r="C135" s="147"/>
      <c r="D135" s="86"/>
      <c r="E135" s="51">
        <v>982</v>
      </c>
      <c r="F135" s="51">
        <v>877</v>
      </c>
      <c r="G135" s="49">
        <f t="shared" si="27"/>
        <v>-105</v>
      </c>
      <c r="H135" s="88"/>
      <c r="I135" s="54"/>
      <c r="J135" s="165" t="s">
        <v>73</v>
      </c>
      <c r="K135" s="166" t="str">
        <f t="shared" ref="K135" si="82">IF(H134="　　","　　",ASC(H134)&amp;J135)</f>
        <v>　　</v>
      </c>
      <c r="M135" s="167" t="s">
        <v>323</v>
      </c>
    </row>
    <row r="136" spans="1:13" ht="15" customHeight="1">
      <c r="A136" s="89">
        <v>59</v>
      </c>
      <c r="B136" s="91" t="s">
        <v>115</v>
      </c>
      <c r="C136" s="146" t="s">
        <v>324</v>
      </c>
      <c r="D136" s="85" t="s">
        <v>135</v>
      </c>
      <c r="E136" s="50">
        <v>85564</v>
      </c>
      <c r="F136" s="50">
        <v>86549</v>
      </c>
      <c r="G136" s="48">
        <f t="shared" si="27"/>
        <v>985</v>
      </c>
      <c r="H136" s="87" t="s">
        <v>30</v>
      </c>
      <c r="I136" s="53"/>
      <c r="J136" s="165" t="s">
        <v>72</v>
      </c>
      <c r="K136" s="166" t="str">
        <f t="shared" ref="K136" si="83">IF(H136="　　","　　",ASC(H136)&amp;J136)</f>
        <v>　　</v>
      </c>
      <c r="M136" s="165" t="s">
        <v>324</v>
      </c>
    </row>
    <row r="137" spans="1:13" ht="15" customHeight="1">
      <c r="A137" s="90"/>
      <c r="B137" s="92"/>
      <c r="C137" s="147"/>
      <c r="D137" s="86"/>
      <c r="E137" s="51">
        <v>55756</v>
      </c>
      <c r="F137" s="51">
        <v>55773</v>
      </c>
      <c r="G137" s="49">
        <f t="shared" si="27"/>
        <v>17</v>
      </c>
      <c r="H137" s="88"/>
      <c r="I137" s="54"/>
      <c r="J137" s="165" t="s">
        <v>73</v>
      </c>
      <c r="K137" s="166" t="str">
        <f t="shared" ref="K137" si="84">IF(H136="　　","　　",ASC(H136)&amp;J137)</f>
        <v>　　</v>
      </c>
      <c r="M137" s="167" t="s">
        <v>325</v>
      </c>
    </row>
    <row r="138" spans="1:13" ht="15" customHeight="1">
      <c r="A138" s="89">
        <v>60</v>
      </c>
      <c r="B138" s="91" t="s">
        <v>115</v>
      </c>
      <c r="C138" s="146" t="s">
        <v>326</v>
      </c>
      <c r="D138" s="85" t="s">
        <v>135</v>
      </c>
      <c r="E138" s="50">
        <v>3978</v>
      </c>
      <c r="F138" s="50">
        <v>3978</v>
      </c>
      <c r="G138" s="48">
        <f t="shared" si="27"/>
        <v>0</v>
      </c>
      <c r="H138" s="87" t="s">
        <v>32</v>
      </c>
      <c r="I138" s="53">
        <v>3978</v>
      </c>
      <c r="J138" s="165" t="s">
        <v>72</v>
      </c>
      <c r="K138" s="166" t="str">
        <f t="shared" ref="K138" si="85">IF(H138="　　","　　",ASC(H138)&amp;J138)</f>
        <v>区CM出</v>
      </c>
      <c r="M138" s="165" t="s">
        <v>326</v>
      </c>
    </row>
    <row r="139" spans="1:13" ht="15" customHeight="1">
      <c r="A139" s="90"/>
      <c r="B139" s="92"/>
      <c r="C139" s="147"/>
      <c r="D139" s="86"/>
      <c r="E139" s="51">
        <v>3978</v>
      </c>
      <c r="F139" s="51">
        <v>3978</v>
      </c>
      <c r="G139" s="49">
        <f t="shared" si="27"/>
        <v>0</v>
      </c>
      <c r="H139" s="88"/>
      <c r="I139" s="54">
        <v>3978</v>
      </c>
      <c r="J139" s="165" t="s">
        <v>73</v>
      </c>
      <c r="K139" s="166" t="str">
        <f t="shared" ref="K139" si="86">IF(H138="　　","　　",ASC(H138)&amp;J139)</f>
        <v>区CM税</v>
      </c>
      <c r="M139" s="167" t="s">
        <v>327</v>
      </c>
    </row>
    <row r="140" spans="1:13" ht="15" customHeight="1">
      <c r="A140" s="89">
        <v>61</v>
      </c>
      <c r="B140" s="91" t="s">
        <v>115</v>
      </c>
      <c r="C140" s="146" t="s">
        <v>328</v>
      </c>
      <c r="D140" s="85" t="s">
        <v>135</v>
      </c>
      <c r="E140" s="50">
        <f>488354+1856</f>
        <v>490210</v>
      </c>
      <c r="F140" s="50">
        <v>480336</v>
      </c>
      <c r="G140" s="48">
        <f t="shared" ref="G140:G199" si="87">+F140-E140</f>
        <v>-9874</v>
      </c>
      <c r="H140" s="87" t="s">
        <v>30</v>
      </c>
      <c r="I140" s="53"/>
      <c r="J140" s="165" t="s">
        <v>72</v>
      </c>
      <c r="K140" s="166" t="str">
        <f t="shared" ref="K140" si="88">IF(H140="　　","　　",ASC(H140)&amp;J140)</f>
        <v>　　</v>
      </c>
      <c r="M140" s="165" t="s">
        <v>328</v>
      </c>
    </row>
    <row r="141" spans="1:13" ht="15" customHeight="1">
      <c r="A141" s="90"/>
      <c r="B141" s="92"/>
      <c r="C141" s="147"/>
      <c r="D141" s="86"/>
      <c r="E141" s="51">
        <f>481421+1856</f>
        <v>483277</v>
      </c>
      <c r="F141" s="51">
        <v>474112</v>
      </c>
      <c r="G141" s="49">
        <f t="shared" si="87"/>
        <v>-9165</v>
      </c>
      <c r="H141" s="88"/>
      <c r="I141" s="54"/>
      <c r="J141" s="165" t="s">
        <v>73</v>
      </c>
      <c r="K141" s="166" t="str">
        <f t="shared" ref="K141" si="89">IF(H140="　　","　　",ASC(H140)&amp;J141)</f>
        <v>　　</v>
      </c>
      <c r="M141" s="167" t="s">
        <v>329</v>
      </c>
    </row>
    <row r="142" spans="1:13" ht="15" customHeight="1">
      <c r="A142" s="89">
        <v>62</v>
      </c>
      <c r="B142" s="91" t="s">
        <v>115</v>
      </c>
      <c r="C142" s="146" t="s">
        <v>136</v>
      </c>
      <c r="D142" s="85" t="s">
        <v>135</v>
      </c>
      <c r="E142" s="50">
        <v>279821</v>
      </c>
      <c r="F142" s="50">
        <v>394686</v>
      </c>
      <c r="G142" s="48">
        <f t="shared" si="87"/>
        <v>114865</v>
      </c>
      <c r="H142" s="87" t="s">
        <v>30</v>
      </c>
      <c r="I142" s="53"/>
      <c r="J142" s="165" t="s">
        <v>72</v>
      </c>
      <c r="K142" s="166" t="str">
        <f t="shared" ref="K142" si="90">IF(H142="　　","　　",ASC(H142)&amp;J142)</f>
        <v>　　</v>
      </c>
      <c r="M142" s="165" t="s">
        <v>330</v>
      </c>
    </row>
    <row r="143" spans="1:13" ht="15" customHeight="1">
      <c r="A143" s="90"/>
      <c r="B143" s="92"/>
      <c r="C143" s="147"/>
      <c r="D143" s="86"/>
      <c r="E143" s="51">
        <v>170611</v>
      </c>
      <c r="F143" s="51">
        <v>178787</v>
      </c>
      <c r="G143" s="49">
        <f t="shared" si="87"/>
        <v>8176</v>
      </c>
      <c r="H143" s="88"/>
      <c r="I143" s="54"/>
      <c r="J143" s="165" t="s">
        <v>73</v>
      </c>
      <c r="K143" s="166" t="str">
        <f t="shared" ref="K143" si="91">IF(H142="　　","　　",ASC(H142)&amp;J143)</f>
        <v>　　</v>
      </c>
      <c r="M143" s="167" t="s">
        <v>331</v>
      </c>
    </row>
    <row r="144" spans="1:13" ht="15" customHeight="1">
      <c r="A144" s="89">
        <v>63</v>
      </c>
      <c r="B144" s="91" t="s">
        <v>115</v>
      </c>
      <c r="C144" s="146" t="s">
        <v>163</v>
      </c>
      <c r="D144" s="85" t="s">
        <v>135</v>
      </c>
      <c r="E144" s="50">
        <v>18524</v>
      </c>
      <c r="F144" s="50">
        <v>18401</v>
      </c>
      <c r="G144" s="48">
        <f t="shared" ref="G144:G149" si="92">+F144-E144</f>
        <v>-123</v>
      </c>
      <c r="H144" s="87" t="s">
        <v>30</v>
      </c>
      <c r="I144" s="53"/>
      <c r="J144" s="165" t="s">
        <v>72</v>
      </c>
      <c r="K144" s="166" t="str">
        <f t="shared" ref="K144" si="93">IF(H144="　　","　　",ASC(H144)&amp;J144)</f>
        <v>　　</v>
      </c>
      <c r="M144" s="165" t="s">
        <v>332</v>
      </c>
    </row>
    <row r="145" spans="1:13" ht="15" customHeight="1">
      <c r="A145" s="90"/>
      <c r="B145" s="92"/>
      <c r="C145" s="147"/>
      <c r="D145" s="86"/>
      <c r="E145" s="51">
        <v>7274</v>
      </c>
      <c r="F145" s="51">
        <v>7151</v>
      </c>
      <c r="G145" s="49">
        <f t="shared" si="92"/>
        <v>-123</v>
      </c>
      <c r="H145" s="88"/>
      <c r="I145" s="54"/>
      <c r="J145" s="165" t="s">
        <v>73</v>
      </c>
      <c r="K145" s="166" t="str">
        <f t="shared" ref="K145" si="94">IF(H144="　　","　　",ASC(H144)&amp;J145)</f>
        <v>　　</v>
      </c>
      <c r="M145" s="167" t="s">
        <v>333</v>
      </c>
    </row>
    <row r="146" spans="1:13" ht="15" customHeight="1">
      <c r="A146" s="89">
        <v>64</v>
      </c>
      <c r="B146" s="91" t="s">
        <v>115</v>
      </c>
      <c r="C146" s="146" t="s">
        <v>197</v>
      </c>
      <c r="D146" s="85" t="s">
        <v>135</v>
      </c>
      <c r="E146" s="50">
        <v>0</v>
      </c>
      <c r="F146" s="50">
        <v>31549</v>
      </c>
      <c r="G146" s="48">
        <f t="shared" ref="G146:G147" si="95">+F146-E146</f>
        <v>31549</v>
      </c>
      <c r="H146" s="87" t="s">
        <v>30</v>
      </c>
      <c r="I146" s="53"/>
      <c r="J146" s="165" t="s">
        <v>72</v>
      </c>
      <c r="K146" s="166" t="str">
        <f t="shared" ref="K146" si="96">IF(H146="　　","　　",ASC(H146)&amp;J146)</f>
        <v>　　</v>
      </c>
      <c r="M146" s="165" t="s">
        <v>334</v>
      </c>
    </row>
    <row r="147" spans="1:13" ht="15" customHeight="1">
      <c r="A147" s="90"/>
      <c r="B147" s="92"/>
      <c r="C147" s="147"/>
      <c r="D147" s="86"/>
      <c r="E147" s="51">
        <v>0</v>
      </c>
      <c r="F147" s="51">
        <v>25112</v>
      </c>
      <c r="G147" s="49">
        <f t="shared" si="95"/>
        <v>25112</v>
      </c>
      <c r="H147" s="88"/>
      <c r="I147" s="54"/>
      <c r="J147" s="165" t="s">
        <v>73</v>
      </c>
      <c r="K147" s="166" t="str">
        <f t="shared" ref="K147" si="97">IF(H146="　　","　　",ASC(H146)&amp;J147)</f>
        <v>　　</v>
      </c>
      <c r="M147" s="167" t="s">
        <v>335</v>
      </c>
    </row>
    <row r="148" spans="1:13" ht="22.5" hidden="1" customHeight="1">
      <c r="A148" s="89"/>
      <c r="B148" s="91" t="s">
        <v>115</v>
      </c>
      <c r="C148" s="93" t="s">
        <v>165</v>
      </c>
      <c r="D148" s="85" t="s">
        <v>166</v>
      </c>
      <c r="E148" s="50">
        <v>0</v>
      </c>
      <c r="F148" s="50">
        <v>0</v>
      </c>
      <c r="G148" s="48">
        <f t="shared" si="92"/>
        <v>0</v>
      </c>
      <c r="H148" s="87" t="s">
        <v>30</v>
      </c>
      <c r="I148" s="53"/>
      <c r="J148" s="165" t="s">
        <v>72</v>
      </c>
      <c r="K148" s="166" t="str">
        <f t="shared" ref="K148" si="98">IF(H148="　　","　　",ASC(H148)&amp;J148)</f>
        <v>　　</v>
      </c>
    </row>
    <row r="149" spans="1:13" ht="22.5" hidden="1" customHeight="1">
      <c r="A149" s="90"/>
      <c r="B149" s="92"/>
      <c r="C149" s="94"/>
      <c r="D149" s="86"/>
      <c r="E149" s="51">
        <v>0</v>
      </c>
      <c r="F149" s="51">
        <v>0</v>
      </c>
      <c r="G149" s="49">
        <f t="shared" si="92"/>
        <v>0</v>
      </c>
      <c r="H149" s="88"/>
      <c r="I149" s="54"/>
      <c r="J149" s="165" t="s">
        <v>73</v>
      </c>
      <c r="K149" s="166" t="str">
        <f t="shared" ref="K149" si="99">IF(H148="　　","　　",ASC(H148)&amp;J149)</f>
        <v>　　</v>
      </c>
    </row>
    <row r="150" spans="1:13" ht="15" customHeight="1">
      <c r="A150" s="95" t="s">
        <v>137</v>
      </c>
      <c r="B150" s="96"/>
      <c r="C150" s="96"/>
      <c r="D150" s="97"/>
      <c r="E150" s="50">
        <f>SUMIF(J96:J149,"出",E96:E149)</f>
        <v>1111767</v>
      </c>
      <c r="F150" s="50">
        <f>SUMIF(J96:J149,"出",F96:F149)</f>
        <v>1281409</v>
      </c>
      <c r="G150" s="48">
        <f>+F150-E150</f>
        <v>169642</v>
      </c>
      <c r="H150" s="87" t="s">
        <v>164</v>
      </c>
      <c r="I150" s="53"/>
    </row>
    <row r="151" spans="1:13" ht="15" customHeight="1">
      <c r="A151" s="98"/>
      <c r="B151" s="99"/>
      <c r="C151" s="99"/>
      <c r="D151" s="100"/>
      <c r="E151" s="51">
        <f>SUMIF(J96:J149,"税",E96:E149)</f>
        <v>902645</v>
      </c>
      <c r="F151" s="51">
        <f>SUMIF(J96:J149,"税",F96:F149)</f>
        <v>957241</v>
      </c>
      <c r="G151" s="49">
        <f>+F151-E151</f>
        <v>54596</v>
      </c>
      <c r="H151" s="88"/>
      <c r="I151" s="54"/>
    </row>
    <row r="152" spans="1:13" ht="15" customHeight="1">
      <c r="A152" s="101">
        <v>65</v>
      </c>
      <c r="B152" s="103" t="s">
        <v>189</v>
      </c>
      <c r="C152" s="146" t="s">
        <v>206</v>
      </c>
      <c r="D152" s="125" t="s">
        <v>207</v>
      </c>
      <c r="E152" s="50">
        <v>0</v>
      </c>
      <c r="F152" s="84">
        <f>1537113+483412+7394358</f>
        <v>9414883</v>
      </c>
      <c r="G152" s="48">
        <f t="shared" ref="G152:G155" si="100">+F152-E152</f>
        <v>9414883</v>
      </c>
      <c r="H152" s="87" t="s">
        <v>30</v>
      </c>
      <c r="I152" s="53"/>
      <c r="J152" s="165" t="s">
        <v>72</v>
      </c>
      <c r="K152" s="166" t="str">
        <f t="shared" ref="K152" si="101">IF(H152="　　","　　",ASC(H152)&amp;J152)</f>
        <v>　　</v>
      </c>
      <c r="M152" s="165" t="s">
        <v>336</v>
      </c>
    </row>
    <row r="153" spans="1:13" ht="15" customHeight="1">
      <c r="A153" s="102"/>
      <c r="B153" s="104"/>
      <c r="C153" s="147"/>
      <c r="D153" s="126"/>
      <c r="E153" s="51">
        <v>0</v>
      </c>
      <c r="F153" s="51">
        <v>0</v>
      </c>
      <c r="G153" s="49">
        <f t="shared" si="100"/>
        <v>0</v>
      </c>
      <c r="H153" s="88"/>
      <c r="I153" s="54"/>
      <c r="J153" s="165" t="s">
        <v>73</v>
      </c>
      <c r="K153" s="166" t="str">
        <f t="shared" ref="K153" si="102">IF(H152="　　","　　",ASC(H152)&amp;J153)</f>
        <v>　　</v>
      </c>
      <c r="M153" s="167" t="s">
        <v>337</v>
      </c>
    </row>
    <row r="154" spans="1:13" ht="15" customHeight="1">
      <c r="A154" s="127" t="s">
        <v>208</v>
      </c>
      <c r="B154" s="128"/>
      <c r="C154" s="128"/>
      <c r="D154" s="129"/>
      <c r="E154" s="50">
        <f>SUMIF(J152:J153,"出",E152:E153)</f>
        <v>0</v>
      </c>
      <c r="F154" s="50">
        <f>SUMIF(J152:J153,"出",F152:F153)</f>
        <v>9414883</v>
      </c>
      <c r="G154" s="48">
        <f t="shared" si="100"/>
        <v>9414883</v>
      </c>
      <c r="H154" s="87" t="s">
        <v>30</v>
      </c>
      <c r="I154" s="53"/>
    </row>
    <row r="155" spans="1:13" ht="15" customHeight="1">
      <c r="A155" s="130"/>
      <c r="B155" s="131"/>
      <c r="C155" s="131"/>
      <c r="D155" s="132"/>
      <c r="E155" s="51">
        <f>SUMIF(J152:J153,"税",E152:E153)</f>
        <v>0</v>
      </c>
      <c r="F155" s="51">
        <f>SUMIF(J152:J153,"税",F152:F153)</f>
        <v>0</v>
      </c>
      <c r="G155" s="49">
        <f t="shared" si="100"/>
        <v>0</v>
      </c>
      <c r="H155" s="88"/>
      <c r="I155" s="54"/>
    </row>
    <row r="156" spans="1:13" ht="15" customHeight="1">
      <c r="A156" s="101">
        <v>66</v>
      </c>
      <c r="B156" s="103" t="s">
        <v>209</v>
      </c>
      <c r="C156" s="146" t="s">
        <v>153</v>
      </c>
      <c r="D156" s="125" t="s">
        <v>135</v>
      </c>
      <c r="E156" s="50">
        <f>100+2861</f>
        <v>2961</v>
      </c>
      <c r="F156" s="50">
        <f>2543+100</f>
        <v>2643</v>
      </c>
      <c r="G156" s="48">
        <f t="shared" ref="G156:G159" si="103">+F156-E156</f>
        <v>-318</v>
      </c>
      <c r="H156" s="87" t="s">
        <v>30</v>
      </c>
      <c r="I156" s="53"/>
      <c r="J156" s="165" t="s">
        <v>72</v>
      </c>
      <c r="K156" s="166" t="str">
        <f t="shared" ref="K156" si="104">IF(H156="　　","　　",ASC(H156)&amp;J156)</f>
        <v>　　</v>
      </c>
      <c r="M156" s="165" t="s">
        <v>338</v>
      </c>
    </row>
    <row r="157" spans="1:13" ht="15" customHeight="1">
      <c r="A157" s="102"/>
      <c r="B157" s="104"/>
      <c r="C157" s="147"/>
      <c r="D157" s="126"/>
      <c r="E157" s="51">
        <v>0</v>
      </c>
      <c r="F157" s="51">
        <v>0</v>
      </c>
      <c r="G157" s="49">
        <f t="shared" si="103"/>
        <v>0</v>
      </c>
      <c r="H157" s="88"/>
      <c r="I157" s="54"/>
      <c r="J157" s="165" t="s">
        <v>73</v>
      </c>
      <c r="K157" s="166" t="str">
        <f t="shared" ref="K157" si="105">IF(H156="　　","　　",ASC(H156)&amp;J157)</f>
        <v>　　</v>
      </c>
      <c r="M157" s="167" t="s">
        <v>339</v>
      </c>
    </row>
    <row r="158" spans="1:13" ht="15" customHeight="1">
      <c r="A158" s="95" t="s">
        <v>187</v>
      </c>
      <c r="B158" s="96"/>
      <c r="C158" s="96"/>
      <c r="D158" s="97"/>
      <c r="E158" s="50">
        <f>SUMIF(J156:J157,"出",E156:E157)</f>
        <v>2961</v>
      </c>
      <c r="F158" s="50">
        <f>SUMIF(J156:J157,"出",F156:F157)</f>
        <v>2643</v>
      </c>
      <c r="G158" s="48">
        <f t="shared" si="103"/>
        <v>-318</v>
      </c>
      <c r="H158" s="87" t="s">
        <v>30</v>
      </c>
      <c r="I158" s="53"/>
    </row>
    <row r="159" spans="1:13" ht="15" customHeight="1">
      <c r="A159" s="98"/>
      <c r="B159" s="99"/>
      <c r="C159" s="99"/>
      <c r="D159" s="100"/>
      <c r="E159" s="51">
        <f>SUMIF(J156:J157,"税",E156:E157)</f>
        <v>0</v>
      </c>
      <c r="F159" s="51">
        <f>SUMIF(J156:J157,"税",F156:F157)</f>
        <v>0</v>
      </c>
      <c r="G159" s="49">
        <f t="shared" si="103"/>
        <v>0</v>
      </c>
      <c r="H159" s="88"/>
      <c r="I159" s="54"/>
    </row>
    <row r="160" spans="1:13" ht="15" hidden="1" customHeight="1">
      <c r="A160" s="101"/>
      <c r="B160" s="103" t="s">
        <v>190</v>
      </c>
      <c r="C160" s="105" t="s">
        <v>177</v>
      </c>
      <c r="D160" s="85" t="s">
        <v>179</v>
      </c>
      <c r="E160" s="55">
        <v>0</v>
      </c>
      <c r="F160" s="55">
        <v>0</v>
      </c>
      <c r="G160" s="56">
        <f t="shared" ref="G160:G167" si="106">+F160-E160</f>
        <v>0</v>
      </c>
      <c r="H160" s="107" t="s">
        <v>30</v>
      </c>
      <c r="I160" s="57"/>
      <c r="J160" s="165" t="s">
        <v>72</v>
      </c>
      <c r="K160" s="166" t="str">
        <f t="shared" ref="K160" si="107">IF(H160="　　","　　",ASC(H160)&amp;J160)</f>
        <v>　　</v>
      </c>
    </row>
    <row r="161" spans="1:13" ht="15" hidden="1" customHeight="1">
      <c r="A161" s="102"/>
      <c r="B161" s="104"/>
      <c r="C161" s="106"/>
      <c r="D161" s="86"/>
      <c r="E161" s="58">
        <v>0</v>
      </c>
      <c r="F161" s="58">
        <v>0</v>
      </c>
      <c r="G161" s="59">
        <f t="shared" si="106"/>
        <v>0</v>
      </c>
      <c r="H161" s="108"/>
      <c r="I161" s="60"/>
      <c r="J161" s="165" t="s">
        <v>73</v>
      </c>
      <c r="K161" s="166" t="str">
        <f t="shared" ref="K161" si="108">IF(H160="　　","　　",ASC(H160)&amp;J161)</f>
        <v>　　</v>
      </c>
    </row>
    <row r="162" spans="1:13" ht="15" hidden="1" customHeight="1">
      <c r="A162" s="127" t="s">
        <v>178</v>
      </c>
      <c r="B162" s="128"/>
      <c r="C162" s="128"/>
      <c r="D162" s="129"/>
      <c r="E162" s="55">
        <f>SUMIF(J160:J161,"出",E160:E161)</f>
        <v>0</v>
      </c>
      <c r="F162" s="55">
        <f>SUMIF(J160:J161,"出",F160:F161)</f>
        <v>0</v>
      </c>
      <c r="G162" s="56">
        <f t="shared" si="106"/>
        <v>0</v>
      </c>
      <c r="H162" s="107" t="s">
        <v>30</v>
      </c>
      <c r="I162" s="57"/>
    </row>
    <row r="163" spans="1:13" ht="15" hidden="1" customHeight="1">
      <c r="A163" s="130"/>
      <c r="B163" s="131"/>
      <c r="C163" s="131"/>
      <c r="D163" s="132"/>
      <c r="E163" s="58">
        <f>SUMIF(J160:J161,"税",E160:E161)</f>
        <v>0</v>
      </c>
      <c r="F163" s="58">
        <f>SUMIF(J160:J161,"税",F160:F161)</f>
        <v>0</v>
      </c>
      <c r="G163" s="59">
        <f t="shared" si="106"/>
        <v>0</v>
      </c>
      <c r="H163" s="108"/>
      <c r="I163" s="60"/>
    </row>
    <row r="164" spans="1:13" ht="15" hidden="1" customHeight="1">
      <c r="A164" s="89"/>
      <c r="B164" s="91" t="s">
        <v>191</v>
      </c>
      <c r="C164" s="109" t="s">
        <v>152</v>
      </c>
      <c r="D164" s="85" t="s">
        <v>159</v>
      </c>
      <c r="E164" s="48">
        <v>0</v>
      </c>
      <c r="F164" s="48">
        <v>0</v>
      </c>
      <c r="G164" s="48">
        <f t="shared" si="106"/>
        <v>0</v>
      </c>
      <c r="H164" s="87" t="s">
        <v>30</v>
      </c>
      <c r="I164" s="53"/>
      <c r="J164" s="165" t="s">
        <v>72</v>
      </c>
      <c r="K164" s="166" t="str">
        <f t="shared" ref="K164" si="109">IF(H164="　　","　　",ASC(H164)&amp;J164)</f>
        <v>　　</v>
      </c>
    </row>
    <row r="165" spans="1:13" ht="15" hidden="1" customHeight="1">
      <c r="A165" s="90"/>
      <c r="B165" s="92"/>
      <c r="C165" s="109"/>
      <c r="D165" s="86"/>
      <c r="E165" s="51">
        <v>0</v>
      </c>
      <c r="F165" s="51">
        <v>0</v>
      </c>
      <c r="G165" s="49">
        <f t="shared" si="106"/>
        <v>0</v>
      </c>
      <c r="H165" s="88"/>
      <c r="I165" s="54"/>
      <c r="J165" s="165" t="s">
        <v>73</v>
      </c>
      <c r="K165" s="166" t="str">
        <f t="shared" ref="K165" si="110">IF(H164="　　","　　",ASC(H164)&amp;J165)</f>
        <v>　　</v>
      </c>
    </row>
    <row r="166" spans="1:13" ht="15" hidden="1" customHeight="1">
      <c r="A166" s="95" t="s">
        <v>188</v>
      </c>
      <c r="B166" s="96"/>
      <c r="C166" s="96"/>
      <c r="D166" s="97"/>
      <c r="E166" s="50">
        <f>SUMIF(J164:J165,"出",E164:E165)</f>
        <v>0</v>
      </c>
      <c r="F166" s="50">
        <f>SUMIF(J164:J165,"出",F164:F165)</f>
        <v>0</v>
      </c>
      <c r="G166" s="48">
        <f t="shared" si="106"/>
        <v>0</v>
      </c>
      <c r="H166" s="87" t="s">
        <v>30</v>
      </c>
      <c r="I166" s="53"/>
    </row>
    <row r="167" spans="1:13" ht="15" hidden="1" customHeight="1">
      <c r="A167" s="98"/>
      <c r="B167" s="99"/>
      <c r="C167" s="99"/>
      <c r="D167" s="100"/>
      <c r="E167" s="51">
        <f>SUMIF(J164:J165,"税",E164:E165)</f>
        <v>0</v>
      </c>
      <c r="F167" s="51">
        <f>SUMIF(J164:J165,"税",F164:F165)</f>
        <v>0</v>
      </c>
      <c r="G167" s="49">
        <f t="shared" si="106"/>
        <v>0</v>
      </c>
      <c r="H167" s="88"/>
      <c r="I167" s="54"/>
    </row>
    <row r="168" spans="1:13" ht="15" customHeight="1">
      <c r="A168" s="89">
        <v>67</v>
      </c>
      <c r="B168" s="91" t="s">
        <v>138</v>
      </c>
      <c r="C168" s="146" t="s">
        <v>134</v>
      </c>
      <c r="D168" s="85" t="s">
        <v>183</v>
      </c>
      <c r="E168" s="50">
        <f>853+803</f>
        <v>1656</v>
      </c>
      <c r="F168" s="50">
        <v>1365</v>
      </c>
      <c r="G168" s="48">
        <f t="shared" si="87"/>
        <v>-291</v>
      </c>
      <c r="H168" s="87" t="s">
        <v>30</v>
      </c>
      <c r="I168" s="53"/>
      <c r="J168" s="165" t="s">
        <v>72</v>
      </c>
      <c r="K168" s="166" t="str">
        <f t="shared" ref="K168" si="111">IF(H168="　　","　　",ASC(H168)&amp;J168)</f>
        <v>　　</v>
      </c>
      <c r="M168" s="165" t="s">
        <v>269</v>
      </c>
    </row>
    <row r="169" spans="1:13" ht="15" customHeight="1">
      <c r="A169" s="90"/>
      <c r="B169" s="92"/>
      <c r="C169" s="147"/>
      <c r="D169" s="86"/>
      <c r="E169" s="51">
        <f>853+803</f>
        <v>1656</v>
      </c>
      <c r="F169" s="51">
        <v>1365</v>
      </c>
      <c r="G169" s="49">
        <f t="shared" si="87"/>
        <v>-291</v>
      </c>
      <c r="H169" s="88"/>
      <c r="I169" s="54"/>
      <c r="J169" s="165" t="s">
        <v>73</v>
      </c>
      <c r="K169" s="166" t="str">
        <f t="shared" ref="K169" si="112">IF(H168="　　","　　",ASC(H168)&amp;J169)</f>
        <v>　　</v>
      </c>
      <c r="M169" s="167" t="s">
        <v>340</v>
      </c>
    </row>
    <row r="170" spans="1:13" ht="15" customHeight="1">
      <c r="A170" s="89">
        <v>68</v>
      </c>
      <c r="B170" s="91" t="s">
        <v>138</v>
      </c>
      <c r="C170" s="146" t="s">
        <v>140</v>
      </c>
      <c r="D170" s="85" t="s">
        <v>168</v>
      </c>
      <c r="E170" s="48">
        <v>103727</v>
      </c>
      <c r="F170" s="48">
        <v>138670</v>
      </c>
      <c r="G170" s="48">
        <f t="shared" si="87"/>
        <v>34943</v>
      </c>
      <c r="H170" s="87" t="s">
        <v>30</v>
      </c>
      <c r="I170" s="53"/>
      <c r="J170" s="165" t="s">
        <v>72</v>
      </c>
      <c r="K170" s="166" t="str">
        <f t="shared" ref="K170" si="113">IF(H170="　　","　　",ASC(H170)&amp;J170)</f>
        <v>　　</v>
      </c>
      <c r="M170" s="165" t="s">
        <v>341</v>
      </c>
    </row>
    <row r="171" spans="1:13" ht="15" customHeight="1">
      <c r="A171" s="90"/>
      <c r="B171" s="92"/>
      <c r="C171" s="147"/>
      <c r="D171" s="86"/>
      <c r="E171" s="52">
        <v>103727</v>
      </c>
      <c r="F171" s="52">
        <v>138670</v>
      </c>
      <c r="G171" s="49">
        <f t="shared" si="87"/>
        <v>34943</v>
      </c>
      <c r="H171" s="88"/>
      <c r="I171" s="54"/>
      <c r="J171" s="165" t="s">
        <v>73</v>
      </c>
      <c r="K171" s="166" t="str">
        <f t="shared" ref="K171" si="114">IF(H170="　　","　　",ASC(H170)&amp;J171)</f>
        <v>　　</v>
      </c>
      <c r="M171" s="167" t="s">
        <v>342</v>
      </c>
    </row>
    <row r="172" spans="1:13" ht="15" customHeight="1">
      <c r="A172" s="89">
        <v>69</v>
      </c>
      <c r="B172" s="91" t="s">
        <v>138</v>
      </c>
      <c r="C172" s="146" t="s">
        <v>141</v>
      </c>
      <c r="D172" s="85" t="s">
        <v>168</v>
      </c>
      <c r="E172" s="50">
        <f>18463+48276+4427+1072+22317</f>
        <v>94555</v>
      </c>
      <c r="F172" s="50">
        <v>109014</v>
      </c>
      <c r="G172" s="48">
        <f t="shared" si="87"/>
        <v>14459</v>
      </c>
      <c r="H172" s="87" t="s">
        <v>30</v>
      </c>
      <c r="I172" s="53"/>
      <c r="J172" s="165" t="s">
        <v>72</v>
      </c>
      <c r="K172" s="166" t="str">
        <f t="shared" ref="K172" si="115">IF(H172="　　","　　",ASC(H172)&amp;J172)</f>
        <v>　　</v>
      </c>
      <c r="M172" s="165" t="s">
        <v>343</v>
      </c>
    </row>
    <row r="173" spans="1:13" ht="15" customHeight="1">
      <c r="A173" s="90"/>
      <c r="B173" s="92"/>
      <c r="C173" s="147"/>
      <c r="D173" s="86"/>
      <c r="E173" s="51">
        <f>18463+48276+4427+1072+22317</f>
        <v>94555</v>
      </c>
      <c r="F173" s="51">
        <f>41071+62241+4595+1107-31531</f>
        <v>77483</v>
      </c>
      <c r="G173" s="49">
        <f t="shared" si="87"/>
        <v>-17072</v>
      </c>
      <c r="H173" s="88"/>
      <c r="I173" s="54"/>
      <c r="J173" s="165" t="s">
        <v>73</v>
      </c>
      <c r="K173" s="166" t="str">
        <f t="shared" ref="K173" si="116">IF(H172="　　","　　",ASC(H172)&amp;J173)</f>
        <v>　　</v>
      </c>
      <c r="M173" s="167" t="s">
        <v>344</v>
      </c>
    </row>
    <row r="174" spans="1:13" ht="15" customHeight="1">
      <c r="A174" s="89">
        <v>70</v>
      </c>
      <c r="B174" s="91" t="s">
        <v>138</v>
      </c>
      <c r="C174" s="149" t="s">
        <v>160</v>
      </c>
      <c r="D174" s="85" t="s">
        <v>169</v>
      </c>
      <c r="E174" s="61">
        <f>872209+25956+456221+15678</f>
        <v>1370064</v>
      </c>
      <c r="F174" s="61">
        <f>2219504+743637</f>
        <v>2963141</v>
      </c>
      <c r="G174" s="48">
        <f t="shared" si="87"/>
        <v>1593077</v>
      </c>
      <c r="H174" s="87" t="s">
        <v>30</v>
      </c>
      <c r="I174" s="53"/>
      <c r="J174" s="165" t="s">
        <v>72</v>
      </c>
      <c r="K174" s="166" t="str">
        <f t="shared" ref="K174" si="117">IF(H174="　　","　　",ASC(H174)&amp;J174)</f>
        <v>　　</v>
      </c>
      <c r="M174" s="165" t="s">
        <v>345</v>
      </c>
    </row>
    <row r="175" spans="1:13" ht="15" customHeight="1">
      <c r="A175" s="90"/>
      <c r="B175" s="92"/>
      <c r="C175" s="149"/>
      <c r="D175" s="86"/>
      <c r="E175" s="51">
        <f>1370064-20240-120871-359150-14245-80850</f>
        <v>774708</v>
      </c>
      <c r="F175" s="51">
        <f>2219504-160239-1260372+743637-22160-155075</f>
        <v>1365295</v>
      </c>
      <c r="G175" s="49">
        <f t="shared" si="87"/>
        <v>590587</v>
      </c>
      <c r="H175" s="88"/>
      <c r="I175" s="54"/>
      <c r="J175" s="165" t="s">
        <v>73</v>
      </c>
      <c r="K175" s="166" t="str">
        <f t="shared" ref="K175" si="118">IF(H174="　　","　　",ASC(H174)&amp;J175)</f>
        <v>　　</v>
      </c>
      <c r="M175" s="167" t="s">
        <v>346</v>
      </c>
    </row>
    <row r="176" spans="1:13" ht="15" customHeight="1">
      <c r="A176" s="89">
        <v>71</v>
      </c>
      <c r="B176" s="91" t="s">
        <v>138</v>
      </c>
      <c r="C176" s="146" t="s">
        <v>205</v>
      </c>
      <c r="D176" s="85" t="s">
        <v>168</v>
      </c>
      <c r="E176" s="50">
        <v>2069083</v>
      </c>
      <c r="F176" s="50">
        <v>2034651</v>
      </c>
      <c r="G176" s="48">
        <f t="shared" si="87"/>
        <v>-34432</v>
      </c>
      <c r="H176" s="87" t="s">
        <v>30</v>
      </c>
      <c r="I176" s="53"/>
      <c r="J176" s="165" t="s">
        <v>72</v>
      </c>
      <c r="K176" s="166" t="str">
        <f t="shared" ref="K176" si="119">IF(H176="　　","　　",ASC(H176)&amp;J176)</f>
        <v>　　</v>
      </c>
      <c r="M176" s="165" t="s">
        <v>347</v>
      </c>
    </row>
    <row r="177" spans="1:13" ht="15" customHeight="1">
      <c r="A177" s="90"/>
      <c r="B177" s="92"/>
      <c r="C177" s="147"/>
      <c r="D177" s="86"/>
      <c r="E177" s="51">
        <f>2069083-2062789</f>
        <v>6294</v>
      </c>
      <c r="F177" s="51">
        <f>2034651-2032304</f>
        <v>2347</v>
      </c>
      <c r="G177" s="49">
        <f t="shared" si="87"/>
        <v>-3947</v>
      </c>
      <c r="H177" s="88"/>
      <c r="I177" s="54"/>
      <c r="J177" s="165" t="s">
        <v>73</v>
      </c>
      <c r="K177" s="166" t="str">
        <f t="shared" ref="K177" si="120">IF(H176="　　","　　",ASC(H176)&amp;J177)</f>
        <v>　　</v>
      </c>
      <c r="M177" s="167" t="s">
        <v>348</v>
      </c>
    </row>
    <row r="178" spans="1:13" ht="15" customHeight="1">
      <c r="A178" s="89">
        <v>72</v>
      </c>
      <c r="B178" s="91" t="s">
        <v>138</v>
      </c>
      <c r="C178" s="146" t="s">
        <v>142</v>
      </c>
      <c r="D178" s="85" t="s">
        <v>168</v>
      </c>
      <c r="E178" s="50">
        <v>9174</v>
      </c>
      <c r="F178" s="50">
        <v>13276</v>
      </c>
      <c r="G178" s="48">
        <f t="shared" si="87"/>
        <v>4102</v>
      </c>
      <c r="H178" s="87" t="s">
        <v>30</v>
      </c>
      <c r="I178" s="53"/>
      <c r="J178" s="165" t="s">
        <v>72</v>
      </c>
      <c r="K178" s="166" t="str">
        <f t="shared" ref="K178" si="121">IF(H178="　　","　　",ASC(H178)&amp;J178)</f>
        <v>　　</v>
      </c>
      <c r="M178" s="165" t="s">
        <v>349</v>
      </c>
    </row>
    <row r="179" spans="1:13" ht="15" customHeight="1">
      <c r="A179" s="90"/>
      <c r="B179" s="92"/>
      <c r="C179" s="147"/>
      <c r="D179" s="86"/>
      <c r="E179" s="51">
        <v>9174</v>
      </c>
      <c r="F179" s="51">
        <v>13276</v>
      </c>
      <c r="G179" s="49">
        <f t="shared" si="87"/>
        <v>4102</v>
      </c>
      <c r="H179" s="88"/>
      <c r="I179" s="54"/>
      <c r="J179" s="165" t="s">
        <v>73</v>
      </c>
      <c r="K179" s="166" t="str">
        <f t="shared" ref="K179" si="122">IF(H178="　　","　　",ASC(H178)&amp;J179)</f>
        <v>　　</v>
      </c>
      <c r="M179" s="167" t="s">
        <v>350</v>
      </c>
    </row>
    <row r="180" spans="1:13" ht="15" customHeight="1">
      <c r="A180" s="89">
        <v>73</v>
      </c>
      <c r="B180" s="91" t="s">
        <v>138</v>
      </c>
      <c r="C180" s="146" t="s">
        <v>143</v>
      </c>
      <c r="D180" s="85" t="s">
        <v>168</v>
      </c>
      <c r="E180" s="48">
        <v>258</v>
      </c>
      <c r="F180" s="48">
        <v>177</v>
      </c>
      <c r="G180" s="48">
        <f t="shared" si="87"/>
        <v>-81</v>
      </c>
      <c r="H180" s="87" t="s">
        <v>30</v>
      </c>
      <c r="I180" s="53"/>
      <c r="J180" s="165" t="s">
        <v>72</v>
      </c>
      <c r="K180" s="166" t="str">
        <f t="shared" ref="K180" si="123">IF(H180="　　","　　",ASC(H180)&amp;J180)</f>
        <v>　　</v>
      </c>
      <c r="M180" s="165" t="s">
        <v>351</v>
      </c>
    </row>
    <row r="181" spans="1:13" ht="15" customHeight="1">
      <c r="A181" s="90"/>
      <c r="B181" s="92"/>
      <c r="C181" s="147"/>
      <c r="D181" s="86"/>
      <c r="E181" s="52">
        <v>258</v>
      </c>
      <c r="F181" s="52">
        <v>177</v>
      </c>
      <c r="G181" s="49">
        <f t="shared" si="87"/>
        <v>-81</v>
      </c>
      <c r="H181" s="88"/>
      <c r="I181" s="54"/>
      <c r="J181" s="165" t="s">
        <v>73</v>
      </c>
      <c r="K181" s="166" t="str">
        <f t="shared" ref="K181" si="124">IF(H180="　　","　　",ASC(H180)&amp;J181)</f>
        <v>　　</v>
      </c>
      <c r="M181" s="167" t="s">
        <v>352</v>
      </c>
    </row>
    <row r="182" spans="1:13" ht="15" customHeight="1">
      <c r="A182" s="89">
        <v>74</v>
      </c>
      <c r="B182" s="91" t="s">
        <v>138</v>
      </c>
      <c r="C182" s="146" t="s">
        <v>144</v>
      </c>
      <c r="D182" s="85" t="s">
        <v>170</v>
      </c>
      <c r="E182" s="50">
        <v>178355</v>
      </c>
      <c r="F182" s="50">
        <v>209175</v>
      </c>
      <c r="G182" s="48">
        <f t="shared" si="87"/>
        <v>30820</v>
      </c>
      <c r="H182" s="87" t="s">
        <v>30</v>
      </c>
      <c r="I182" s="53"/>
      <c r="J182" s="165" t="s">
        <v>72</v>
      </c>
      <c r="K182" s="166" t="str">
        <f t="shared" ref="K182" si="125">IF(H182="　　","　　",ASC(H182)&amp;J182)</f>
        <v>　　</v>
      </c>
      <c r="M182" s="165" t="s">
        <v>353</v>
      </c>
    </row>
    <row r="183" spans="1:13" ht="15" customHeight="1">
      <c r="A183" s="90"/>
      <c r="B183" s="92"/>
      <c r="C183" s="147"/>
      <c r="D183" s="86"/>
      <c r="E183" s="52">
        <v>178355</v>
      </c>
      <c r="F183" s="52">
        <v>209175</v>
      </c>
      <c r="G183" s="49">
        <f t="shared" si="87"/>
        <v>30820</v>
      </c>
      <c r="H183" s="88"/>
      <c r="I183" s="54"/>
      <c r="J183" s="165" t="s">
        <v>73</v>
      </c>
      <c r="K183" s="166" t="str">
        <f t="shared" ref="K183" si="126">IF(H182="　　","　　",ASC(H182)&amp;J183)</f>
        <v>　　</v>
      </c>
      <c r="M183" s="167" t="s">
        <v>354</v>
      </c>
    </row>
    <row r="184" spans="1:13" ht="15" customHeight="1">
      <c r="A184" s="89">
        <v>75</v>
      </c>
      <c r="B184" s="91" t="s">
        <v>138</v>
      </c>
      <c r="C184" s="146" t="s">
        <v>145</v>
      </c>
      <c r="D184" s="85" t="s">
        <v>170</v>
      </c>
      <c r="E184" s="50">
        <v>111281</v>
      </c>
      <c r="F184" s="50">
        <v>125685</v>
      </c>
      <c r="G184" s="48">
        <f t="shared" si="87"/>
        <v>14404</v>
      </c>
      <c r="H184" s="87" t="s">
        <v>30</v>
      </c>
      <c r="I184" s="53"/>
      <c r="J184" s="165" t="s">
        <v>72</v>
      </c>
      <c r="K184" s="166" t="str">
        <f t="shared" ref="K184" si="127">IF(H184="　　","　　",ASC(H184)&amp;J184)</f>
        <v>　　</v>
      </c>
      <c r="M184" s="165" t="s">
        <v>355</v>
      </c>
    </row>
    <row r="185" spans="1:13" ht="15" customHeight="1">
      <c r="A185" s="90"/>
      <c r="B185" s="92"/>
      <c r="C185" s="147"/>
      <c r="D185" s="86"/>
      <c r="E185" s="51">
        <v>111281</v>
      </c>
      <c r="F185" s="51">
        <v>125685</v>
      </c>
      <c r="G185" s="49">
        <f t="shared" si="87"/>
        <v>14404</v>
      </c>
      <c r="H185" s="88"/>
      <c r="I185" s="54"/>
      <c r="J185" s="165" t="s">
        <v>73</v>
      </c>
      <c r="K185" s="166" t="str">
        <f t="shared" ref="K185" si="128">IF(H184="　　","　　",ASC(H184)&amp;J185)</f>
        <v>　　</v>
      </c>
      <c r="M185" s="167" t="s">
        <v>356</v>
      </c>
    </row>
    <row r="186" spans="1:13" ht="33.75" customHeight="1">
      <c r="A186" s="89">
        <v>76</v>
      </c>
      <c r="B186" s="91" t="s">
        <v>200</v>
      </c>
      <c r="C186" s="146" t="s">
        <v>201</v>
      </c>
      <c r="D186" s="85" t="s">
        <v>202</v>
      </c>
      <c r="E186" s="50">
        <v>0</v>
      </c>
      <c r="F186" s="50">
        <v>22319</v>
      </c>
      <c r="G186" s="50">
        <f t="shared" si="87"/>
        <v>22319</v>
      </c>
      <c r="H186" s="87" t="s">
        <v>30</v>
      </c>
      <c r="I186" s="53"/>
      <c r="J186" s="165" t="s">
        <v>72</v>
      </c>
      <c r="K186" s="166" t="str">
        <f t="shared" ref="K186" si="129">IF(H186="　　","　　",ASC(H186)&amp;J186)</f>
        <v>　　</v>
      </c>
      <c r="M186" s="165" t="s">
        <v>357</v>
      </c>
    </row>
    <row r="187" spans="1:13" ht="33.75" customHeight="1">
      <c r="A187" s="90"/>
      <c r="B187" s="92"/>
      <c r="C187" s="147"/>
      <c r="D187" s="86"/>
      <c r="E187" s="51">
        <v>0</v>
      </c>
      <c r="F187" s="51">
        <f>22319-265-11027</f>
        <v>11027</v>
      </c>
      <c r="G187" s="49">
        <f t="shared" si="87"/>
        <v>11027</v>
      </c>
      <c r="H187" s="88"/>
      <c r="I187" s="54"/>
      <c r="J187" s="165" t="s">
        <v>73</v>
      </c>
      <c r="K187" s="166" t="str">
        <f>IF(H186="　　","　　",ASC(H186)&amp;J187)</f>
        <v>　　</v>
      </c>
      <c r="M187" s="167" t="s">
        <v>358</v>
      </c>
    </row>
    <row r="188" spans="1:13" ht="15" customHeight="1">
      <c r="A188" s="89">
        <v>77</v>
      </c>
      <c r="B188" s="91" t="s">
        <v>138</v>
      </c>
      <c r="C188" s="146" t="s">
        <v>146</v>
      </c>
      <c r="D188" s="85" t="s">
        <v>139</v>
      </c>
      <c r="E188" s="50">
        <v>616</v>
      </c>
      <c r="F188" s="50">
        <v>770</v>
      </c>
      <c r="G188" s="48">
        <f t="shared" si="87"/>
        <v>154</v>
      </c>
      <c r="H188" s="87" t="s">
        <v>30</v>
      </c>
      <c r="I188" s="53"/>
      <c r="J188" s="165" t="s">
        <v>72</v>
      </c>
      <c r="K188" s="166" t="str">
        <f t="shared" ref="K188" si="130">IF(H188="　　","　　",ASC(H188)&amp;J188)</f>
        <v>　　</v>
      </c>
      <c r="M188" s="165" t="s">
        <v>359</v>
      </c>
    </row>
    <row r="189" spans="1:13" ht="15" customHeight="1">
      <c r="A189" s="90"/>
      <c r="B189" s="92"/>
      <c r="C189" s="147"/>
      <c r="D189" s="86"/>
      <c r="E189" s="58">
        <v>616</v>
      </c>
      <c r="F189" s="58">
        <v>770</v>
      </c>
      <c r="G189" s="49">
        <f t="shared" si="87"/>
        <v>154</v>
      </c>
      <c r="H189" s="88"/>
      <c r="I189" s="54"/>
      <c r="J189" s="165" t="s">
        <v>73</v>
      </c>
      <c r="K189" s="166" t="str">
        <f t="shared" ref="K189" si="131">IF(H188="　　","　　",ASC(H188)&amp;J189)</f>
        <v>　　</v>
      </c>
      <c r="M189" s="167" t="s">
        <v>360</v>
      </c>
    </row>
    <row r="190" spans="1:13" ht="15" customHeight="1">
      <c r="A190" s="89">
        <v>78</v>
      </c>
      <c r="B190" s="91" t="s">
        <v>138</v>
      </c>
      <c r="C190" s="146" t="s">
        <v>361</v>
      </c>
      <c r="D190" s="85" t="s">
        <v>139</v>
      </c>
      <c r="E190" s="50">
        <v>288</v>
      </c>
      <c r="F190" s="50">
        <v>503</v>
      </c>
      <c r="G190" s="48">
        <f t="shared" si="87"/>
        <v>215</v>
      </c>
      <c r="H190" s="87" t="s">
        <v>30</v>
      </c>
      <c r="I190" s="53"/>
      <c r="J190" s="165" t="s">
        <v>72</v>
      </c>
      <c r="K190" s="166" t="str">
        <f t="shared" ref="K190" si="132">IF(H190="　　","　　",ASC(H190)&amp;J190)</f>
        <v>　　</v>
      </c>
      <c r="M190" s="165" t="s">
        <v>361</v>
      </c>
    </row>
    <row r="191" spans="1:13" ht="15" customHeight="1">
      <c r="A191" s="90"/>
      <c r="B191" s="92"/>
      <c r="C191" s="147"/>
      <c r="D191" s="86"/>
      <c r="E191" s="51">
        <v>0</v>
      </c>
      <c r="F191" s="51">
        <v>0</v>
      </c>
      <c r="G191" s="49">
        <f t="shared" si="87"/>
        <v>0</v>
      </c>
      <c r="H191" s="88"/>
      <c r="I191" s="54"/>
      <c r="J191" s="165" t="s">
        <v>73</v>
      </c>
      <c r="K191" s="166" t="str">
        <f t="shared" ref="K191" si="133">IF(H190="　　","　　",ASC(H190)&amp;J191)</f>
        <v>　　</v>
      </c>
      <c r="M191" s="167" t="s">
        <v>362</v>
      </c>
    </row>
    <row r="192" spans="1:13" ht="15" customHeight="1">
      <c r="A192" s="89">
        <v>79</v>
      </c>
      <c r="B192" s="91" t="s">
        <v>138</v>
      </c>
      <c r="C192" s="146" t="s">
        <v>147</v>
      </c>
      <c r="D192" s="85" t="s">
        <v>139</v>
      </c>
      <c r="E192" s="50">
        <v>56137</v>
      </c>
      <c r="F192" s="50">
        <v>56730</v>
      </c>
      <c r="G192" s="48">
        <f t="shared" si="87"/>
        <v>593</v>
      </c>
      <c r="H192" s="87" t="s">
        <v>30</v>
      </c>
      <c r="I192" s="53"/>
      <c r="J192" s="165" t="s">
        <v>72</v>
      </c>
      <c r="K192" s="166" t="str">
        <f t="shared" ref="K192" si="134">IF(H192="　　","　　",ASC(H192)&amp;J192)</f>
        <v>　　</v>
      </c>
      <c r="M192" s="165" t="s">
        <v>363</v>
      </c>
    </row>
    <row r="193" spans="1:15" ht="15" customHeight="1">
      <c r="A193" s="90"/>
      <c r="B193" s="92"/>
      <c r="C193" s="147"/>
      <c r="D193" s="86"/>
      <c r="E193" s="51">
        <v>56137</v>
      </c>
      <c r="F193" s="51">
        <v>56730</v>
      </c>
      <c r="G193" s="49">
        <f t="shared" si="87"/>
        <v>593</v>
      </c>
      <c r="H193" s="88"/>
      <c r="I193" s="54"/>
      <c r="J193" s="165" t="s">
        <v>73</v>
      </c>
      <c r="K193" s="166" t="str">
        <f t="shared" ref="K193" si="135">IF(H192="　　","　　",ASC(H192)&amp;J193)</f>
        <v>　　</v>
      </c>
      <c r="M193" s="167" t="s">
        <v>364</v>
      </c>
    </row>
    <row r="194" spans="1:15" ht="15" customHeight="1">
      <c r="A194" s="95" t="s">
        <v>150</v>
      </c>
      <c r="B194" s="96"/>
      <c r="C194" s="96"/>
      <c r="D194" s="97"/>
      <c r="E194" s="50">
        <f>SUMIF(J168:J193,"出",E168:E193)</f>
        <v>3995194</v>
      </c>
      <c r="F194" s="50">
        <f>SUMIF(J168:J193,"出",F168:F193)</f>
        <v>5675476</v>
      </c>
      <c r="G194" s="48">
        <f t="shared" si="87"/>
        <v>1680282</v>
      </c>
      <c r="H194" s="87" t="s">
        <v>30</v>
      </c>
      <c r="I194" s="53"/>
    </row>
    <row r="195" spans="1:15" ht="15" customHeight="1" thickBot="1">
      <c r="A195" s="157"/>
      <c r="B195" s="158"/>
      <c r="C195" s="158"/>
      <c r="D195" s="159"/>
      <c r="E195" s="62">
        <f>SUMIF(J168:J193,"税",E168:E193)</f>
        <v>1336761</v>
      </c>
      <c r="F195" s="62">
        <f>SUMIF(J168:J193,"税",F168:F193)</f>
        <v>2002000</v>
      </c>
      <c r="G195" s="64">
        <f t="shared" si="87"/>
        <v>665239</v>
      </c>
      <c r="H195" s="124"/>
      <c r="I195" s="65"/>
    </row>
    <row r="196" spans="1:15" ht="15" customHeight="1">
      <c r="A196" s="150">
        <v>80</v>
      </c>
      <c r="B196" s="151" t="s">
        <v>148</v>
      </c>
      <c r="C196" s="152" t="s">
        <v>149</v>
      </c>
      <c r="D196" s="153" t="s">
        <v>99</v>
      </c>
      <c r="E196" s="154">
        <v>1065799</v>
      </c>
      <c r="F196" s="154">
        <v>1070980</v>
      </c>
      <c r="G196" s="154">
        <f t="shared" si="87"/>
        <v>5181</v>
      </c>
      <c r="H196" s="155" t="s">
        <v>30</v>
      </c>
      <c r="I196" s="156"/>
      <c r="J196" s="165" t="s">
        <v>72</v>
      </c>
      <c r="K196" s="166" t="str">
        <f t="shared" ref="K196" si="136">IF(H196="　　","　　",ASC(H196)&amp;J196)</f>
        <v>　　</v>
      </c>
      <c r="M196" s="165" t="s">
        <v>365</v>
      </c>
    </row>
    <row r="197" spans="1:15" ht="15" customHeight="1">
      <c r="A197" s="90"/>
      <c r="B197" s="92"/>
      <c r="C197" s="147"/>
      <c r="D197" s="86"/>
      <c r="E197" s="51">
        <v>1049707</v>
      </c>
      <c r="F197" s="51">
        <v>964815</v>
      </c>
      <c r="G197" s="49">
        <f t="shared" si="87"/>
        <v>-84892</v>
      </c>
      <c r="H197" s="88"/>
      <c r="I197" s="54"/>
      <c r="J197" s="165" t="s">
        <v>73</v>
      </c>
      <c r="K197" s="166" t="str">
        <f t="shared" ref="K197" si="137">IF(H196="　　","　　",ASC(H196)&amp;J197)</f>
        <v>　　</v>
      </c>
      <c r="M197" s="167" t="s">
        <v>367</v>
      </c>
    </row>
    <row r="198" spans="1:15" ht="15" customHeight="1">
      <c r="A198" s="95" t="s">
        <v>151</v>
      </c>
      <c r="B198" s="96"/>
      <c r="C198" s="96"/>
      <c r="D198" s="97"/>
      <c r="E198" s="50">
        <f>SUMIF(J196:J197,"出",E196:E197)</f>
        <v>1065799</v>
      </c>
      <c r="F198" s="50">
        <f>SUMIF(J196:J197,"出",F196:F197)</f>
        <v>1070980</v>
      </c>
      <c r="G198" s="48">
        <f t="shared" si="87"/>
        <v>5181</v>
      </c>
      <c r="H198" s="87" t="s">
        <v>30</v>
      </c>
      <c r="I198" s="53"/>
    </row>
    <row r="199" spans="1:15" ht="15" customHeight="1">
      <c r="A199" s="98"/>
      <c r="B199" s="99"/>
      <c r="C199" s="99"/>
      <c r="D199" s="100"/>
      <c r="E199" s="51">
        <f>SUMIF(J196:J197,"税",E196:E197)</f>
        <v>1049707</v>
      </c>
      <c r="F199" s="51">
        <f>SUMIF(J196:J197,"税",F196:F197)</f>
        <v>964815</v>
      </c>
      <c r="G199" s="49">
        <f t="shared" si="87"/>
        <v>-84892</v>
      </c>
      <c r="H199" s="88"/>
      <c r="I199" s="54"/>
    </row>
    <row r="200" spans="1:15" ht="15" customHeight="1">
      <c r="A200" s="89">
        <v>81</v>
      </c>
      <c r="B200" s="91" t="s">
        <v>195</v>
      </c>
      <c r="C200" s="146" t="s">
        <v>154</v>
      </c>
      <c r="D200" s="85" t="s">
        <v>139</v>
      </c>
      <c r="E200" s="50">
        <f>58060+200</f>
        <v>58260</v>
      </c>
      <c r="F200" s="50">
        <f>61749+152</f>
        <v>61901</v>
      </c>
      <c r="G200" s="48">
        <f t="shared" ref="G200:G203" si="138">+F200-E200</f>
        <v>3641</v>
      </c>
      <c r="H200" s="87" t="s">
        <v>30</v>
      </c>
      <c r="I200" s="53"/>
      <c r="J200" s="165" t="s">
        <v>72</v>
      </c>
      <c r="K200" s="166" t="str">
        <f t="shared" ref="K200" si="139">IF(H200="　　","　　",ASC(H200)&amp;J200)</f>
        <v>　　</v>
      </c>
      <c r="M200" s="165" t="s">
        <v>366</v>
      </c>
    </row>
    <row r="201" spans="1:15" ht="15" customHeight="1">
      <c r="A201" s="90"/>
      <c r="B201" s="92"/>
      <c r="C201" s="147"/>
      <c r="D201" s="86"/>
      <c r="E201" s="51">
        <v>0</v>
      </c>
      <c r="F201" s="51">
        <v>0</v>
      </c>
      <c r="G201" s="49">
        <f t="shared" si="138"/>
        <v>0</v>
      </c>
      <c r="H201" s="88"/>
      <c r="I201" s="54"/>
      <c r="J201" s="165" t="s">
        <v>73</v>
      </c>
      <c r="K201" s="166" t="str">
        <f t="shared" ref="K201" si="140">IF(H200="　　","　　",ASC(H200)&amp;J201)</f>
        <v>　　</v>
      </c>
      <c r="M201" s="167" t="s">
        <v>368</v>
      </c>
    </row>
    <row r="202" spans="1:15" ht="15" customHeight="1">
      <c r="A202" s="95" t="s">
        <v>192</v>
      </c>
      <c r="B202" s="96"/>
      <c r="C202" s="96"/>
      <c r="D202" s="97"/>
      <c r="E202" s="50">
        <f>SUMIF(J200:J201,"出",E200:E201)</f>
        <v>58260</v>
      </c>
      <c r="F202" s="50">
        <f>SUMIF(J200:J201,"出",F200:F201)</f>
        <v>61901</v>
      </c>
      <c r="G202" s="48">
        <f t="shared" si="138"/>
        <v>3641</v>
      </c>
      <c r="H202" s="87" t="s">
        <v>30</v>
      </c>
      <c r="I202" s="53"/>
    </row>
    <row r="203" spans="1:15" ht="15" customHeight="1">
      <c r="A203" s="98"/>
      <c r="B203" s="99"/>
      <c r="C203" s="99"/>
      <c r="D203" s="100"/>
      <c r="E203" s="51">
        <f>SUMIF(J200:J201,"税",E200:E201)</f>
        <v>0</v>
      </c>
      <c r="F203" s="51">
        <f>SUMIF(J200:J201,"税",F200:F201)</f>
        <v>0</v>
      </c>
      <c r="G203" s="49">
        <f t="shared" si="138"/>
        <v>0</v>
      </c>
      <c r="H203" s="88"/>
      <c r="I203" s="54"/>
    </row>
    <row r="204" spans="1:15" ht="15" customHeight="1">
      <c r="A204" s="118" t="s">
        <v>33</v>
      </c>
      <c r="B204" s="119"/>
      <c r="C204" s="119"/>
      <c r="D204" s="120"/>
      <c r="E204" s="50">
        <f>+SUMIF($J12:$J203,$J204,E12:E203)</f>
        <v>11875530</v>
      </c>
      <c r="F204" s="50">
        <f>+SUMIF($J12:$J203,$J204,F12:F203)</f>
        <v>22848371</v>
      </c>
      <c r="G204" s="61">
        <f>+F204-E204</f>
        <v>10972841</v>
      </c>
      <c r="H204" s="87" t="str">
        <f>IF(I204="　","　","区ＣＭ")</f>
        <v>区ＣＭ</v>
      </c>
      <c r="I204" s="63">
        <f>IF(SUMIF(K12:K203,K204,I12:I203)=0,"　",SUMIF(K12:K203,K204,I12:I203))</f>
        <v>76153</v>
      </c>
      <c r="J204" s="165" t="s">
        <v>72</v>
      </c>
      <c r="K204" s="166" t="s">
        <v>74</v>
      </c>
    </row>
    <row r="205" spans="1:15" ht="15" customHeight="1" thickBot="1">
      <c r="A205" s="121"/>
      <c r="B205" s="122"/>
      <c r="C205" s="122"/>
      <c r="D205" s="123"/>
      <c r="E205" s="62">
        <f>+SUMIF($J12:$J203,$J205,E12:E203)</f>
        <v>8861422</v>
      </c>
      <c r="F205" s="62">
        <f>+SUMIF($J12:$J203,$J205,F12:F203)</f>
        <v>9020911</v>
      </c>
      <c r="G205" s="64">
        <f>+F205-E205</f>
        <v>159489</v>
      </c>
      <c r="H205" s="124"/>
      <c r="I205" s="65">
        <f ca="1">IF(SUMIF(K12:K203,K205,I13:I203)=0,"　",SUMIF(K12:K203,K205,I12:I203))</f>
        <v>57667</v>
      </c>
      <c r="J205" s="165" t="s">
        <v>73</v>
      </c>
      <c r="K205" s="166" t="s">
        <v>75</v>
      </c>
    </row>
    <row r="206" spans="1:15" s="67" customFormat="1" ht="12.75">
      <c r="A206" s="69"/>
      <c r="B206" s="69"/>
      <c r="C206" s="69"/>
      <c r="D206" s="69"/>
      <c r="E206" s="11"/>
      <c r="F206" s="82"/>
      <c r="G206" s="82"/>
      <c r="H206" s="11"/>
      <c r="I206" s="11"/>
      <c r="J206" s="168"/>
      <c r="K206" s="168"/>
      <c r="L206" s="168"/>
      <c r="M206" s="168"/>
      <c r="N206" s="168"/>
      <c r="O206" s="168"/>
    </row>
    <row r="207" spans="1:15" s="67" customFormat="1" ht="18" customHeight="1">
      <c r="A207" s="69"/>
      <c r="B207" s="69"/>
      <c r="C207" s="69"/>
      <c r="D207" s="69"/>
      <c r="E207" s="11"/>
      <c r="F207" s="79"/>
      <c r="G207" s="79"/>
      <c r="H207" s="11"/>
      <c r="I207" s="11"/>
      <c r="J207" s="168"/>
      <c r="K207" s="168"/>
      <c r="L207" s="168"/>
      <c r="M207" s="168"/>
      <c r="N207" s="168"/>
      <c r="O207" s="168"/>
    </row>
    <row r="208" spans="1:15" s="67" customFormat="1" ht="18" customHeight="1">
      <c r="E208" s="11"/>
      <c r="F208" s="79"/>
      <c r="G208" s="79"/>
      <c r="H208" s="83"/>
      <c r="I208" s="11"/>
      <c r="J208" s="168"/>
      <c r="K208" s="168"/>
      <c r="L208" s="168"/>
      <c r="M208" s="168"/>
      <c r="N208" s="168"/>
      <c r="O208" s="168"/>
    </row>
    <row r="209" spans="1:11" ht="18" customHeight="1">
      <c r="A209" s="4"/>
      <c r="B209" s="66"/>
      <c r="C209" s="66"/>
      <c r="D209" s="67"/>
      <c r="E209" s="11"/>
      <c r="F209" s="82"/>
      <c r="G209" s="82"/>
      <c r="H209" s="82"/>
      <c r="J209" s="168"/>
      <c r="K209" s="168"/>
    </row>
    <row r="210" spans="1:11" ht="18" customHeight="1">
      <c r="A210" s="4"/>
      <c r="B210" s="66"/>
      <c r="C210" s="66"/>
      <c r="D210" s="67"/>
      <c r="E210" s="11"/>
      <c r="F210" s="82"/>
      <c r="G210" s="82"/>
      <c r="H210" s="82"/>
      <c r="J210" s="168"/>
      <c r="K210" s="168"/>
    </row>
    <row r="211" spans="1:11" ht="18" customHeight="1">
      <c r="A211" s="4"/>
      <c r="B211" s="66"/>
      <c r="C211" s="66"/>
      <c r="D211" s="67"/>
      <c r="E211" s="11"/>
      <c r="F211" s="82"/>
      <c r="G211" s="82"/>
      <c r="H211" s="82"/>
      <c r="J211" s="168"/>
      <c r="K211" s="168"/>
    </row>
    <row r="212" spans="1:11" ht="18" customHeight="1">
      <c r="A212" s="4"/>
      <c r="B212" s="66"/>
      <c r="C212" s="66"/>
      <c r="D212" s="67"/>
      <c r="E212" s="11"/>
      <c r="F212" s="82"/>
      <c r="G212" s="82"/>
      <c r="H212" s="82"/>
      <c r="J212" s="168"/>
      <c r="K212" s="168"/>
    </row>
    <row r="213" spans="1:11" ht="18" customHeight="1">
      <c r="A213" s="4"/>
      <c r="B213" s="66"/>
      <c r="C213" s="66"/>
      <c r="D213" s="67"/>
      <c r="E213" s="11"/>
      <c r="F213" s="82"/>
      <c r="G213" s="82"/>
      <c r="H213" s="82"/>
      <c r="J213" s="168"/>
      <c r="K213" s="168"/>
    </row>
    <row r="214" spans="1:11" ht="18" customHeight="1">
      <c r="A214" s="4"/>
      <c r="B214" s="67"/>
      <c r="C214" s="66"/>
      <c r="D214" s="67"/>
      <c r="E214" s="11"/>
      <c r="F214" s="82"/>
      <c r="G214" s="82"/>
      <c r="H214" s="82"/>
      <c r="J214" s="168"/>
      <c r="K214" s="168"/>
    </row>
    <row r="215" spans="1:11" ht="18" customHeight="1">
      <c r="A215" s="4"/>
      <c r="B215" s="66"/>
      <c r="C215" s="66"/>
      <c r="D215" s="67"/>
      <c r="E215" s="11"/>
      <c r="F215" s="82"/>
      <c r="G215" s="82"/>
      <c r="H215" s="82"/>
      <c r="J215" s="168"/>
      <c r="K215" s="168"/>
    </row>
    <row r="216" spans="1:11" ht="18" customHeight="1">
      <c r="A216" s="4"/>
      <c r="B216" s="66"/>
      <c r="C216" s="66"/>
      <c r="D216" s="67"/>
      <c r="E216" s="11"/>
      <c r="F216" s="82"/>
      <c r="G216" s="82"/>
      <c r="H216" s="82"/>
      <c r="J216" s="168"/>
      <c r="K216" s="168"/>
    </row>
    <row r="217" spans="1:11" ht="18" customHeight="1">
      <c r="A217" s="4"/>
      <c r="B217" s="66"/>
      <c r="C217" s="66"/>
      <c r="D217" s="67"/>
      <c r="E217" s="11"/>
      <c r="F217" s="82"/>
      <c r="G217" s="82"/>
      <c r="H217" s="82"/>
      <c r="J217" s="168"/>
      <c r="K217" s="168"/>
    </row>
    <row r="218" spans="1:11" ht="18" customHeight="1">
      <c r="A218" s="4"/>
      <c r="B218" s="66"/>
      <c r="C218" s="66"/>
      <c r="D218" s="67"/>
      <c r="E218" s="11"/>
      <c r="F218" s="82"/>
      <c r="G218" s="82"/>
      <c r="H218" s="82"/>
      <c r="J218" s="168"/>
      <c r="K218" s="168"/>
    </row>
    <row r="219" spans="1:11" ht="18" customHeight="1">
      <c r="A219" s="4"/>
      <c r="B219" s="66"/>
      <c r="C219" s="66"/>
      <c r="D219" s="67"/>
      <c r="E219" s="11"/>
      <c r="F219" s="82"/>
      <c r="G219" s="82"/>
      <c r="H219" s="82"/>
      <c r="J219" s="168"/>
      <c r="K219" s="168"/>
    </row>
    <row r="220" spans="1:11" ht="18" customHeight="1">
      <c r="A220" s="4"/>
      <c r="B220" s="66"/>
      <c r="C220" s="66"/>
      <c r="D220" s="67"/>
      <c r="E220" s="11"/>
      <c r="F220" s="82"/>
      <c r="G220" s="82"/>
      <c r="H220" s="82"/>
      <c r="J220" s="168"/>
      <c r="K220" s="168"/>
    </row>
    <row r="221" spans="1:11" ht="18" customHeight="1">
      <c r="A221" s="4"/>
      <c r="B221" s="66"/>
      <c r="C221" s="66"/>
      <c r="D221" s="67"/>
      <c r="E221" s="11"/>
      <c r="F221" s="82"/>
      <c r="G221" s="82"/>
      <c r="H221" s="82"/>
      <c r="J221" s="168"/>
      <c r="K221" s="168"/>
    </row>
    <row r="222" spans="1:11" ht="18" customHeight="1">
      <c r="A222" s="4"/>
      <c r="B222" s="66"/>
      <c r="C222" s="66"/>
      <c r="D222" s="67"/>
      <c r="E222" s="11"/>
      <c r="F222" s="82"/>
      <c r="G222" s="82"/>
      <c r="H222" s="82"/>
      <c r="J222" s="168"/>
      <c r="K222" s="168"/>
    </row>
    <row r="223" spans="1:11" ht="18" customHeight="1">
      <c r="A223" s="4"/>
      <c r="B223" s="66"/>
      <c r="C223" s="66"/>
      <c r="D223" s="67"/>
      <c r="E223" s="11"/>
      <c r="F223" s="82"/>
      <c r="G223" s="82"/>
      <c r="H223" s="82"/>
      <c r="J223" s="168"/>
      <c r="K223" s="168"/>
    </row>
    <row r="224" spans="1:11" ht="18" customHeight="1">
      <c r="A224" s="4"/>
      <c r="B224" s="66"/>
      <c r="C224" s="66"/>
      <c r="D224" s="67"/>
      <c r="E224" s="11"/>
      <c r="F224" s="82"/>
      <c r="G224" s="82"/>
      <c r="H224" s="82"/>
      <c r="J224" s="168"/>
      <c r="K224" s="168"/>
    </row>
    <row r="225" spans="1:11" ht="18" customHeight="1">
      <c r="A225" s="4"/>
      <c r="B225" s="66"/>
      <c r="C225" s="66"/>
      <c r="D225" s="67"/>
      <c r="E225" s="11"/>
      <c r="F225" s="82"/>
      <c r="G225" s="82"/>
      <c r="H225" s="82"/>
      <c r="J225" s="168"/>
      <c r="K225" s="168"/>
    </row>
    <row r="226" spans="1:11" ht="18" customHeight="1">
      <c r="A226" s="4"/>
      <c r="B226" s="66"/>
      <c r="C226" s="66"/>
      <c r="D226" s="67"/>
      <c r="E226" s="11"/>
      <c r="F226" s="82"/>
      <c r="G226" s="82"/>
      <c r="H226" s="82"/>
      <c r="J226" s="168"/>
      <c r="K226" s="168"/>
    </row>
    <row r="227" spans="1:11" ht="18" customHeight="1">
      <c r="A227" s="4"/>
      <c r="B227" s="66"/>
      <c r="C227" s="66"/>
      <c r="D227" s="67"/>
      <c r="E227" s="11"/>
      <c r="F227" s="82"/>
      <c r="G227" s="82"/>
      <c r="H227" s="82"/>
      <c r="J227" s="168"/>
      <c r="K227" s="168"/>
    </row>
    <row r="228" spans="1:11" ht="18" customHeight="1">
      <c r="A228" s="4"/>
      <c r="B228" s="66"/>
      <c r="C228" s="66"/>
      <c r="D228" s="67"/>
      <c r="E228" s="11"/>
      <c r="F228" s="82"/>
      <c r="G228" s="82"/>
      <c r="H228" s="82"/>
      <c r="J228" s="168"/>
      <c r="K228" s="168"/>
    </row>
    <row r="229" spans="1:11" ht="18" customHeight="1">
      <c r="A229" s="4"/>
      <c r="B229" s="66"/>
      <c r="C229" s="66"/>
      <c r="D229" s="67"/>
      <c r="E229" s="11"/>
      <c r="F229" s="82"/>
      <c r="G229" s="82"/>
      <c r="H229" s="82"/>
      <c r="J229" s="168"/>
      <c r="K229" s="168"/>
    </row>
    <row r="230" spans="1:11" ht="18" customHeight="1">
      <c r="A230" s="4"/>
      <c r="B230" s="66"/>
      <c r="C230" s="66"/>
      <c r="D230" s="67"/>
      <c r="E230" s="11"/>
      <c r="F230" s="82"/>
      <c r="G230" s="82"/>
      <c r="H230" s="82"/>
      <c r="J230" s="168"/>
      <c r="K230" s="168"/>
    </row>
    <row r="231" spans="1:11" ht="18" customHeight="1">
      <c r="A231" s="4"/>
      <c r="B231" s="66"/>
      <c r="C231" s="66"/>
      <c r="D231" s="67"/>
      <c r="E231" s="11"/>
      <c r="F231" s="82"/>
      <c r="G231" s="82"/>
      <c r="H231" s="82"/>
      <c r="J231" s="168"/>
      <c r="K231" s="168"/>
    </row>
    <row r="232" spans="1:11" ht="18" customHeight="1">
      <c r="A232" s="4"/>
      <c r="B232" s="66"/>
      <c r="C232" s="66"/>
      <c r="D232" s="67"/>
      <c r="E232" s="11"/>
      <c r="F232" s="82"/>
      <c r="G232" s="82"/>
      <c r="H232" s="82"/>
      <c r="J232" s="168"/>
      <c r="K232" s="168"/>
    </row>
    <row r="233" spans="1:11" ht="18" customHeight="1">
      <c r="A233" s="4"/>
      <c r="B233" s="66"/>
      <c r="C233" s="66"/>
      <c r="D233" s="67"/>
      <c r="E233" s="11"/>
      <c r="F233" s="82"/>
      <c r="G233" s="82"/>
      <c r="H233" s="82"/>
      <c r="J233" s="168"/>
      <c r="K233" s="168"/>
    </row>
    <row r="234" spans="1:11" ht="18" customHeight="1">
      <c r="A234" s="4"/>
      <c r="B234" s="66"/>
      <c r="C234" s="66"/>
      <c r="D234" s="67"/>
      <c r="E234" s="11"/>
      <c r="F234" s="82"/>
      <c r="G234" s="82"/>
      <c r="H234" s="82"/>
      <c r="J234" s="168"/>
      <c r="K234" s="168"/>
    </row>
    <row r="235" spans="1:11" ht="18" customHeight="1">
      <c r="A235" s="4"/>
      <c r="B235" s="66"/>
      <c r="C235" s="66"/>
      <c r="D235" s="67"/>
      <c r="E235" s="11"/>
      <c r="F235" s="82"/>
      <c r="G235" s="82"/>
      <c r="H235" s="82"/>
      <c r="J235" s="168"/>
      <c r="K235" s="168"/>
    </row>
    <row r="236" spans="1:11" ht="18" customHeight="1">
      <c r="A236" s="4"/>
      <c r="B236" s="66"/>
      <c r="C236" s="66"/>
      <c r="D236" s="67"/>
      <c r="E236" s="11"/>
      <c r="F236" s="82"/>
      <c r="G236" s="82"/>
      <c r="H236" s="82"/>
      <c r="J236" s="168"/>
      <c r="K236" s="168"/>
    </row>
    <row r="237" spans="1:11" ht="18" customHeight="1">
      <c r="A237" s="4"/>
      <c r="B237" s="66"/>
      <c r="C237" s="66"/>
      <c r="D237" s="67"/>
      <c r="E237" s="11"/>
      <c r="F237" s="82"/>
      <c r="G237" s="82"/>
      <c r="H237" s="82"/>
      <c r="J237" s="168"/>
      <c r="K237" s="168"/>
    </row>
    <row r="238" spans="1:11" ht="18" customHeight="1">
      <c r="A238" s="4"/>
      <c r="B238" s="66"/>
      <c r="C238" s="66"/>
      <c r="D238" s="67"/>
      <c r="E238" s="11"/>
      <c r="F238" s="82"/>
      <c r="G238" s="82"/>
      <c r="H238" s="82"/>
      <c r="J238" s="168"/>
      <c r="K238" s="168"/>
    </row>
    <row r="239" spans="1:11" ht="18" customHeight="1">
      <c r="A239" s="4"/>
      <c r="B239" s="66"/>
      <c r="C239" s="66"/>
      <c r="D239" s="67"/>
      <c r="E239" s="11"/>
      <c r="F239" s="82"/>
      <c r="G239" s="82"/>
      <c r="H239" s="82"/>
      <c r="J239" s="168"/>
      <c r="K239" s="168"/>
    </row>
    <row r="240" spans="1:11" ht="18" customHeight="1">
      <c r="A240" s="4"/>
      <c r="B240" s="66"/>
      <c r="C240" s="66"/>
      <c r="D240" s="67"/>
      <c r="E240" s="11"/>
      <c r="F240" s="82"/>
      <c r="G240" s="82"/>
      <c r="H240" s="82"/>
      <c r="J240" s="168"/>
      <c r="K240" s="168"/>
    </row>
    <row r="241" spans="1:11" ht="18" customHeight="1">
      <c r="A241" s="4"/>
      <c r="B241" s="66"/>
      <c r="C241" s="66"/>
      <c r="D241" s="67"/>
      <c r="E241" s="11"/>
      <c r="F241" s="82"/>
      <c r="G241" s="82"/>
      <c r="H241" s="82"/>
      <c r="J241" s="168"/>
      <c r="K241" s="168"/>
    </row>
    <row r="242" spans="1:11" ht="18" customHeight="1">
      <c r="A242" s="4"/>
      <c r="B242" s="68"/>
      <c r="C242" s="66"/>
      <c r="D242" s="67"/>
      <c r="E242" s="11"/>
      <c r="F242" s="82"/>
      <c r="G242" s="82"/>
      <c r="H242" s="82"/>
      <c r="J242" s="168"/>
      <c r="K242" s="168"/>
    </row>
    <row r="243" spans="1:11" ht="18" customHeight="1">
      <c r="A243" s="4"/>
      <c r="B243" s="66"/>
      <c r="C243" s="66"/>
      <c r="D243" s="67"/>
      <c r="E243" s="11"/>
      <c r="F243" s="82"/>
      <c r="G243" s="82"/>
      <c r="H243" s="82"/>
      <c r="J243" s="168"/>
      <c r="K243" s="168"/>
    </row>
  </sheetData>
  <mergeCells count="450">
    <mergeCell ref="D188:D189"/>
    <mergeCell ref="H188:H189"/>
    <mergeCell ref="A188:A189"/>
    <mergeCell ref="B188:B189"/>
    <mergeCell ref="C188:C189"/>
    <mergeCell ref="A196:A197"/>
    <mergeCell ref="B196:B197"/>
    <mergeCell ref="C196:C197"/>
    <mergeCell ref="D196:D197"/>
    <mergeCell ref="H196:H197"/>
    <mergeCell ref="C190:C191"/>
    <mergeCell ref="D190:D191"/>
    <mergeCell ref="H190:H191"/>
    <mergeCell ref="B192:B193"/>
    <mergeCell ref="C192:C193"/>
    <mergeCell ref="D192:D193"/>
    <mergeCell ref="C170:C171"/>
    <mergeCell ref="C184:C185"/>
    <mergeCell ref="D184:D185"/>
    <mergeCell ref="H184:H185"/>
    <mergeCell ref="A180:A181"/>
    <mergeCell ref="D186:D187"/>
    <mergeCell ref="A176:A177"/>
    <mergeCell ref="H176:H177"/>
    <mergeCell ref="D176:D177"/>
    <mergeCell ref="C182:C183"/>
    <mergeCell ref="D174:D175"/>
    <mergeCell ref="H174:H175"/>
    <mergeCell ref="A66:A67"/>
    <mergeCell ref="B66:B67"/>
    <mergeCell ref="C66:C67"/>
    <mergeCell ref="D66:D67"/>
    <mergeCell ref="H66:H67"/>
    <mergeCell ref="A168:A169"/>
    <mergeCell ref="B168:B169"/>
    <mergeCell ref="A152:A153"/>
    <mergeCell ref="B152:B153"/>
    <mergeCell ref="C152:C153"/>
    <mergeCell ref="D152:D153"/>
    <mergeCell ref="H152:H153"/>
    <mergeCell ref="A162:D163"/>
    <mergeCell ref="H162:H163"/>
    <mergeCell ref="A156:A157"/>
    <mergeCell ref="H156:H157"/>
    <mergeCell ref="A158:D159"/>
    <mergeCell ref="H158:H159"/>
    <mergeCell ref="D102:D103"/>
    <mergeCell ref="H102:H103"/>
    <mergeCell ref="H112:H113"/>
    <mergeCell ref="A106:A107"/>
    <mergeCell ref="H108:H109"/>
    <mergeCell ref="C168:C169"/>
    <mergeCell ref="A110:A111"/>
    <mergeCell ref="B110:B111"/>
    <mergeCell ref="C110:C111"/>
    <mergeCell ref="H202:H203"/>
    <mergeCell ref="A200:A201"/>
    <mergeCell ref="B200:B201"/>
    <mergeCell ref="C200:C201"/>
    <mergeCell ref="D200:D201"/>
    <mergeCell ref="H200:H201"/>
    <mergeCell ref="A202:D203"/>
    <mergeCell ref="A164:A165"/>
    <mergeCell ref="B164:B165"/>
    <mergeCell ref="C164:C165"/>
    <mergeCell ref="D164:D165"/>
    <mergeCell ref="H164:H165"/>
    <mergeCell ref="A166:D167"/>
    <mergeCell ref="H166:H167"/>
    <mergeCell ref="A172:A173"/>
    <mergeCell ref="B172:B173"/>
    <mergeCell ref="C172:C173"/>
    <mergeCell ref="A184:A185"/>
    <mergeCell ref="A198:D199"/>
    <mergeCell ref="H198:H199"/>
    <mergeCell ref="H186:H187"/>
    <mergeCell ref="D156:D157"/>
    <mergeCell ref="H154:H155"/>
    <mergeCell ref="A150:D151"/>
    <mergeCell ref="H150:H151"/>
    <mergeCell ref="H144:H145"/>
    <mergeCell ref="A148:A149"/>
    <mergeCell ref="B148:B149"/>
    <mergeCell ref="C148:C149"/>
    <mergeCell ref="D148:D149"/>
    <mergeCell ref="H148:H149"/>
    <mergeCell ref="B156:B157"/>
    <mergeCell ref="C156:C157"/>
    <mergeCell ref="A154:D155"/>
    <mergeCell ref="C106:C107"/>
    <mergeCell ref="D106:D107"/>
    <mergeCell ref="H106:H107"/>
    <mergeCell ref="H110:H111"/>
    <mergeCell ref="B108:B109"/>
    <mergeCell ref="C108:C109"/>
    <mergeCell ref="D108:D109"/>
    <mergeCell ref="D110:D111"/>
    <mergeCell ref="H114:H115"/>
    <mergeCell ref="A112:A113"/>
    <mergeCell ref="B112:B113"/>
    <mergeCell ref="C112:C113"/>
    <mergeCell ref="D112:D113"/>
    <mergeCell ref="A76:D77"/>
    <mergeCell ref="H76:H77"/>
    <mergeCell ref="A100:A101"/>
    <mergeCell ref="B100:B101"/>
    <mergeCell ref="C100:C101"/>
    <mergeCell ref="D100:D101"/>
    <mergeCell ref="H100:H101"/>
    <mergeCell ref="A94:D95"/>
    <mergeCell ref="H94:H95"/>
    <mergeCell ref="C86:C87"/>
    <mergeCell ref="D86:D87"/>
    <mergeCell ref="H86:H87"/>
    <mergeCell ref="B82:B83"/>
    <mergeCell ref="B86:B87"/>
    <mergeCell ref="B84:B85"/>
    <mergeCell ref="B88:B89"/>
    <mergeCell ref="C90:C91"/>
    <mergeCell ref="A108:A109"/>
    <mergeCell ref="B106:B107"/>
    <mergeCell ref="D90:D91"/>
    <mergeCell ref="H90:H91"/>
    <mergeCell ref="A92:A93"/>
    <mergeCell ref="C96:C97"/>
    <mergeCell ref="D96:D97"/>
    <mergeCell ref="H96:H97"/>
    <mergeCell ref="A88:A89"/>
    <mergeCell ref="C88:C89"/>
    <mergeCell ref="D88:D89"/>
    <mergeCell ref="H88:H89"/>
    <mergeCell ref="H92:H93"/>
    <mergeCell ref="A90:A91"/>
    <mergeCell ref="B90:B91"/>
    <mergeCell ref="B92:B93"/>
    <mergeCell ref="C92:C93"/>
    <mergeCell ref="D92:D93"/>
    <mergeCell ref="B96:B97"/>
    <mergeCell ref="A104:A105"/>
    <mergeCell ref="B104:B105"/>
    <mergeCell ref="C104:C105"/>
    <mergeCell ref="D104:D105"/>
    <mergeCell ref="H104:H105"/>
    <mergeCell ref="A102:A103"/>
    <mergeCell ref="B102:B103"/>
    <mergeCell ref="A96:A97"/>
    <mergeCell ref="A98:A99"/>
    <mergeCell ref="B98:B99"/>
    <mergeCell ref="C98:C99"/>
    <mergeCell ref="D98:D99"/>
    <mergeCell ref="H98:H99"/>
    <mergeCell ref="C102:C103"/>
    <mergeCell ref="A78:A79"/>
    <mergeCell ref="B78:B79"/>
    <mergeCell ref="C78:C79"/>
    <mergeCell ref="D78:D79"/>
    <mergeCell ref="H78:H79"/>
    <mergeCell ref="A80:A81"/>
    <mergeCell ref="C80:C81"/>
    <mergeCell ref="D80:D81"/>
    <mergeCell ref="H80:H81"/>
    <mergeCell ref="B80:B81"/>
    <mergeCell ref="A82:A83"/>
    <mergeCell ref="C82:C83"/>
    <mergeCell ref="D82:D83"/>
    <mergeCell ref="H82:H83"/>
    <mergeCell ref="A84:A85"/>
    <mergeCell ref="C84:C85"/>
    <mergeCell ref="D84:D85"/>
    <mergeCell ref="H84:H85"/>
    <mergeCell ref="A86:A87"/>
    <mergeCell ref="E9:F9"/>
    <mergeCell ref="A204:D205"/>
    <mergeCell ref="H204:H205"/>
    <mergeCell ref="A52:A53"/>
    <mergeCell ref="B52:B53"/>
    <mergeCell ref="C52:C53"/>
    <mergeCell ref="D52:D53"/>
    <mergeCell ref="H52:H53"/>
    <mergeCell ref="A54:A55"/>
    <mergeCell ref="B54:B55"/>
    <mergeCell ref="C54:C55"/>
    <mergeCell ref="A58:A59"/>
    <mergeCell ref="B58:B59"/>
    <mergeCell ref="C58:C59"/>
    <mergeCell ref="D58:D59"/>
    <mergeCell ref="H58:H59"/>
    <mergeCell ref="D54:D55"/>
    <mergeCell ref="H54:H55"/>
    <mergeCell ref="A46:A47"/>
    <mergeCell ref="B46:B47"/>
    <mergeCell ref="C46:C47"/>
    <mergeCell ref="D46:D47"/>
    <mergeCell ref="H46:H47"/>
    <mergeCell ref="A48:A49"/>
    <mergeCell ref="A30:A31"/>
    <mergeCell ref="B30:B31"/>
    <mergeCell ref="C30:C31"/>
    <mergeCell ref="D30:D31"/>
    <mergeCell ref="H30:H31"/>
    <mergeCell ref="A56:A57"/>
    <mergeCell ref="B56:B57"/>
    <mergeCell ref="C56:C57"/>
    <mergeCell ref="D56:D57"/>
    <mergeCell ref="H56:H57"/>
    <mergeCell ref="H36:H37"/>
    <mergeCell ref="A38:A39"/>
    <mergeCell ref="B38:B39"/>
    <mergeCell ref="C38:C39"/>
    <mergeCell ref="D38:D39"/>
    <mergeCell ref="H38:H39"/>
    <mergeCell ref="B48:B49"/>
    <mergeCell ref="C48:C49"/>
    <mergeCell ref="D48:D49"/>
    <mergeCell ref="H48:H49"/>
    <mergeCell ref="A42:A43"/>
    <mergeCell ref="B42:B43"/>
    <mergeCell ref="C42:C43"/>
    <mergeCell ref="D42:D43"/>
    <mergeCell ref="A36:A37"/>
    <mergeCell ref="B36:B37"/>
    <mergeCell ref="C36:C37"/>
    <mergeCell ref="D36:D37"/>
    <mergeCell ref="A62:A63"/>
    <mergeCell ref="B62:B63"/>
    <mergeCell ref="C62:C63"/>
    <mergeCell ref="D62:D63"/>
    <mergeCell ref="H62:H63"/>
    <mergeCell ref="A60:A61"/>
    <mergeCell ref="B60:B61"/>
    <mergeCell ref="C60:C61"/>
    <mergeCell ref="D60:D61"/>
    <mergeCell ref="H60:H61"/>
    <mergeCell ref="H42:H43"/>
    <mergeCell ref="A44:A45"/>
    <mergeCell ref="B44:B45"/>
    <mergeCell ref="C44:C45"/>
    <mergeCell ref="D44:D45"/>
    <mergeCell ref="H44:H45"/>
    <mergeCell ref="A40:A41"/>
    <mergeCell ref="B40:B41"/>
    <mergeCell ref="C40:C41"/>
    <mergeCell ref="D40:D41"/>
    <mergeCell ref="A32:A33"/>
    <mergeCell ref="B32:B33"/>
    <mergeCell ref="C32:C33"/>
    <mergeCell ref="D32:D33"/>
    <mergeCell ref="H32:H33"/>
    <mergeCell ref="A34:A35"/>
    <mergeCell ref="B34:B35"/>
    <mergeCell ref="C34:C35"/>
    <mergeCell ref="D34:D35"/>
    <mergeCell ref="H34:H35"/>
    <mergeCell ref="A26:A27"/>
    <mergeCell ref="B26:B27"/>
    <mergeCell ref="C26:C27"/>
    <mergeCell ref="D26:D27"/>
    <mergeCell ref="H26:H27"/>
    <mergeCell ref="A28:A29"/>
    <mergeCell ref="B28:B29"/>
    <mergeCell ref="C28:C29"/>
    <mergeCell ref="D28:D29"/>
    <mergeCell ref="H28:H29"/>
    <mergeCell ref="A22:A23"/>
    <mergeCell ref="B22:B23"/>
    <mergeCell ref="C22:C23"/>
    <mergeCell ref="D22:D23"/>
    <mergeCell ref="H22:H23"/>
    <mergeCell ref="A24:D25"/>
    <mergeCell ref="H24:H25"/>
    <mergeCell ref="A18:A19"/>
    <mergeCell ref="B18:B19"/>
    <mergeCell ref="C18:C19"/>
    <mergeCell ref="D18:D19"/>
    <mergeCell ref="H18:H19"/>
    <mergeCell ref="A20:A21"/>
    <mergeCell ref="B20:B21"/>
    <mergeCell ref="C20:C21"/>
    <mergeCell ref="D20:D21"/>
    <mergeCell ref="H20:H21"/>
    <mergeCell ref="A14:D15"/>
    <mergeCell ref="H14:H15"/>
    <mergeCell ref="A16:A17"/>
    <mergeCell ref="B16:B17"/>
    <mergeCell ref="C16:C17"/>
    <mergeCell ref="D16:D17"/>
    <mergeCell ref="H16:H17"/>
    <mergeCell ref="C10:C11"/>
    <mergeCell ref="D10:D11"/>
    <mergeCell ref="H10:I11"/>
    <mergeCell ref="A12:A13"/>
    <mergeCell ref="B12:B13"/>
    <mergeCell ref="C12:C13"/>
    <mergeCell ref="D12:D13"/>
    <mergeCell ref="H12:H13"/>
    <mergeCell ref="A114:A115"/>
    <mergeCell ref="B114:B115"/>
    <mergeCell ref="C114:C115"/>
    <mergeCell ref="D114:D115"/>
    <mergeCell ref="A120:A121"/>
    <mergeCell ref="B120:B121"/>
    <mergeCell ref="C120:C121"/>
    <mergeCell ref="D120:D121"/>
    <mergeCell ref="H120:H121"/>
    <mergeCell ref="A116:A117"/>
    <mergeCell ref="B116:B117"/>
    <mergeCell ref="C116:C117"/>
    <mergeCell ref="D116:D117"/>
    <mergeCell ref="H116:H117"/>
    <mergeCell ref="A118:A119"/>
    <mergeCell ref="B118:B119"/>
    <mergeCell ref="C118:C119"/>
    <mergeCell ref="D118:D119"/>
    <mergeCell ref="H118:H119"/>
    <mergeCell ref="A124:A125"/>
    <mergeCell ref="B124:B125"/>
    <mergeCell ref="C124:C125"/>
    <mergeCell ref="D124:D125"/>
    <mergeCell ref="H124:H125"/>
    <mergeCell ref="A122:A123"/>
    <mergeCell ref="B122:B123"/>
    <mergeCell ref="C122:C123"/>
    <mergeCell ref="D122:D123"/>
    <mergeCell ref="H122:H123"/>
    <mergeCell ref="A126:A127"/>
    <mergeCell ref="B126:B127"/>
    <mergeCell ref="C126:C127"/>
    <mergeCell ref="D126:D127"/>
    <mergeCell ref="H126:H127"/>
    <mergeCell ref="B128:B129"/>
    <mergeCell ref="C128:C129"/>
    <mergeCell ref="D128:D129"/>
    <mergeCell ref="H128:H129"/>
    <mergeCell ref="A132:A133"/>
    <mergeCell ref="B132:B133"/>
    <mergeCell ref="C132:C133"/>
    <mergeCell ref="D132:D133"/>
    <mergeCell ref="H132:H133"/>
    <mergeCell ref="A128:A129"/>
    <mergeCell ref="A130:A131"/>
    <mergeCell ref="B130:B131"/>
    <mergeCell ref="C130:C131"/>
    <mergeCell ref="D130:D131"/>
    <mergeCell ref="H130:H131"/>
    <mergeCell ref="A134:A135"/>
    <mergeCell ref="B134:B135"/>
    <mergeCell ref="C134:C135"/>
    <mergeCell ref="D134:D135"/>
    <mergeCell ref="H134:H135"/>
    <mergeCell ref="A136:A137"/>
    <mergeCell ref="B136:B137"/>
    <mergeCell ref="C136:C137"/>
    <mergeCell ref="D136:D137"/>
    <mergeCell ref="H136:H137"/>
    <mergeCell ref="A138:A139"/>
    <mergeCell ref="B138:B139"/>
    <mergeCell ref="C138:C139"/>
    <mergeCell ref="D138:D139"/>
    <mergeCell ref="H138:H139"/>
    <mergeCell ref="A146:A147"/>
    <mergeCell ref="B146:B147"/>
    <mergeCell ref="C146:C147"/>
    <mergeCell ref="D146:D147"/>
    <mergeCell ref="H146:H147"/>
    <mergeCell ref="A140:A141"/>
    <mergeCell ref="B140:B141"/>
    <mergeCell ref="C140:C141"/>
    <mergeCell ref="D140:D141"/>
    <mergeCell ref="H140:H141"/>
    <mergeCell ref="C142:C143"/>
    <mergeCell ref="D142:D143"/>
    <mergeCell ref="H142:H143"/>
    <mergeCell ref="A142:A143"/>
    <mergeCell ref="B142:B143"/>
    <mergeCell ref="A144:A145"/>
    <mergeCell ref="B144:B145"/>
    <mergeCell ref="C144:C145"/>
    <mergeCell ref="D144:D145"/>
    <mergeCell ref="H192:H193"/>
    <mergeCell ref="A192:A193"/>
    <mergeCell ref="B190:B191"/>
    <mergeCell ref="A190:A191"/>
    <mergeCell ref="H194:H195"/>
    <mergeCell ref="A194:D195"/>
    <mergeCell ref="A160:A161"/>
    <mergeCell ref="B160:B161"/>
    <mergeCell ref="C160:C161"/>
    <mergeCell ref="D160:D161"/>
    <mergeCell ref="H160:H161"/>
    <mergeCell ref="B184:B185"/>
    <mergeCell ref="A186:A187"/>
    <mergeCell ref="B186:B187"/>
    <mergeCell ref="C186:C187"/>
    <mergeCell ref="A182:A183"/>
    <mergeCell ref="D168:D169"/>
    <mergeCell ref="H168:H169"/>
    <mergeCell ref="D170:D171"/>
    <mergeCell ref="H170:H171"/>
    <mergeCell ref="D172:D173"/>
    <mergeCell ref="H172:H173"/>
    <mergeCell ref="A170:A171"/>
    <mergeCell ref="B170:B171"/>
    <mergeCell ref="B70:B71"/>
    <mergeCell ref="C70:C71"/>
    <mergeCell ref="A74:A75"/>
    <mergeCell ref="B74:B75"/>
    <mergeCell ref="C74:C75"/>
    <mergeCell ref="D74:D75"/>
    <mergeCell ref="H74:H75"/>
    <mergeCell ref="D182:D183"/>
    <mergeCell ref="H182:H183"/>
    <mergeCell ref="B178:B179"/>
    <mergeCell ref="C178:C179"/>
    <mergeCell ref="D178:D179"/>
    <mergeCell ref="H178:H179"/>
    <mergeCell ref="B180:B181"/>
    <mergeCell ref="A174:A175"/>
    <mergeCell ref="B174:B175"/>
    <mergeCell ref="C174:C175"/>
    <mergeCell ref="B182:B183"/>
    <mergeCell ref="C176:C177"/>
    <mergeCell ref="B176:B177"/>
    <mergeCell ref="A178:A179"/>
    <mergeCell ref="C180:C181"/>
    <mergeCell ref="D180:D181"/>
    <mergeCell ref="H180:H181"/>
    <mergeCell ref="D70:D71"/>
    <mergeCell ref="H70:H71"/>
    <mergeCell ref="H40:H41"/>
    <mergeCell ref="A50:A51"/>
    <mergeCell ref="B50:B51"/>
    <mergeCell ref="C50:C51"/>
    <mergeCell ref="D50:D51"/>
    <mergeCell ref="H50:H51"/>
    <mergeCell ref="A72:A73"/>
    <mergeCell ref="B72:B73"/>
    <mergeCell ref="C72:C73"/>
    <mergeCell ref="D72:D73"/>
    <mergeCell ref="H72:H73"/>
    <mergeCell ref="A64:A65"/>
    <mergeCell ref="B64:B65"/>
    <mergeCell ref="C64:C65"/>
    <mergeCell ref="D64:D65"/>
    <mergeCell ref="H64:H65"/>
    <mergeCell ref="A68:A69"/>
    <mergeCell ref="B68:B69"/>
    <mergeCell ref="C68:C69"/>
    <mergeCell ref="D68:D69"/>
    <mergeCell ref="H68:H69"/>
    <mergeCell ref="A70:A71"/>
  </mergeCells>
  <phoneticPr fontId="3"/>
  <conditionalFormatting sqref="I204">
    <cfRule type="cellIs" dxfId="1" priority="4" stopIfTrue="1" operator="equal">
      <formula>0</formula>
    </cfRule>
  </conditionalFormatting>
  <conditionalFormatting sqref="F152">
    <cfRule type="cellIs" dxfId="0" priority="1" stopIfTrue="1" operator="equal">
      <formula>0</formula>
    </cfRule>
  </conditionalFormatting>
  <dataValidations count="2">
    <dataValidation type="list" allowBlank="1" showInputMessage="1" showErrorMessage="1" sqref="F11" xr:uid="{00000000-0002-0000-0000-000000000000}">
      <formula1>"調 整 ③,予 算 案 ②,予 算 ②"</formula1>
    </dataValidation>
    <dataValidation type="list" allowBlank="1" showInputMessage="1" showErrorMessage="1" sqref="H12:H203" xr:uid="{00000000-0002-0000-0000-000001000000}">
      <formula1>"　　,区ＣＭ"</formula1>
    </dataValidation>
  </dataValidations>
  <hyperlinks>
    <hyperlink ref="M13" r:id="rId1" xr:uid="{51BBA876-0132-40A2-831B-1E77EF652676}"/>
    <hyperlink ref="M17" r:id="rId2" xr:uid="{555E11D5-9F5E-4500-82B7-71FE0B683A16}"/>
    <hyperlink ref="M19" r:id="rId3" xr:uid="{6C5131D5-9BDF-4062-8D4D-55B07F5A20B7}"/>
    <hyperlink ref="M23" r:id="rId4" xr:uid="{B104EB13-E466-48C1-8774-1E15FA4896D2}"/>
    <hyperlink ref="M27" r:id="rId5" xr:uid="{913F2548-814B-4FE2-94EB-F3064A159D55}"/>
    <hyperlink ref="M29" r:id="rId6" xr:uid="{1E28FEC6-0093-4DAA-97D3-34792C20E843}"/>
    <hyperlink ref="M21" r:id="rId7" xr:uid="{C10CBDD7-18C6-4E4C-A69A-FF4F44CE7B06}"/>
    <hyperlink ref="M31" r:id="rId8" xr:uid="{81254655-5F32-4942-A1FD-964B9EA31296}"/>
    <hyperlink ref="M33" r:id="rId9" xr:uid="{4CAF58AE-3734-46C1-A651-5D4932A4EE86}"/>
    <hyperlink ref="M35" r:id="rId10" xr:uid="{5AEAE5DF-7A13-4BB1-92A6-FDF21FBF2E4D}"/>
    <hyperlink ref="M37" r:id="rId11" xr:uid="{6A7693D8-F082-4DA9-92E9-0429DC1A1F98}"/>
    <hyperlink ref="M39" r:id="rId12" xr:uid="{17989ADC-94D8-48D8-B04B-C18E9EA502A7}"/>
    <hyperlink ref="M41" r:id="rId13" xr:uid="{5738A4B4-863A-4001-A394-CE73A6C0765A}"/>
    <hyperlink ref="M43" r:id="rId14" xr:uid="{0B133033-33DE-47F8-9385-F5723480018F}"/>
    <hyperlink ref="M45" r:id="rId15" xr:uid="{70C54204-D733-4773-BCB1-37D71207098F}"/>
    <hyperlink ref="M47" r:id="rId16" xr:uid="{BF0133B9-A0B2-47A1-8D9D-84FC4203CC23}"/>
    <hyperlink ref="M49" r:id="rId17" xr:uid="{CD1500FA-E2D3-40A1-9CDE-1BE941887AFB}"/>
    <hyperlink ref="M51" r:id="rId18" xr:uid="{A9A4C0F9-E172-422A-8343-60F1119BEEE4}"/>
    <hyperlink ref="M53" r:id="rId19" xr:uid="{EB90E99F-C44F-4672-97BD-C4F23AD67DB0}"/>
    <hyperlink ref="M55" r:id="rId20" xr:uid="{70825442-F693-4DFC-8515-E2B1F2694A35}"/>
    <hyperlink ref="M57" r:id="rId21" xr:uid="{73DFB998-BA0D-4AF6-80B5-B61F50FAA345}"/>
    <hyperlink ref="M59" r:id="rId22" xr:uid="{BE6EED68-3820-4EE8-A5C3-A4C9379591D9}"/>
    <hyperlink ref="M61" r:id="rId23" xr:uid="{626FA997-E476-4E0B-85BB-64FFC9528E37}"/>
    <hyperlink ref="M63" r:id="rId24" xr:uid="{481C8DC0-91CC-490F-B739-C058DD3B8B4A}"/>
    <hyperlink ref="M65" r:id="rId25" xr:uid="{37971E81-B435-470C-BDB6-EFE1D511660F}"/>
    <hyperlink ref="M67" r:id="rId26" xr:uid="{C7A2F5EB-08B5-4435-8D54-D74ACD5041EB}"/>
    <hyperlink ref="M69" r:id="rId27" xr:uid="{49E394BB-8DFC-4D80-993A-A643573E8421}"/>
    <hyperlink ref="M71" r:id="rId28" xr:uid="{693A978B-13CE-474F-8DC6-4D436F1D72CE}"/>
    <hyperlink ref="M73" r:id="rId29" xr:uid="{074E5AB7-FE61-42EF-B688-A5FEE334D10E}"/>
    <hyperlink ref="M79" r:id="rId30" xr:uid="{B6D6E988-469B-40FD-87D2-8CE61F39B513}"/>
    <hyperlink ref="M81" r:id="rId31" xr:uid="{168E288D-E20B-4A24-9FCC-9D6DC09A8CC0}"/>
    <hyperlink ref="M83" r:id="rId32" xr:uid="{21A30E06-34BB-4358-8034-AD67CA031405}"/>
    <hyperlink ref="M85" r:id="rId33" xr:uid="{7B723F89-04C1-4586-8402-3FD34569C57F}"/>
    <hyperlink ref="M87" r:id="rId34" xr:uid="{4EF1C9C4-26FA-406B-ABB2-68550853605E}"/>
    <hyperlink ref="M89" r:id="rId35" xr:uid="{E60D5DAE-EE46-44A5-B528-DAB988207D4A}"/>
    <hyperlink ref="M91" r:id="rId36" xr:uid="{5E89378A-3253-4896-BF03-8C45F9868EAE}"/>
    <hyperlink ref="M93" r:id="rId37" xr:uid="{8EB0E1D6-69F9-4AA7-B375-66ECBDD84905}"/>
    <hyperlink ref="M97" r:id="rId38" xr:uid="{1460B6FC-8523-4121-B196-A8CD5E4EFED7}"/>
    <hyperlink ref="M99" r:id="rId39" xr:uid="{9CDE05D9-37CF-4680-BF85-47B07D2DA01E}"/>
    <hyperlink ref="M101" r:id="rId40" xr:uid="{7F46F963-BEA4-43C8-A9FD-EB05DC183DE7}"/>
    <hyperlink ref="M103" r:id="rId41" xr:uid="{95F995D9-4057-4995-B45E-647DB3D61FB3}"/>
    <hyperlink ref="M105" r:id="rId42" xr:uid="{40CF063D-5AE6-4DBB-B4FA-7BDC92636B94}"/>
    <hyperlink ref="M107" r:id="rId43" xr:uid="{B9D51479-42E1-4E1D-97F3-3CFDDDA90A87}"/>
    <hyperlink ref="M109" r:id="rId44" xr:uid="{E8145957-2703-42B4-88EC-38ACD5360FAA}"/>
    <hyperlink ref="M111" r:id="rId45" xr:uid="{AA61F1AF-CF06-43A2-952B-F1A616BCE8D7}"/>
    <hyperlink ref="M113" r:id="rId46" xr:uid="{F55067CE-7C72-43C7-BA1B-18AE18DA816C}"/>
    <hyperlink ref="M115" r:id="rId47" xr:uid="{9A271827-8FF2-4327-9F20-8C3DB340798C}"/>
    <hyperlink ref="M117" r:id="rId48" xr:uid="{33C532C0-8D74-4071-90E8-E9DBBC813837}"/>
    <hyperlink ref="M119" r:id="rId49" xr:uid="{074C3D03-3974-40E6-9904-E6F8C92FC68D}"/>
    <hyperlink ref="M121" r:id="rId50" xr:uid="{421B01C0-4906-4A38-838B-982FD06F6B58}"/>
    <hyperlink ref="M123" r:id="rId51" xr:uid="{B7725F26-3385-4B41-A296-DB2B716CD375}"/>
    <hyperlink ref="M125" r:id="rId52" xr:uid="{5F57A1D0-D194-4014-8847-EEFFA21D6EA0}"/>
    <hyperlink ref="M127" r:id="rId53" xr:uid="{C072D94E-EB46-4D72-BCA1-C48339473D0C}"/>
    <hyperlink ref="M129" r:id="rId54" xr:uid="{7C3A2DC5-0EE2-4356-8813-60CBF5D88FA7}"/>
    <hyperlink ref="M131" r:id="rId55" xr:uid="{77676A54-4FF5-4E02-8932-5C1FB12772B9}"/>
    <hyperlink ref="M133" r:id="rId56" xr:uid="{DE1D46DC-934B-4D3E-9494-5E23CA49CF3E}"/>
    <hyperlink ref="M135" r:id="rId57" xr:uid="{CDE7A1AF-6A23-4F18-8EBA-9B44FA6561C3}"/>
    <hyperlink ref="M137" r:id="rId58" xr:uid="{DA9B2848-F029-4E40-B4FE-2F7B6BE450BA}"/>
    <hyperlink ref="M139" r:id="rId59" xr:uid="{05A8458C-98D7-4324-B7A3-4E81CD9A5E24}"/>
    <hyperlink ref="M141" r:id="rId60" xr:uid="{C245F1C5-CAE6-409B-8121-F3AE57309EE1}"/>
    <hyperlink ref="M143" r:id="rId61" xr:uid="{EEB800E1-ACC8-4F26-8649-E5D8D5CBE885}"/>
    <hyperlink ref="M145" r:id="rId62" xr:uid="{F407D589-19F2-48DF-B23E-30AF2D9DF397}"/>
    <hyperlink ref="M147" r:id="rId63" xr:uid="{CCC63971-0880-41D3-860C-47C46E42F3BA}"/>
    <hyperlink ref="M153" r:id="rId64" xr:uid="{694FA4FB-76D9-46DA-8FCD-F764187C4D3D}"/>
    <hyperlink ref="M157" r:id="rId65" xr:uid="{9EA3B66A-20DC-451D-BD57-704EDF37B1A8}"/>
    <hyperlink ref="M169" r:id="rId66" xr:uid="{6FA64431-312A-4128-84AB-6CAF7811BEDD}"/>
    <hyperlink ref="M171" r:id="rId67" xr:uid="{3FE449BE-B960-4D21-AC66-700289E8E67E}"/>
    <hyperlink ref="M173" r:id="rId68" xr:uid="{EE4238F7-631D-4F90-AEE7-A1EE783A91ED}"/>
    <hyperlink ref="M175" r:id="rId69" xr:uid="{728F865A-5AC6-4836-BF85-75F32833209C}"/>
    <hyperlink ref="M177" r:id="rId70" xr:uid="{ECC12BE0-F988-4F80-8DB9-3D2D1057D190}"/>
    <hyperlink ref="M179" r:id="rId71" xr:uid="{64E4C2E8-3E9B-4FE8-ADF7-D3A51B15F00D}"/>
    <hyperlink ref="M181" r:id="rId72" xr:uid="{7BEFA2B3-0C89-4F76-B5E3-4E219FCA5442}"/>
    <hyperlink ref="M183" r:id="rId73" xr:uid="{005935FE-1754-4CE5-9864-796D32AB851E}"/>
    <hyperlink ref="M185" r:id="rId74" xr:uid="{9F13EBC3-4089-4E60-9033-631C06EBB014}"/>
    <hyperlink ref="M187" r:id="rId75" xr:uid="{02F30331-F833-4E9E-93FF-1B5F3AD55CB6}"/>
    <hyperlink ref="M189" r:id="rId76" xr:uid="{ED27C3D9-9798-4212-8E8C-CF9B7D6C9BC5}"/>
    <hyperlink ref="M191" r:id="rId77" xr:uid="{1A038A38-FBC9-48D0-B4AE-97E5F4779930}"/>
    <hyperlink ref="M193" r:id="rId78" xr:uid="{E092EDF7-7924-412E-AF0F-54CE7E07222D}"/>
    <hyperlink ref="M197" r:id="rId79" xr:uid="{75E6D00D-D60C-448C-A039-B6B27F62CBE6}"/>
    <hyperlink ref="M201" r:id="rId80" xr:uid="{39D9CB9C-4031-474E-A79C-04809E57B0D5}"/>
    <hyperlink ref="C12:C13" r:id="rId81" display="市民局職員の人件費" xr:uid="{F5902D58-BA28-4E3C-926B-41507C9A7E53}"/>
    <hyperlink ref="C16:C17" r:id="rId82" display="一般事務費" xr:uid="{55A66A37-D85F-4FCE-842F-3DFDFA41F107}"/>
    <hyperlink ref="C18:C19" r:id="rId83" display="もと男女共同参画センター北部館施設維持管理" xr:uid="{976434BB-1757-4E60-B961-AA8C5882E276}"/>
    <hyperlink ref="C20:C21" r:id="rId84" display="もと市民交流センター等用地管理" xr:uid="{B67B0A21-3ABA-4DED-B448-1F8571A940A6}"/>
    <hyperlink ref="C22:C23" r:id="rId85" display="もと市民交流センター等維持管理経費" xr:uid="{3CC305F4-B781-4547-AD06-C1F9FF68965E}"/>
    <hyperlink ref="C26:C27" r:id="rId86" display="一般事務費" xr:uid="{FE299A35-B23F-4F34-B463-2C6FAB39585E}"/>
    <hyperlink ref="C28:C29" r:id="rId87" display="区役所附設会館指定管理者選定経費" xr:uid="{BD05E6B3-C5DA-4B1E-BCC3-007A66E7D742}"/>
    <hyperlink ref="C30:C31" r:id="rId88" display="区役所附設会館改修" xr:uid="{A3D326E2-C833-4849-8980-D4BFB9EDB81D}"/>
    <hyperlink ref="C32:C33" r:id="rId89" display="区役所附設会館等予約システム関係経費" xr:uid="{E60E7245-AD01-4D1A-97A8-6FC5EAD55465}"/>
    <hyperlink ref="C34:C35" r:id="rId90" display="地域集会施設の整備" xr:uid="{C0922AF8-E716-4E31-A43F-24F559281589}"/>
    <hyperlink ref="C36:C37" r:id="rId91" display="市民協働職員研修" xr:uid="{C25D73A2-3C9C-4704-9281-65BB44FA903C}"/>
    <hyperlink ref="C38:C39" r:id="rId92" display="市民活動推進事業調査・審議費" xr:uid="{4FBD52A8-CB3E-45EB-977F-E6668DB93BA6}"/>
    <hyperlink ref="C40:C41" r:id="rId93" display="情報共有ツールを活用した地域コミュニティ活性化実証事業" xr:uid="{68053D76-0CB8-4FC3-93C2-1B7A14A99C4C}"/>
    <hyperlink ref="C42:C43" r:id="rId94" display="市民活動総合支援事業" xr:uid="{137230EA-EE31-4376-887A-A151444C0B99}"/>
    <hyperlink ref="C44:C45" r:id="rId95" display="大阪市市民活動保険事業" xr:uid="{20EB2D08-40ED-443E-AE25-B1BF60C8B029}"/>
    <hyperlink ref="C46:C47" r:id="rId96" display="市民活動推進助成事業" xr:uid="{BE139456-DAAE-4FCE-90DB-FCD244093DB0}"/>
    <hyperlink ref="C48:C49" r:id="rId97" display="地域公共人材活用促進事業" xr:uid="{084C20D6-2892-48C8-A83F-CCB015A6EDC9}"/>
    <hyperlink ref="C50:C51" r:id="rId98" display="地活協補助金申請アプリ等システムを活用した地域活動の活性化推進事業" xr:uid="{0496FBB9-4181-44CE-A57C-C979AA8DBD8B}"/>
    <hyperlink ref="C52:C53" r:id="rId99" display="ＮＰＯ法人認証・認定事務" xr:uid="{EBD31EC5-D6F3-4C77-B7A6-B00303ED0322}"/>
    <hyperlink ref="C54:C55" r:id="rId100" display="防犯・暴力追放運動の支援" xr:uid="{5ADF75B5-6493-4413-B7FA-D2F1C5C78690}"/>
    <hyperlink ref="C56:C57" r:id="rId101" display="自転車安全利用促進・交通安全運動事業" xr:uid="{65330E24-DE4A-400F-BAF2-36807DA4D5BF}"/>
    <hyperlink ref="C58:C59" r:id="rId102" display="指定区における夜間の青色防犯パトロールの実施" xr:uid="{34F5DE33-9581-4D34-BCFF-D5FCA3667C45}"/>
    <hyperlink ref="C60:C61" r:id="rId103" display="犯罪被害を防止する安全なまちづくりの推進" xr:uid="{73857E08-634B-43CD-8152-6608D7190F69}"/>
    <hyperlink ref="C62:C63" r:id="rId104" display="ミナミ活性化推進事業（ミナミ活性化協議会分担金）" xr:uid="{E50E281D-7AB4-4942-8421-B72ECCBDA710}"/>
    <hyperlink ref="C64:C65" r:id="rId105" display="客引き行為等適正化指導員の配置等" xr:uid="{38AFE1CC-CF72-4D6F-A1F3-415842441CAC}"/>
    <hyperlink ref="C66:C67" r:id="rId106" display="万博に向けた安全・安心に滞在できる都市の実現" xr:uid="{37C39639-7ACB-4E2D-ADEB-C7DF42ACA59D}"/>
    <hyperlink ref="C68:C69" r:id="rId107" display="子どものための見守りカメラ事業" xr:uid="{3155C0A1-9297-41B9-99E3-35B4F63ADBC6}"/>
    <hyperlink ref="C70:C71" r:id="rId108" display="防犯カメラ再整備事業" xr:uid="{F6A357E5-A0E3-4EA6-AB60-190155C93C23}"/>
    <hyperlink ref="C72:C73" r:id="rId109" display="特殊詐欺対策機器普及促進事業" xr:uid="{3D13416C-537D-46FD-A3CB-1AA2E766FB50}"/>
    <hyperlink ref="C78:C79" r:id="rId110" display="一般事務費" xr:uid="{B9EA8323-C9EA-4D97-AB09-C2E20FA503A5}"/>
    <hyperlink ref="C80:C81" r:id="rId111" display="消費者保護審議会の運営" xr:uid="{D29D0D4E-5954-4388-A90F-4C6EE3714D12}"/>
    <hyperlink ref="C82:C83" r:id="rId112" display="消費者向け各種講座の実施" xr:uid="{7C1B6362-E4FC-46C8-ADE0-57E9D35960AA}"/>
    <hyperlink ref="C84:C85" r:id="rId113" display="消費生活情報の提供及び啓発事業" xr:uid="{CD6C363F-6C70-440F-BD2C-585AF8B4FCDB}"/>
    <hyperlink ref="C86:C87" r:id="rId114" display="啓発展示スペースの運営" xr:uid="{56B04149-CC8E-4072-A721-14B0CFA0A0C7}"/>
    <hyperlink ref="C88:C89" r:id="rId115" display="消費生活相談員による相談" xr:uid="{9590419B-B027-473B-8B10-3E7CC923F64A}"/>
    <hyperlink ref="C90:C91" r:id="rId116" display="事業者への指導啓発" xr:uid="{85999E14-C1D3-4EBA-A26B-7B36BE42D8EC}"/>
    <hyperlink ref="C92:C93" r:id="rId117" display="地方消費者行政活性化事業" xr:uid="{2EFD6963-2E48-4C9E-AA49-E6137B13F110}"/>
    <hyperlink ref="C96:C97" r:id="rId118" display="総合的な人権行政・施策の推進" xr:uid="{80A9DECE-6B56-43EF-B0A7-A6CD94CF299F}"/>
    <hyperlink ref="C98:C99" r:id="rId119" display="犯罪被害者等支援事業" xr:uid="{EF8AB012-6195-4E60-AC79-2ABDB1D523F0}"/>
    <hyperlink ref="C100:C101" r:id="rId120" display="多文化共生施策の推進" xr:uid="{74950C3E-FD1D-4E48-B7BB-3D2E0E8D6012}"/>
    <hyperlink ref="C102:C103" r:id="rId121" display="多文化共生の地域づくりに向けたエリアプログラム支援事業" xr:uid="{A977A0F2-A101-401C-9D95-8CC419EA3901}"/>
    <hyperlink ref="C104:C105" r:id="rId122" display="人権擁護対策" xr:uid="{29629236-2E28-454F-9067-D56D93846EEC}"/>
    <hyperlink ref="C106:C107" r:id="rId123" display="ヘイトスピーチへの対処に関する条例の運用" xr:uid="{C419EF90-A49F-467B-B89F-0F0E28463A2A}"/>
    <hyperlink ref="C108:C109" r:id="rId124" display="人権啓発・相談センター運営" xr:uid="{D43C5BE7-2237-41B1-8514-678294DB70B9}"/>
    <hyperlink ref="C110:C111" r:id="rId125" display="人権啓発・相談センター相談事業" xr:uid="{4F8E8D5D-28F3-402D-92B5-B72BA0B881C3}"/>
    <hyperlink ref="C112:C113" r:id="rId126" display="地域密着型市民啓発事業" xr:uid="{9E069920-7C1B-439E-8DFF-C59CCAF81AF4}"/>
    <hyperlink ref="C114:C115" r:id="rId127" display="市民啓発広報事業" xr:uid="{D0D02004-9E2D-4FE9-A4D9-A342E4F5D561}"/>
    <hyperlink ref="C116:C117" r:id="rId128" display="参加・参画型事業" xr:uid="{E9CBA3DA-8991-4DC0-8DC5-B705288894BB}"/>
    <hyperlink ref="C118:C119" r:id="rId129" display="企業啓発推進事業" xr:uid="{13124BB7-8087-4F7D-BB44-2B43394B95B4}"/>
    <hyperlink ref="C120:C121" r:id="rId130" display="人権啓発・相談センター整備" xr:uid="{22EBEF87-7747-4230-A179-82D940C65807}"/>
    <hyperlink ref="C122:C123" r:id="rId131" display="インターネット上での誹謗中傷等による被害者支援事業" xr:uid="{F5CD7CF7-96F8-4466-A393-B5461844FFC4}"/>
    <hyperlink ref="C124:C125" r:id="rId132" display="雇用施策懇話会" xr:uid="{65E6BB89-6CF2-4E6F-A27A-E048D5D71A01}"/>
    <hyperlink ref="C126:C127" r:id="rId133" display="しごと情報ひろば総合就労サポート事業" xr:uid="{5C09088B-40C1-42E5-A7EB-AA2CD19B0FF4}"/>
    <hyperlink ref="C128:C129" r:id="rId134" display="就職困難者等の就職に向けた支援が必要な人に対する就業支援事業補助金" xr:uid="{10B97FA7-54C9-47CD-A17F-A1BADB6C1344}"/>
    <hyperlink ref="C130:C131" r:id="rId135" display="女性の活躍推進事業" xr:uid="{F503C59A-EBC1-467B-87D0-C0A5CF931061}"/>
    <hyperlink ref="C132:C133" r:id="rId136" display="一般事務費" xr:uid="{AE8602B9-F6B7-499C-91D7-0AC64676B418}"/>
    <hyperlink ref="C134:C135" r:id="rId137" display="男女共同参画審議会" xr:uid="{8351ABD9-09D2-4A0D-80BD-9FCB30D190A8}"/>
    <hyperlink ref="C136:C137" r:id="rId138" display="ドメスティック・バイオレンス対策事業" xr:uid="{70D1A763-FF69-4507-A040-42F2247CE712}"/>
    <hyperlink ref="C138:C139" r:id="rId139" display="男女共同参画普及啓発" xr:uid="{67070044-A98D-4044-BDED-3325EC3A7A2B}"/>
    <hyperlink ref="C140:C141" r:id="rId140" display="男女共同参画センター管理運営" xr:uid="{A99D72CB-D440-448B-AF3E-460B1D48AA13}"/>
    <hyperlink ref="C142:C143" r:id="rId141" display="男女共同参画関連所管施設各種改修工事" xr:uid="{BBF44C8C-E6BA-42D3-A9E9-DED869A2E0C4}"/>
    <hyperlink ref="C144:C145" r:id="rId142" display="女性のつながりサポート事業" xr:uid="{5CA9F45A-2B70-4FBD-B97A-84080FBB31D9}"/>
    <hyperlink ref="C146:C147" r:id="rId143" display="困難な問題を抱える女性支援推進等事業" xr:uid="{D80B8E44-D164-4D35-9A71-C518B00AE3AB}"/>
    <hyperlink ref="C152:C153" r:id="rId144" display="物価高騰対応重点支援給付金の支給" xr:uid="{0AAC26DD-1A0B-4199-A456-DB88CD33A44A}"/>
    <hyperlink ref="C156:C157" r:id="rId145" display="男女共同参画施策推進基金積立金" xr:uid="{C35917FE-0212-4597-8AFA-81FF4A07203B}"/>
    <hyperlink ref="C168:C169" r:id="rId146" display="一般事務費" xr:uid="{CA3CC91D-2745-479F-B20D-04CFF234C70F}"/>
    <hyperlink ref="C170:C171" r:id="rId147" display="証明書コンビニ交付事務費" xr:uid="{F1D1784E-6BC3-482E-80FF-D91CF14C3389}"/>
    <hyperlink ref="C172:C173" r:id="rId148" display="住民情報担当事務費" xr:uid="{CFFBEC70-BF0A-4447-8112-82E34B17E62B}"/>
    <hyperlink ref="C174:C175" r:id="rId149" display="住民基本台帳及び戸籍システム等関係経費" xr:uid="{DC79E698-47F4-4003-80D5-69E18EC3091A}"/>
    <hyperlink ref="C176:C177" r:id="rId150" display="マイナンバーカード交付等関連経費" xr:uid="{B71677A6-5C4B-4EAF-B080-70D80DA01A70}"/>
    <hyperlink ref="C178:C179" r:id="rId151" display="住居表示関係経費" xr:uid="{A644208F-5109-4300-89C1-618888314363}"/>
    <hyperlink ref="C180:C181" r:id="rId152" display="区役所住民情報業務等民間委託支援経費" xr:uid="{2C18D0F8-3C5E-49FC-AB4D-ECC85856FF76}"/>
    <hyperlink ref="C182:C183" r:id="rId153" display="郵送事務処理センター関係経費" xr:uid="{E93798C4-20B8-439E-B514-DDB92355262C}"/>
    <hyperlink ref="C184:C185" r:id="rId154" display="大阪市サービスカウンター関係経費" xr:uid="{95B5AA34-9B42-4502-9A99-090E5FD73BFF}"/>
    <hyperlink ref="C186:C187" r:id="rId155" display="住民票等発行手数料のキャッシュレス化・住民情報待合への行政キオスク端末導入による利便性向上事業" xr:uid="{AEBC739B-0863-4121-8BAB-E402EA477900}"/>
    <hyperlink ref="C188:C189" r:id="rId156" display="区役所来庁者等サービス格付け事業" xr:uid="{069B6FFB-B072-4C46-B58D-5F042FA9B159}"/>
    <hyperlink ref="C190:C191" r:id="rId157" display="自衛官募集事務費" xr:uid="{4C97E88A-D6B6-4ED8-9FDD-5A9B7C0958F0}"/>
    <hyperlink ref="C192:C193" r:id="rId158" display="専門相談経費" xr:uid="{550F9B67-4E33-4C08-B63F-94C4C6F1EB28}"/>
    <hyperlink ref="C196:C197" r:id="rId159" display="区役所庁舎各種改修" xr:uid="{ECC5488D-FFCD-40D9-B302-B50C761EDB00}"/>
    <hyperlink ref="C200:C201" r:id="rId160" display="区政推進基金積立金" xr:uid="{8018ED37-391D-4C33-A100-6A9579160FC2}"/>
  </hyperlinks>
  <pageMargins left="0.70866141732283472" right="0.70866141732283472" top="0.78740157480314965" bottom="0.59055118110236227" header="0.31496062992125984" footer="0.31496062992125984"/>
  <pageSetup paperSize="9" scale="80" fitToHeight="0" orientation="portrait" r:id="rId161"/>
  <rowBreaks count="3" manualBreakCount="3">
    <brk id="69" max="8" man="1"/>
    <brk id="127" max="8" man="1"/>
    <brk id="19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3:AA26"/>
  <sheetViews>
    <sheetView showGridLines="0" topLeftCell="A13" workbookViewId="0">
      <selection activeCell="N11" sqref="N11"/>
    </sheetView>
  </sheetViews>
  <sheetFormatPr defaultRowHeight="13.5"/>
  <cols>
    <col min="1" max="1" width="6.875" style="2" customWidth="1"/>
    <col min="2" max="14" width="9" style="2"/>
    <col min="15" max="15" width="1.125" style="2" customWidth="1"/>
    <col min="16" max="16" width="10.125" style="18" customWidth="1"/>
    <col min="17" max="26" width="6.125" style="18" customWidth="1"/>
    <col min="27" max="27" width="8.5" style="2" customWidth="1"/>
    <col min="28" max="28" width="1.5" style="2" customWidth="1"/>
    <col min="29" max="16384" width="9" style="2"/>
  </cols>
  <sheetData>
    <row r="3" spans="2:27">
      <c r="B3" s="3" t="s">
        <v>0</v>
      </c>
      <c r="C3" s="4" t="s">
        <v>1</v>
      </c>
      <c r="D3" s="5" t="s">
        <v>45</v>
      </c>
      <c r="E3" s="5" t="s">
        <v>2</v>
      </c>
      <c r="F3" s="5"/>
      <c r="G3" s="5"/>
      <c r="H3" s="5"/>
      <c r="I3" s="5"/>
      <c r="J3" s="5"/>
    </row>
    <row r="4" spans="2:27">
      <c r="B4" s="5"/>
      <c r="C4" s="4"/>
      <c r="D4" s="5"/>
      <c r="E4" s="5"/>
      <c r="F4" s="5"/>
      <c r="G4" s="5"/>
      <c r="H4" s="5"/>
      <c r="I4" s="5"/>
      <c r="J4" s="5"/>
    </row>
    <row r="5" spans="2:27">
      <c r="B5" s="5"/>
      <c r="C5" s="4"/>
      <c r="D5" s="5" t="s">
        <v>3</v>
      </c>
      <c r="E5" s="5"/>
      <c r="F5" s="5"/>
      <c r="G5" s="5"/>
      <c r="H5" s="4" t="s">
        <v>46</v>
      </c>
      <c r="I5" s="5" t="s">
        <v>4</v>
      </c>
      <c r="J5" s="5"/>
    </row>
    <row r="6" spans="2:27" ht="4.5" customHeight="1">
      <c r="B6" s="5"/>
      <c r="C6" s="4"/>
      <c r="D6" s="5"/>
      <c r="E6" s="5"/>
      <c r="F6" s="5"/>
      <c r="G6" s="5"/>
      <c r="H6" s="5"/>
      <c r="I6" s="5"/>
      <c r="J6" s="5"/>
    </row>
    <row r="7" spans="2:27">
      <c r="B7" s="3" t="s">
        <v>5</v>
      </c>
      <c r="C7" s="4" t="s">
        <v>6</v>
      </c>
      <c r="D7" s="5" t="s">
        <v>34</v>
      </c>
      <c r="E7" s="5" t="s">
        <v>7</v>
      </c>
      <c r="F7" s="5"/>
      <c r="G7" s="5"/>
      <c r="H7" s="5"/>
      <c r="I7" s="5"/>
      <c r="J7" s="5"/>
      <c r="P7" s="18" t="s">
        <v>19</v>
      </c>
      <c r="Q7" s="19" t="s">
        <v>35</v>
      </c>
      <c r="R7" s="20"/>
      <c r="S7" s="20"/>
      <c r="T7" s="20"/>
      <c r="U7" s="20"/>
      <c r="V7" s="20"/>
      <c r="W7" s="20"/>
      <c r="X7" s="20"/>
      <c r="Y7" s="20"/>
      <c r="Z7" s="20"/>
      <c r="AA7" s="7"/>
    </row>
    <row r="8" spans="2:27">
      <c r="B8" s="5"/>
      <c r="C8" s="5"/>
      <c r="D8" s="5"/>
      <c r="E8" s="5" t="s">
        <v>8</v>
      </c>
      <c r="F8" s="5"/>
      <c r="G8" s="5"/>
      <c r="H8" s="5"/>
      <c r="I8" s="5"/>
      <c r="J8" s="5"/>
      <c r="Q8" s="22" t="s">
        <v>61</v>
      </c>
      <c r="R8" s="23"/>
      <c r="S8" s="23"/>
      <c r="T8" s="23"/>
      <c r="U8" s="23"/>
      <c r="V8" s="23"/>
      <c r="W8" s="23"/>
      <c r="X8" s="23"/>
      <c r="Y8" s="23"/>
      <c r="Z8" s="23"/>
      <c r="AA8" s="1"/>
    </row>
    <row r="9" spans="2:27">
      <c r="B9" s="5"/>
      <c r="C9" s="5"/>
      <c r="D9" s="5"/>
      <c r="E9" s="5"/>
      <c r="F9" s="5"/>
      <c r="G9" s="5"/>
      <c r="H9" s="5"/>
      <c r="I9" s="5"/>
      <c r="J9" s="5"/>
      <c r="Q9" s="24" t="s">
        <v>62</v>
      </c>
      <c r="R9" s="25"/>
      <c r="S9" s="25"/>
      <c r="T9" s="25"/>
      <c r="U9" s="25"/>
      <c r="V9" s="25"/>
      <c r="W9" s="25"/>
      <c r="X9" s="25"/>
      <c r="Y9" s="25"/>
      <c r="Z9" s="25"/>
      <c r="AA9" s="8"/>
    </row>
    <row r="10" spans="2:27">
      <c r="B10" s="5"/>
      <c r="C10" s="5"/>
      <c r="D10" s="5" t="s">
        <v>9</v>
      </c>
      <c r="E10" s="5"/>
      <c r="F10" s="5"/>
      <c r="G10" s="5"/>
      <c r="H10" s="5"/>
      <c r="I10" s="5"/>
      <c r="J10" s="5"/>
    </row>
    <row r="11" spans="2:27" ht="12.75" customHeight="1">
      <c r="B11" s="5"/>
      <c r="C11" s="5"/>
      <c r="D11" s="5" t="s">
        <v>10</v>
      </c>
      <c r="E11" s="5"/>
      <c r="F11" s="5"/>
      <c r="G11" s="5"/>
      <c r="H11" s="5"/>
      <c r="I11" s="5"/>
      <c r="J11" s="5"/>
      <c r="P11" s="27" t="s">
        <v>20</v>
      </c>
      <c r="Q11" s="27" t="s">
        <v>36</v>
      </c>
      <c r="R11" s="27" t="s">
        <v>37</v>
      </c>
      <c r="S11" s="27" t="s">
        <v>38</v>
      </c>
      <c r="T11" s="27" t="s">
        <v>39</v>
      </c>
      <c r="U11" s="135" t="s">
        <v>56</v>
      </c>
      <c r="V11" s="136"/>
      <c r="W11" s="27" t="s">
        <v>57</v>
      </c>
      <c r="X11" s="27" t="s">
        <v>58</v>
      </c>
    </row>
    <row r="12" spans="2:27" ht="12.75" customHeight="1">
      <c r="B12" s="5"/>
      <c r="C12" s="5"/>
      <c r="D12" s="5" t="s">
        <v>11</v>
      </c>
      <c r="E12" s="5"/>
      <c r="F12" s="5"/>
      <c r="G12" s="5"/>
      <c r="H12" s="4" t="s">
        <v>40</v>
      </c>
      <c r="I12" s="5" t="s">
        <v>12</v>
      </c>
      <c r="J12" s="5"/>
      <c r="P12" s="27" t="s">
        <v>67</v>
      </c>
      <c r="Q12" s="35">
        <v>3.13</v>
      </c>
      <c r="R12" s="35">
        <v>11.88</v>
      </c>
      <c r="S12" s="35">
        <v>23.13</v>
      </c>
      <c r="T12" s="35">
        <v>16.88</v>
      </c>
      <c r="U12" s="133">
        <v>11.88</v>
      </c>
      <c r="V12" s="134"/>
      <c r="W12" s="35">
        <v>5.63</v>
      </c>
      <c r="X12" s="35">
        <v>8.75</v>
      </c>
    </row>
    <row r="13" spans="2:27" ht="12.75" customHeight="1">
      <c r="B13" s="5"/>
      <c r="C13" s="5"/>
      <c r="D13" s="5" t="s">
        <v>13</v>
      </c>
      <c r="E13" s="5"/>
      <c r="F13" s="5"/>
      <c r="G13" s="5"/>
      <c r="H13" s="4"/>
      <c r="I13" s="5"/>
      <c r="J13" s="5"/>
      <c r="P13" s="27" t="s">
        <v>21</v>
      </c>
      <c r="Q13" s="27">
        <v>30</v>
      </c>
      <c r="R13" s="27">
        <v>100</v>
      </c>
      <c r="S13" s="27">
        <v>190</v>
      </c>
      <c r="T13" s="27">
        <v>140</v>
      </c>
      <c r="U13" s="135">
        <v>100</v>
      </c>
      <c r="V13" s="136"/>
      <c r="W13" s="27">
        <v>50</v>
      </c>
      <c r="X13" s="27">
        <v>75</v>
      </c>
    </row>
    <row r="14" spans="2:27" ht="12.75" customHeight="1" thickBot="1">
      <c r="B14" s="5"/>
      <c r="C14" s="5"/>
      <c r="D14" s="5" t="s">
        <v>14</v>
      </c>
      <c r="E14" s="5"/>
      <c r="F14" s="5"/>
      <c r="G14" s="5"/>
      <c r="H14" s="4"/>
      <c r="I14" s="5"/>
      <c r="J14" s="5"/>
    </row>
    <row r="15" spans="2:27" ht="12.75" customHeight="1">
      <c r="B15" s="5"/>
      <c r="C15" s="5"/>
      <c r="D15" s="6" t="s">
        <v>41</v>
      </c>
      <c r="E15" s="5"/>
      <c r="F15" s="5"/>
      <c r="G15" s="5"/>
      <c r="H15" s="4"/>
      <c r="I15" s="5"/>
      <c r="J15" s="5"/>
      <c r="P15" s="27" t="s">
        <v>53</v>
      </c>
      <c r="Q15" s="27">
        <v>5</v>
      </c>
      <c r="R15" s="27">
        <v>6</v>
      </c>
      <c r="S15" s="27">
        <v>7</v>
      </c>
      <c r="T15" s="27">
        <v>8</v>
      </c>
      <c r="U15" s="33">
        <v>9</v>
      </c>
      <c r="V15" s="37" t="s">
        <v>71</v>
      </c>
    </row>
    <row r="16" spans="2:27" ht="13.5" customHeight="1">
      <c r="B16" s="5"/>
      <c r="C16" s="5"/>
      <c r="D16" s="5"/>
      <c r="E16" s="5"/>
      <c r="F16" s="5"/>
      <c r="G16" s="5"/>
      <c r="H16" s="4"/>
      <c r="I16" s="5"/>
      <c r="J16" s="3"/>
      <c r="P16" s="27" t="s">
        <v>70</v>
      </c>
      <c r="Q16" s="34">
        <v>18</v>
      </c>
      <c r="R16" s="34">
        <v>15</v>
      </c>
      <c r="S16" s="34">
        <v>18</v>
      </c>
      <c r="T16" s="34">
        <v>10.5</v>
      </c>
      <c r="U16" s="36">
        <v>27</v>
      </c>
      <c r="V16" s="38">
        <v>15</v>
      </c>
    </row>
    <row r="17" spans="2:27" ht="14.25" thickBot="1">
      <c r="B17" s="5"/>
      <c r="C17" s="5"/>
      <c r="D17" s="5" t="s">
        <v>15</v>
      </c>
      <c r="E17" s="5"/>
      <c r="F17" s="5"/>
      <c r="G17" s="5"/>
      <c r="H17" s="4"/>
      <c r="I17" s="5"/>
      <c r="J17" s="5"/>
      <c r="P17" s="27" t="s">
        <v>21</v>
      </c>
      <c r="Q17" s="27">
        <v>24</v>
      </c>
      <c r="R17" s="27">
        <v>20</v>
      </c>
      <c r="S17" s="27">
        <v>24</v>
      </c>
      <c r="T17" s="27">
        <v>14</v>
      </c>
      <c r="U17" s="33">
        <v>36</v>
      </c>
      <c r="V17" s="39">
        <v>20</v>
      </c>
    </row>
    <row r="18" spans="2:27">
      <c r="B18" s="5"/>
      <c r="C18" s="5"/>
      <c r="D18" s="5" t="s">
        <v>16</v>
      </c>
      <c r="E18" s="5"/>
      <c r="F18" s="5"/>
      <c r="G18" s="5"/>
      <c r="H18" s="138" t="s">
        <v>40</v>
      </c>
      <c r="I18" s="139" t="s">
        <v>17</v>
      </c>
      <c r="J18" s="139"/>
      <c r="K18" s="139"/>
      <c r="P18" s="23"/>
      <c r="Q18" s="28"/>
      <c r="R18" s="28"/>
      <c r="S18" s="29"/>
      <c r="T18" s="29"/>
    </row>
    <row r="19" spans="2:27" ht="14.25" thickBot="1">
      <c r="B19" s="5"/>
      <c r="C19" s="5"/>
      <c r="D19" s="5" t="s">
        <v>18</v>
      </c>
      <c r="E19" s="5"/>
      <c r="F19" s="5"/>
      <c r="G19" s="5"/>
      <c r="H19" s="138"/>
      <c r="I19" s="139"/>
      <c r="J19" s="139"/>
      <c r="K19" s="139"/>
      <c r="R19" s="137" t="s">
        <v>22</v>
      </c>
      <c r="S19" s="137"/>
    </row>
    <row r="20" spans="2:27" ht="15">
      <c r="B20" s="5"/>
      <c r="C20" s="5"/>
      <c r="D20" s="6" t="s">
        <v>43</v>
      </c>
      <c r="E20" s="5"/>
      <c r="F20" s="5"/>
      <c r="G20" s="5"/>
      <c r="H20" s="4"/>
      <c r="I20" s="5"/>
      <c r="J20" s="5"/>
      <c r="R20" s="30"/>
      <c r="S20" s="21"/>
      <c r="V20" s="40" t="s">
        <v>59</v>
      </c>
      <c r="W20" s="41"/>
      <c r="X20" s="41"/>
      <c r="Y20" s="41"/>
      <c r="Z20" s="41"/>
      <c r="AA20" s="42"/>
    </row>
    <row r="21" spans="2:27">
      <c r="B21" s="5"/>
      <c r="C21" s="5"/>
      <c r="D21" s="5"/>
      <c r="E21" s="5"/>
      <c r="F21" s="5"/>
      <c r="G21" s="5"/>
      <c r="H21" s="4"/>
      <c r="I21" s="5"/>
      <c r="J21" s="5"/>
      <c r="Q21" s="17" t="s">
        <v>24</v>
      </c>
      <c r="R21" s="141" t="s">
        <v>55</v>
      </c>
      <c r="S21" s="142"/>
      <c r="T21" s="17" t="s">
        <v>23</v>
      </c>
      <c r="V21" s="43" t="s">
        <v>68</v>
      </c>
      <c r="W21" s="23"/>
      <c r="X21" s="23"/>
      <c r="Y21" s="23"/>
      <c r="Z21" s="23"/>
      <c r="AA21" s="44"/>
    </row>
    <row r="22" spans="2:27" ht="14.25" thickBot="1">
      <c r="B22" s="5"/>
      <c r="C22" s="5"/>
      <c r="D22" s="5"/>
      <c r="E22" s="5"/>
      <c r="F22" s="5"/>
      <c r="G22" s="5"/>
      <c r="H22" s="5"/>
      <c r="I22" s="5"/>
      <c r="J22" s="5"/>
      <c r="Q22" s="31" t="s">
        <v>42</v>
      </c>
      <c r="T22" s="32" t="s">
        <v>42</v>
      </c>
      <c r="V22" s="45" t="s">
        <v>69</v>
      </c>
      <c r="W22" s="46"/>
      <c r="X22" s="46"/>
      <c r="Y22" s="46"/>
      <c r="Z22" s="46"/>
      <c r="AA22" s="47"/>
    </row>
    <row r="23" spans="2:27">
      <c r="R23" s="143" t="s">
        <v>64</v>
      </c>
      <c r="S23" s="144"/>
    </row>
    <row r="24" spans="2:27">
      <c r="R24" s="145"/>
      <c r="S24" s="144"/>
      <c r="V24" s="30" t="s">
        <v>60</v>
      </c>
      <c r="W24" s="20"/>
      <c r="X24" s="20"/>
      <c r="Y24" s="20"/>
      <c r="Z24" s="21"/>
    </row>
    <row r="25" spans="2:27">
      <c r="R25" s="24"/>
      <c r="S25" s="26"/>
      <c r="V25" s="24" t="s">
        <v>54</v>
      </c>
      <c r="W25" s="25"/>
      <c r="X25" s="25"/>
      <c r="Y25" s="25"/>
      <c r="Z25" s="26"/>
    </row>
    <row r="26" spans="2:27">
      <c r="R26" s="140" t="s">
        <v>25</v>
      </c>
      <c r="S26" s="140"/>
    </row>
  </sheetData>
  <mergeCells count="9">
    <mergeCell ref="R26:S26"/>
    <mergeCell ref="R21:S21"/>
    <mergeCell ref="R23:S24"/>
    <mergeCell ref="U12:V12"/>
    <mergeCell ref="U11:V11"/>
    <mergeCell ref="U13:V13"/>
    <mergeCell ref="R19:S19"/>
    <mergeCell ref="H18:H19"/>
    <mergeCell ref="I18:K1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一般会計</vt:lpstr>
      <vt:lpstr>カメラ</vt:lpstr>
      <vt:lpstr>一般会計!Print_Area</vt:lpstr>
      <vt:lpstr>一般会計!Print_Titles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2024-01-17T00:47:02Z</dcterms:created>
  <dcterms:modified xsi:type="dcterms:W3CDTF">2024-02-08T12:22:53Z</dcterms:modified>
</cp:coreProperties>
</file>